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HP\Documents\PATRICIA\IDPC 2021\PROCESOS OAP 2021\PUBLICACION DOCUMENTOS OAP 2021\PUBLICACIONES JULIO 2021\POAI 2021\"/>
    </mc:Choice>
  </mc:AlternateContent>
  <xr:revisionPtr revIDLastSave="0" documentId="13_ncr:1_{D5CA3B95-F94A-48E8-BBA8-1E5CC635CC98}" xr6:coauthVersionLast="47" xr6:coauthVersionMax="47" xr10:uidLastSave="{00000000-0000-0000-0000-000000000000}"/>
  <bookViews>
    <workbookView xWindow="-120" yWindow="-120" windowWidth="29040" windowHeight="15840" tabRatio="661" xr2:uid="{00000000-000D-0000-FFFF-FFFF00000000}"/>
  </bookViews>
  <sheets>
    <sheet name="7601" sheetId="1" r:id="rId1"/>
    <sheet name="7611" sheetId="2" r:id="rId2"/>
    <sheet name="7639" sheetId="3" r:id="rId3"/>
    <sheet name="7649" sheetId="4" r:id="rId4"/>
    <sheet name="7612" sheetId="5" r:id="rId5"/>
    <sheet name="7597" sheetId="6" r:id="rId6"/>
  </sheets>
  <externalReferences>
    <externalReference r:id="rId7"/>
  </externalReferences>
  <definedNames>
    <definedName name="_xlnm._FilterDatabase" localSheetId="5" hidden="1">'7597'!$A$19:$AJ$138</definedName>
    <definedName name="_xlnm._FilterDatabase" localSheetId="0" hidden="1">'7601'!$A$19:$AJ$39</definedName>
    <definedName name="_xlnm._FilterDatabase" localSheetId="1" hidden="1">'7611'!$A$19:$AJ$175</definedName>
    <definedName name="_xlnm._FilterDatabase" localSheetId="4" hidden="1">'7612'!$A$19:$AJ$29</definedName>
    <definedName name="_xlnm._FilterDatabase" localSheetId="2" hidden="1">'7639'!$A$19:$AJ$94</definedName>
    <definedName name="_xlnm._FilterDatabase" localSheetId="3" hidden="1">'7649'!$A$19:$AJ$53</definedName>
    <definedName name="_xlnm.Print_Area" localSheetId="5">'7597'!$A$1:$AJ$152</definedName>
    <definedName name="_xlnm.Print_Area" localSheetId="0">'7601'!$A$1:$AJ$60</definedName>
    <definedName name="_xlnm.Print_Area" localSheetId="1">'7611'!$A$1:$AJ$190</definedName>
    <definedName name="_xlnm.Print_Area" localSheetId="4">'7612'!$A$1:$AJ$47</definedName>
    <definedName name="_xlnm.Print_Area" localSheetId="2">'7639'!$A$1:$AJ$129</definedName>
    <definedName name="_xlnm.Print_Area" localSheetId="3">'7649'!$A$1:$AJ$140</definedName>
    <definedName name="fuentes">[1]Listas!$I$85:$I$91</definedName>
    <definedName name="modalidad_desc">[1]Listas!$A$60:$A$73</definedName>
    <definedName name="proyecto_inv">[1]Listas!$A$108:$A$114</definedName>
    <definedName name="Responsable">[1]Listas!$A$77:$A$80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6" i="4" l="1"/>
  <c r="AI136" i="4"/>
  <c r="AH136" i="4"/>
  <c r="AG136" i="4"/>
  <c r="AF136" i="4"/>
  <c r="AE136" i="4"/>
  <c r="AD136" i="4"/>
  <c r="AC136" i="4"/>
  <c r="AB136" i="4"/>
  <c r="AA136" i="4"/>
  <c r="Z136" i="4"/>
  <c r="Y136" i="4"/>
  <c r="X136" i="4"/>
  <c r="W136" i="4"/>
  <c r="AJ135" i="4"/>
  <c r="AI135" i="4"/>
  <c r="AH135" i="4"/>
  <c r="AG135" i="4"/>
  <c r="AF135" i="4"/>
  <c r="AE135" i="4"/>
  <c r="AD135" i="4"/>
  <c r="AC135" i="4"/>
  <c r="AB135" i="4"/>
  <c r="AA135" i="4"/>
  <c r="Z135" i="4"/>
  <c r="Y135" i="4"/>
  <c r="X135" i="4"/>
  <c r="W135" i="4"/>
  <c r="AJ134" i="4"/>
  <c r="AI134" i="4"/>
  <c r="AH134" i="4"/>
  <c r="AG134" i="4"/>
  <c r="AF134" i="4"/>
  <c r="AE134" i="4"/>
  <c r="AD134" i="4"/>
  <c r="AC134" i="4"/>
  <c r="AB134" i="4"/>
  <c r="AA134" i="4"/>
  <c r="Z134" i="4"/>
  <c r="Y134" i="4"/>
  <c r="X134" i="4"/>
  <c r="W134" i="4"/>
  <c r="AJ133" i="4"/>
  <c r="AI133" i="4"/>
  <c r="AH133" i="4"/>
  <c r="AG133" i="4"/>
  <c r="AF133" i="4"/>
  <c r="AE133" i="4"/>
  <c r="AD133" i="4"/>
  <c r="AC133" i="4"/>
  <c r="AB133" i="4"/>
  <c r="AA133" i="4"/>
  <c r="Z133" i="4"/>
  <c r="Y133" i="4"/>
  <c r="X133" i="4"/>
  <c r="W133" i="4"/>
  <c r="AJ139" i="4"/>
  <c r="AI139" i="4"/>
  <c r="AH139" i="4"/>
  <c r="AG139" i="4"/>
  <c r="AF139" i="4"/>
  <c r="AE139" i="4"/>
  <c r="AD139" i="4"/>
  <c r="AC139" i="4"/>
  <c r="AB139" i="4"/>
  <c r="AA139" i="4"/>
  <c r="Z139" i="4"/>
  <c r="Y139" i="4"/>
  <c r="X139" i="4"/>
  <c r="W139" i="4"/>
  <c r="S134" i="4"/>
  <c r="S135" i="4"/>
  <c r="S136" i="4"/>
  <c r="S133" i="4"/>
  <c r="Q134" i="4"/>
  <c r="Q135" i="4"/>
  <c r="Q136" i="4"/>
  <c r="Q133" i="4"/>
  <c r="AJ128" i="3"/>
  <c r="AI128" i="3"/>
  <c r="AH128" i="3"/>
  <c r="AG128" i="3"/>
  <c r="AF128" i="3"/>
  <c r="AE128" i="3"/>
  <c r="AD128" i="3"/>
  <c r="AC128" i="3"/>
  <c r="AB128" i="3"/>
  <c r="AA128" i="3"/>
  <c r="Z128" i="3"/>
  <c r="Y128" i="3"/>
  <c r="X128" i="3"/>
  <c r="W128" i="3"/>
  <c r="S128" i="3"/>
  <c r="Q128" i="3"/>
  <c r="AJ125" i="3"/>
  <c r="AI125" i="3"/>
  <c r="AH125" i="3"/>
  <c r="AG125" i="3"/>
  <c r="AF125" i="3"/>
  <c r="AE125" i="3"/>
  <c r="AD125" i="3"/>
  <c r="AC125" i="3"/>
  <c r="AB125" i="3"/>
  <c r="AA125" i="3"/>
  <c r="Z125" i="3"/>
  <c r="Y125" i="3"/>
  <c r="X125" i="3"/>
  <c r="W125" i="3"/>
  <c r="AJ124" i="3"/>
  <c r="AI124" i="3"/>
  <c r="AH124" i="3"/>
  <c r="AG124" i="3"/>
  <c r="AF124" i="3"/>
  <c r="AE124" i="3"/>
  <c r="AD124" i="3"/>
  <c r="AC124" i="3"/>
  <c r="AB124" i="3"/>
  <c r="AA124" i="3"/>
  <c r="Z124" i="3"/>
  <c r="Y124" i="3"/>
  <c r="X124" i="3"/>
  <c r="W124" i="3"/>
  <c r="AJ123" i="3"/>
  <c r="AI123" i="3"/>
  <c r="AH123" i="3"/>
  <c r="AG123" i="3"/>
  <c r="AF123" i="3"/>
  <c r="AE123" i="3"/>
  <c r="AD123" i="3"/>
  <c r="AC123" i="3"/>
  <c r="AB123" i="3"/>
  <c r="AA123" i="3"/>
  <c r="Z123" i="3"/>
  <c r="Y123" i="3"/>
  <c r="X123" i="3"/>
  <c r="W123" i="3"/>
  <c r="AJ122" i="3"/>
  <c r="AI122" i="3"/>
  <c r="AH122" i="3"/>
  <c r="AG122" i="3"/>
  <c r="AF122" i="3"/>
  <c r="AE122" i="3"/>
  <c r="AD122" i="3"/>
  <c r="AC122" i="3"/>
  <c r="AB122" i="3"/>
  <c r="AA122" i="3"/>
  <c r="Z122" i="3"/>
  <c r="Y122" i="3"/>
  <c r="X122" i="3"/>
  <c r="W122" i="3"/>
  <c r="S125" i="3"/>
  <c r="S124" i="3"/>
  <c r="S123" i="3"/>
  <c r="S122" i="3"/>
  <c r="Q123" i="3"/>
  <c r="Q124" i="3"/>
  <c r="Q125" i="3"/>
  <c r="Q122" i="3"/>
  <c r="B128" i="3"/>
  <c r="B123" i="3"/>
  <c r="B124" i="3"/>
  <c r="B125" i="3"/>
  <c r="B122" i="3"/>
  <c r="B111" i="6"/>
  <c r="B146" i="6"/>
  <c r="B147" i="6"/>
  <c r="B140" i="6"/>
  <c r="Q111" i="6"/>
  <c r="S111" i="6"/>
  <c r="AH111" i="6"/>
  <c r="AG111" i="6"/>
  <c r="AF111" i="6"/>
  <c r="AE111" i="6"/>
  <c r="AD111" i="6"/>
  <c r="AC111" i="6"/>
  <c r="AB111" i="6"/>
  <c r="AA111" i="6"/>
  <c r="Z111" i="6"/>
  <c r="Y111" i="6"/>
  <c r="X111" i="6"/>
  <c r="W111" i="6"/>
  <c r="AJ111" i="6"/>
  <c r="AI111" i="6"/>
  <c r="AI91" i="6"/>
  <c r="AJ91" i="6" s="1"/>
  <c r="AI92" i="6"/>
  <c r="AJ92" i="6"/>
  <c r="AI93" i="6"/>
  <c r="AJ93" i="6" s="1"/>
  <c r="AI94" i="6"/>
  <c r="AJ94" i="6"/>
  <c r="AI95" i="6"/>
  <c r="AJ95" i="6" s="1"/>
  <c r="AI96" i="6"/>
  <c r="AJ96" i="6"/>
  <c r="AI117" i="6"/>
  <c r="AJ117" i="6" s="1"/>
  <c r="AI118" i="6"/>
  <c r="AJ118" i="6" s="1"/>
  <c r="AI119" i="6"/>
  <c r="AJ119" i="6" s="1"/>
  <c r="AI120" i="6"/>
  <c r="AJ120" i="6"/>
  <c r="S107" i="6"/>
  <c r="AI107" i="6"/>
  <c r="AJ107" i="6" s="1"/>
  <c r="AI108" i="6"/>
  <c r="AJ108" i="6" s="1"/>
  <c r="AI109" i="6"/>
  <c r="AJ109" i="6" s="1"/>
  <c r="AI108" i="3"/>
  <c r="AJ108" i="3" s="1"/>
  <c r="AI109" i="3"/>
  <c r="AJ109" i="3" s="1"/>
  <c r="AI110" i="3"/>
  <c r="AJ110" i="3" s="1"/>
  <c r="AI111" i="3"/>
  <c r="AJ111" i="3" s="1"/>
  <c r="AI97" i="3"/>
  <c r="AJ97" i="3" s="1"/>
  <c r="AI98" i="3"/>
  <c r="AJ98" i="3" s="1"/>
  <c r="AI99" i="3"/>
  <c r="AJ99" i="3" s="1"/>
  <c r="AI83" i="3"/>
  <c r="AJ83" i="3" s="1"/>
  <c r="AI84" i="3"/>
  <c r="AJ84" i="3" s="1"/>
  <c r="AI85" i="3"/>
  <c r="AJ85" i="3" s="1"/>
  <c r="AI86" i="3"/>
  <c r="AJ86" i="3" s="1"/>
  <c r="AI87" i="3"/>
  <c r="AJ87" i="3" s="1"/>
  <c r="AI88" i="3"/>
  <c r="AJ88" i="3" s="1"/>
  <c r="AI89" i="3"/>
  <c r="AJ89" i="3" s="1"/>
  <c r="AI90" i="3"/>
  <c r="AJ90" i="3" s="1"/>
  <c r="AI91" i="3"/>
  <c r="AJ91" i="3" s="1"/>
  <c r="AI42" i="3"/>
  <c r="AJ42" i="3" s="1"/>
  <c r="AI43" i="3"/>
  <c r="AJ43" i="3" s="1"/>
  <c r="AI44" i="3"/>
  <c r="AJ44" i="3" s="1"/>
  <c r="AI45" i="3"/>
  <c r="AJ45" i="3" s="1"/>
  <c r="AI46" i="3"/>
  <c r="AJ46" i="3" s="1"/>
  <c r="AI47" i="3"/>
  <c r="AJ47" i="3" s="1"/>
  <c r="AI48" i="3"/>
  <c r="AJ48" i="3" s="1"/>
  <c r="AI49" i="3"/>
  <c r="AJ49" i="3" s="1"/>
  <c r="AI50" i="3"/>
  <c r="AJ50" i="3" s="1"/>
  <c r="AI51" i="3"/>
  <c r="AJ51" i="3" s="1"/>
  <c r="AI52" i="3"/>
  <c r="AJ52" i="3" s="1"/>
  <c r="AI53" i="3"/>
  <c r="AJ53" i="3" s="1"/>
  <c r="AI54" i="3"/>
  <c r="AJ54" i="3" s="1"/>
  <c r="AI55" i="3"/>
  <c r="AJ55" i="3" s="1"/>
  <c r="AI56" i="3"/>
  <c r="AJ56" i="3" s="1"/>
  <c r="AI57" i="3"/>
  <c r="AJ57" i="3" s="1"/>
  <c r="AI58" i="3"/>
  <c r="AJ58" i="3" s="1"/>
  <c r="AI59" i="3"/>
  <c r="AJ59" i="3" s="1"/>
  <c r="AI60" i="3"/>
  <c r="AJ60" i="3" s="1"/>
  <c r="AI61" i="3"/>
  <c r="AJ61" i="3" s="1"/>
  <c r="AI62" i="3"/>
  <c r="AJ62" i="3" s="1"/>
  <c r="AI63" i="3"/>
  <c r="AJ63" i="3" s="1"/>
  <c r="AI64" i="3"/>
  <c r="AJ64" i="3" s="1"/>
  <c r="AI65" i="3"/>
  <c r="AJ65" i="3" s="1"/>
  <c r="AI66" i="3"/>
  <c r="AJ66" i="3" s="1"/>
  <c r="AI67" i="3"/>
  <c r="AJ67" i="3" s="1"/>
  <c r="AI68" i="3"/>
  <c r="AJ68" i="3" s="1"/>
  <c r="Q27" i="4"/>
  <c r="B27" i="4"/>
  <c r="AJ27" i="4"/>
  <c r="AI27" i="4"/>
  <c r="AH27" i="4"/>
  <c r="AG27" i="4"/>
  <c r="AF27" i="4"/>
  <c r="AE27" i="4"/>
  <c r="AD27" i="4"/>
  <c r="AC27" i="4"/>
  <c r="AB27" i="4"/>
  <c r="AA27" i="4"/>
  <c r="Z27" i="4"/>
  <c r="Y27" i="4"/>
  <c r="X27" i="4"/>
  <c r="W27" i="4"/>
  <c r="S27" i="4"/>
  <c r="AI60" i="4"/>
  <c r="AJ60" i="4" s="1"/>
  <c r="AI61" i="4"/>
  <c r="AJ61" i="4" s="1"/>
  <c r="AI62" i="4"/>
  <c r="AJ62" i="4" s="1"/>
  <c r="AI86" i="4"/>
  <c r="AJ86" i="4" s="1"/>
  <c r="AI87" i="4"/>
  <c r="AJ87" i="4"/>
  <c r="AI88" i="4"/>
  <c r="AJ88" i="4" s="1"/>
  <c r="AI89" i="4"/>
  <c r="AJ89" i="4"/>
  <c r="AI90" i="4"/>
  <c r="AJ90" i="4" s="1"/>
  <c r="AI91" i="4"/>
  <c r="AJ91" i="4"/>
  <c r="AI92" i="4"/>
  <c r="AJ92" i="4" s="1"/>
  <c r="AI93" i="4"/>
  <c r="AJ93" i="4"/>
  <c r="AI120" i="4"/>
  <c r="AJ120" i="4" s="1"/>
  <c r="AI121" i="4"/>
  <c r="AJ121" i="4"/>
  <c r="AI122" i="4"/>
  <c r="AJ122" i="4"/>
  <c r="AI46" i="4" l="1"/>
  <c r="AJ46" i="4" s="1"/>
  <c r="AI47" i="4"/>
  <c r="AJ47" i="4" s="1"/>
  <c r="AI21" i="4"/>
  <c r="AJ21" i="4" s="1"/>
  <c r="AI22" i="4"/>
  <c r="AJ22" i="4" s="1"/>
  <c r="AI23" i="4"/>
  <c r="AJ23" i="4" s="1"/>
  <c r="AI24" i="4"/>
  <c r="AJ24" i="4" s="1"/>
  <c r="Y175" i="2"/>
  <c r="AJ141" i="2"/>
  <c r="AJ142" i="2"/>
  <c r="AJ143" i="2"/>
  <c r="AJ144" i="2"/>
  <c r="AJ175" i="2" s="1"/>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I39" i="2"/>
  <c r="AJ39" i="2" s="1"/>
  <c r="AI40" i="2"/>
  <c r="AJ40" i="2"/>
  <c r="AI41" i="2"/>
  <c r="AJ41" i="2" s="1"/>
  <c r="AI42" i="2"/>
  <c r="AJ42" i="2"/>
  <c r="AI57" i="2"/>
  <c r="AJ57" i="2" s="1"/>
  <c r="AI58" i="2"/>
  <c r="AJ58" i="2"/>
  <c r="AI59" i="2"/>
  <c r="AJ59" i="2" s="1"/>
  <c r="AI60" i="2"/>
  <c r="AJ60" i="2"/>
  <c r="AI61" i="2"/>
  <c r="AJ61" i="2" s="1"/>
  <c r="AI62" i="2"/>
  <c r="AJ62" i="2"/>
  <c r="AI63" i="2"/>
  <c r="AJ63" i="2" s="1"/>
  <c r="AI64" i="2"/>
  <c r="AJ64" i="2"/>
  <c r="AI65" i="2"/>
  <c r="AJ65" i="2" s="1"/>
  <c r="AI75" i="2"/>
  <c r="AJ75" i="2" s="1"/>
  <c r="AI76" i="2"/>
  <c r="AJ76" i="2"/>
  <c r="AI77" i="2"/>
  <c r="AJ77" i="2" s="1"/>
  <c r="AI78" i="2"/>
  <c r="AJ78" i="2"/>
  <c r="AI79" i="2"/>
  <c r="AJ79" i="2" s="1"/>
  <c r="AI80" i="2"/>
  <c r="AJ80" i="2"/>
  <c r="AI81" i="2"/>
  <c r="AJ81" i="2" s="1"/>
  <c r="AI82" i="2"/>
  <c r="AJ82" i="2"/>
  <c r="AI83" i="2"/>
  <c r="AJ83" i="2" s="1"/>
  <c r="AI84" i="2"/>
  <c r="AJ84" i="2"/>
  <c r="AI85" i="2"/>
  <c r="AJ85" i="2" s="1"/>
  <c r="AI86" i="2"/>
  <c r="AJ86" i="2"/>
  <c r="AI87" i="2"/>
  <c r="AJ87" i="2" s="1"/>
  <c r="AI88" i="2"/>
  <c r="AJ88" i="2"/>
  <c r="AI89" i="2"/>
  <c r="AJ89" i="2" s="1"/>
  <c r="AI98" i="2"/>
  <c r="AJ98" i="2" s="1"/>
  <c r="AI99" i="2"/>
  <c r="AJ99" i="2"/>
  <c r="AI100" i="2"/>
  <c r="AJ100" i="2" s="1"/>
  <c r="AI101" i="2"/>
  <c r="AJ101" i="2"/>
  <c r="AI102" i="2"/>
  <c r="AJ102" i="2" s="1"/>
  <c r="AI103" i="2"/>
  <c r="AJ103" i="2"/>
  <c r="AI104" i="2"/>
  <c r="AJ104" i="2" s="1"/>
  <c r="AI105" i="2"/>
  <c r="AJ105" i="2"/>
  <c r="AI106" i="2"/>
  <c r="AJ106" i="2" s="1"/>
  <c r="AI107" i="2"/>
  <c r="AJ107" i="2"/>
  <c r="AI108" i="2"/>
  <c r="AJ108" i="2" s="1"/>
  <c r="AI109" i="2"/>
  <c r="AJ109" i="2"/>
  <c r="AI110" i="2"/>
  <c r="AJ110" i="2" s="1"/>
  <c r="AI111" i="2"/>
  <c r="AJ111" i="2"/>
  <c r="AI112" i="2"/>
  <c r="AJ112" i="2" s="1"/>
  <c r="AI113" i="2"/>
  <c r="AJ113" i="2"/>
  <c r="AI114" i="2"/>
  <c r="AJ114" i="2" s="1"/>
  <c r="AI115" i="2"/>
  <c r="AJ115" i="2"/>
  <c r="AI116" i="2"/>
  <c r="AJ116" i="2" s="1"/>
  <c r="AI117" i="2"/>
  <c r="AJ117" i="2"/>
  <c r="AI118" i="2"/>
  <c r="AJ118" i="2" s="1"/>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J173" i="2"/>
  <c r="B45" i="1"/>
  <c r="S54" i="1"/>
  <c r="S53" i="1"/>
  <c r="S52" i="1"/>
  <c r="B102" i="3"/>
  <c r="AH115" i="3"/>
  <c r="AG115" i="3"/>
  <c r="AF115" i="3"/>
  <c r="AE115" i="3"/>
  <c r="AD115" i="3"/>
  <c r="AC115" i="3"/>
  <c r="AB115" i="3"/>
  <c r="AA115" i="3"/>
  <c r="Z115" i="3"/>
  <c r="Y115" i="3"/>
  <c r="X115" i="3"/>
  <c r="W115" i="3"/>
  <c r="S115" i="3"/>
  <c r="Q115" i="3"/>
  <c r="B115" i="3"/>
  <c r="AI113" i="3"/>
  <c r="AJ113" i="3" s="1"/>
  <c r="AI112" i="3"/>
  <c r="AJ112" i="3" s="1"/>
  <c r="B72" i="3"/>
  <c r="B20" i="3"/>
  <c r="B71" i="3" s="1"/>
  <c r="AH77" i="3"/>
  <c r="AG77" i="3"/>
  <c r="AF77" i="3"/>
  <c r="AE77" i="3"/>
  <c r="AD77" i="3"/>
  <c r="AC77" i="3"/>
  <c r="AB77" i="3"/>
  <c r="AA77" i="3"/>
  <c r="Z77" i="3"/>
  <c r="Y77" i="3"/>
  <c r="X77" i="3"/>
  <c r="W77" i="3"/>
  <c r="S77" i="3"/>
  <c r="Q77" i="3"/>
  <c r="B77" i="3"/>
  <c r="AI75" i="3"/>
  <c r="AJ75" i="3" s="1"/>
  <c r="AI74" i="3"/>
  <c r="AJ74" i="3" s="1"/>
  <c r="AI73" i="3"/>
  <c r="AJ73" i="3" s="1"/>
  <c r="AI102" i="6"/>
  <c r="AJ102" i="6" s="1"/>
  <c r="AI103" i="6"/>
  <c r="AJ103" i="6" s="1"/>
  <c r="AI22" i="6"/>
  <c r="AJ22" i="6" s="1"/>
  <c r="AI23" i="6"/>
  <c r="AJ23" i="6" s="1"/>
  <c r="AI24" i="6"/>
  <c r="AJ24" i="6" s="1"/>
  <c r="AI25" i="6"/>
  <c r="AJ25" i="6" s="1"/>
  <c r="AI26" i="6"/>
  <c r="AJ26" i="6" s="1"/>
  <c r="AI27" i="6"/>
  <c r="AJ27" i="6" s="1"/>
  <c r="AI28" i="6"/>
  <c r="AJ28" i="6" s="1"/>
  <c r="AI29" i="6"/>
  <c r="AJ29" i="6" s="1"/>
  <c r="AI30" i="6"/>
  <c r="AJ30" i="6" s="1"/>
  <c r="AI31" i="6"/>
  <c r="AJ31" i="6" s="1"/>
  <c r="AI32" i="6"/>
  <c r="AJ32" i="6" s="1"/>
  <c r="AI33" i="6"/>
  <c r="AJ33" i="6" s="1"/>
  <c r="AI34" i="6"/>
  <c r="AJ34" i="6" s="1"/>
  <c r="AI35" i="6"/>
  <c r="AJ35" i="6" s="1"/>
  <c r="AI36" i="6"/>
  <c r="AJ36" i="6"/>
  <c r="AI37" i="6"/>
  <c r="AJ37" i="6" s="1"/>
  <c r="AI38" i="6"/>
  <c r="AJ38" i="6" s="1"/>
  <c r="AI39" i="6"/>
  <c r="AJ39" i="6" s="1"/>
  <c r="AI40" i="6"/>
  <c r="AJ40" i="6" s="1"/>
  <c r="AI41" i="6"/>
  <c r="AJ41" i="6" s="1"/>
  <c r="AI42" i="6"/>
  <c r="AJ42" i="6" s="1"/>
  <c r="AI43" i="6"/>
  <c r="AJ43" i="6" s="1"/>
  <c r="AI44" i="6"/>
  <c r="AJ44" i="6" s="1"/>
  <c r="AI45" i="6"/>
  <c r="AJ45" i="6" s="1"/>
  <c r="AI46" i="6"/>
  <c r="AJ46" i="6" s="1"/>
  <c r="AI47" i="6"/>
  <c r="AJ47" i="6" s="1"/>
  <c r="AI48" i="6"/>
  <c r="AJ48" i="6" s="1"/>
  <c r="AI49" i="6"/>
  <c r="AJ49" i="6" s="1"/>
  <c r="AI50" i="6"/>
  <c r="AJ50" i="6" s="1"/>
  <c r="AI51" i="6"/>
  <c r="AJ51" i="6" s="1"/>
  <c r="AI52" i="6"/>
  <c r="AJ52" i="6"/>
  <c r="AI53" i="6"/>
  <c r="AJ53" i="6" s="1"/>
  <c r="AI54" i="6"/>
  <c r="AJ54" i="6" s="1"/>
  <c r="AI55" i="6"/>
  <c r="AJ55" i="6" s="1"/>
  <c r="AI56" i="6"/>
  <c r="AJ56" i="6" s="1"/>
  <c r="AI57" i="6"/>
  <c r="AJ57" i="6" s="1"/>
  <c r="AI58" i="6"/>
  <c r="AJ58" i="6" s="1"/>
  <c r="AI59" i="6"/>
  <c r="AJ59" i="6" s="1"/>
  <c r="AI60" i="6"/>
  <c r="AJ60" i="6" s="1"/>
  <c r="AI61" i="6"/>
  <c r="AJ61" i="6" s="1"/>
  <c r="AI62" i="6"/>
  <c r="AJ62" i="6" s="1"/>
  <c r="AI63" i="6"/>
  <c r="AJ63" i="6" s="1"/>
  <c r="AI64" i="6"/>
  <c r="AJ64" i="6" s="1"/>
  <c r="AI65" i="6"/>
  <c r="AJ65" i="6" s="1"/>
  <c r="AI66" i="6"/>
  <c r="AJ66" i="6" s="1"/>
  <c r="AI67" i="6"/>
  <c r="AJ67" i="6" s="1"/>
  <c r="AI68" i="6"/>
  <c r="AJ68" i="6"/>
  <c r="AI69" i="6"/>
  <c r="AJ69" i="6" s="1"/>
  <c r="AI70" i="6"/>
  <c r="AJ70" i="6" s="1"/>
  <c r="AI71" i="6"/>
  <c r="AJ71" i="6" s="1"/>
  <c r="AI72" i="6"/>
  <c r="AJ72" i="6" s="1"/>
  <c r="AI73" i="6"/>
  <c r="AJ73" i="6" s="1"/>
  <c r="AI74" i="6"/>
  <c r="AJ74" i="6" s="1"/>
  <c r="AI75" i="6"/>
  <c r="AJ75" i="6" s="1"/>
  <c r="AI76" i="6"/>
  <c r="AJ76" i="6" s="1"/>
  <c r="AI77" i="6"/>
  <c r="AJ77" i="6" s="1"/>
  <c r="AI78" i="6"/>
  <c r="AJ78" i="6" s="1"/>
  <c r="AI79" i="6"/>
  <c r="AJ79" i="6" s="1"/>
  <c r="AI80" i="6"/>
  <c r="AJ80" i="6" s="1"/>
  <c r="AI81" i="6"/>
  <c r="AJ81" i="6" s="1"/>
  <c r="AI82" i="6"/>
  <c r="AJ82" i="6" s="1"/>
  <c r="AI83" i="6"/>
  <c r="AJ83" i="6" s="1"/>
  <c r="AI84" i="6"/>
  <c r="AJ84" i="6" s="1"/>
  <c r="AI85" i="6"/>
  <c r="AJ85" i="6" s="1"/>
  <c r="AI86" i="6"/>
  <c r="AJ86" i="6" s="1"/>
  <c r="AI87" i="6"/>
  <c r="AJ87" i="6" s="1"/>
  <c r="AI88" i="6"/>
  <c r="AJ88" i="6" s="1"/>
  <c r="AI89" i="6"/>
  <c r="AJ89" i="6" s="1"/>
  <c r="AI90" i="6"/>
  <c r="AJ90" i="6"/>
  <c r="AI97" i="6"/>
  <c r="AJ97" i="6" s="1"/>
  <c r="AI22" i="5"/>
  <c r="AJ22" i="5" s="1"/>
  <c r="AI23" i="5"/>
  <c r="AJ23" i="5" s="1"/>
  <c r="Q140" i="4"/>
  <c r="S140" i="4"/>
  <c r="AI69" i="4"/>
  <c r="AJ69" i="4" s="1"/>
  <c r="AI70" i="4"/>
  <c r="AJ70" i="4" s="1"/>
  <c r="AI71" i="4"/>
  <c r="AJ71" i="4" s="1"/>
  <c r="AI72" i="4"/>
  <c r="AJ72" i="4" s="1"/>
  <c r="AI73" i="4"/>
  <c r="AJ73" i="4" s="1"/>
  <c r="AI74" i="4"/>
  <c r="AJ74" i="4" s="1"/>
  <c r="AI75" i="4"/>
  <c r="AJ75" i="4" s="1"/>
  <c r="AI76" i="4"/>
  <c r="AJ76" i="4" s="1"/>
  <c r="AI77" i="4"/>
  <c r="AJ77" i="4" s="1"/>
  <c r="AI78" i="4"/>
  <c r="AJ78" i="4" s="1"/>
  <c r="AI79" i="4"/>
  <c r="AJ79" i="4" s="1"/>
  <c r="AI80" i="4"/>
  <c r="AJ80" i="4" s="1"/>
  <c r="AI81" i="4"/>
  <c r="AJ81" i="4" s="1"/>
  <c r="AI82" i="4"/>
  <c r="AJ82" i="4"/>
  <c r="AI83" i="4"/>
  <c r="AJ83" i="4" s="1"/>
  <c r="AI84" i="4"/>
  <c r="AJ84" i="4" s="1"/>
  <c r="AI85" i="4"/>
  <c r="AJ85" i="4" s="1"/>
  <c r="AI94" i="4"/>
  <c r="AJ94" i="4" s="1"/>
  <c r="AI95" i="4"/>
  <c r="AJ95" i="4" s="1"/>
  <c r="AI100" i="4"/>
  <c r="AJ100" i="4" s="1"/>
  <c r="AI101" i="4"/>
  <c r="AJ101" i="4" s="1"/>
  <c r="AI102" i="4"/>
  <c r="AJ102" i="4" s="1"/>
  <c r="AI103" i="4"/>
  <c r="AJ103" i="4" s="1"/>
  <c r="AI104" i="4"/>
  <c r="AJ104" i="4" s="1"/>
  <c r="AI105" i="4"/>
  <c r="AJ105" i="4" s="1"/>
  <c r="AI106" i="4"/>
  <c r="AJ106" i="4" s="1"/>
  <c r="AI107" i="4"/>
  <c r="AJ107" i="4" s="1"/>
  <c r="AI108" i="4"/>
  <c r="AJ108" i="4" s="1"/>
  <c r="AI109" i="4"/>
  <c r="AJ109" i="4"/>
  <c r="AI110" i="4"/>
  <c r="AJ110" i="4" s="1"/>
  <c r="AI111" i="4"/>
  <c r="AJ111" i="4" s="1"/>
  <c r="AI112" i="4"/>
  <c r="AJ112" i="4" s="1"/>
  <c r="AI113" i="4"/>
  <c r="AJ113" i="4" s="1"/>
  <c r="AI114" i="4"/>
  <c r="AJ114" i="4" s="1"/>
  <c r="AI115" i="4"/>
  <c r="AJ115" i="4" s="1"/>
  <c r="AI116" i="4"/>
  <c r="AJ116" i="4" s="1"/>
  <c r="AI117" i="4"/>
  <c r="AJ117" i="4" s="1"/>
  <c r="AI118" i="4"/>
  <c r="AJ118" i="4" s="1"/>
  <c r="AI119" i="4"/>
  <c r="AJ119" i="4" s="1"/>
  <c r="AI123" i="4"/>
  <c r="AJ123" i="4" s="1"/>
  <c r="S97" i="4"/>
  <c r="AI56" i="4"/>
  <c r="AJ56" i="4" s="1"/>
  <c r="AI57" i="4"/>
  <c r="AJ57" i="4" s="1"/>
  <c r="AI58" i="4"/>
  <c r="AJ58" i="4" s="1"/>
  <c r="AI59" i="4"/>
  <c r="AJ59" i="4" s="1"/>
  <c r="AI63" i="4"/>
  <c r="AJ63" i="4" s="1"/>
  <c r="AI64" i="4"/>
  <c r="AJ64" i="4" s="1"/>
  <c r="AI30" i="4"/>
  <c r="AJ30" i="4" s="1"/>
  <c r="AI31" i="4"/>
  <c r="AJ31" i="4" s="1"/>
  <c r="AI32" i="4"/>
  <c r="AJ32" i="4" s="1"/>
  <c r="AI33" i="4"/>
  <c r="AJ33" i="4" s="1"/>
  <c r="AI34" i="4"/>
  <c r="AJ34" i="4" s="1"/>
  <c r="AI35" i="4"/>
  <c r="AJ35" i="4" s="1"/>
  <c r="AI36" i="4"/>
  <c r="AJ36" i="4" s="1"/>
  <c r="AI37" i="4"/>
  <c r="AJ37" i="4" s="1"/>
  <c r="AI38" i="4"/>
  <c r="AJ38" i="4" s="1"/>
  <c r="AI39" i="4"/>
  <c r="AJ39" i="4" s="1"/>
  <c r="AI40" i="4"/>
  <c r="AJ40" i="4" s="1"/>
  <c r="AI41" i="4"/>
  <c r="AJ41" i="4" s="1"/>
  <c r="AI42" i="4"/>
  <c r="AJ42" i="4" s="1"/>
  <c r="AI43" i="4"/>
  <c r="AJ43" i="4" s="1"/>
  <c r="AI44" i="4"/>
  <c r="AJ44" i="4" s="1"/>
  <c r="AI45" i="4"/>
  <c r="AJ45" i="4" s="1"/>
  <c r="AI48" i="4"/>
  <c r="AJ48" i="4" s="1"/>
  <c r="AI49" i="4"/>
  <c r="AJ49" i="4" s="1"/>
  <c r="AI50" i="4"/>
  <c r="AJ50" i="4" s="1"/>
  <c r="AI51" i="4"/>
  <c r="AJ51" i="4" s="1"/>
  <c r="AI104" i="3"/>
  <c r="AJ104" i="3" s="1"/>
  <c r="AI81" i="3"/>
  <c r="AJ81" i="3" s="1"/>
  <c r="AI82" i="3"/>
  <c r="AJ82" i="3" s="1"/>
  <c r="AI92" i="3"/>
  <c r="AJ92" i="3" s="1"/>
  <c r="AI29" i="3"/>
  <c r="AJ29" i="3" s="1"/>
  <c r="AI30" i="3"/>
  <c r="AJ30" i="3" s="1"/>
  <c r="AI31" i="3"/>
  <c r="AJ31" i="3" s="1"/>
  <c r="AI32" i="3"/>
  <c r="AJ32" i="3" s="1"/>
  <c r="AI33" i="3"/>
  <c r="AJ33" i="3" s="1"/>
  <c r="AI34" i="3"/>
  <c r="AJ34" i="3" s="1"/>
  <c r="AI35" i="3"/>
  <c r="AJ35" i="3" s="1"/>
  <c r="AI36" i="3"/>
  <c r="AJ36" i="3" s="1"/>
  <c r="AI37" i="3"/>
  <c r="AJ37" i="3" s="1"/>
  <c r="AI38" i="3"/>
  <c r="AJ38" i="3" s="1"/>
  <c r="AI39" i="3"/>
  <c r="AJ39" i="3" s="1"/>
  <c r="AI40" i="3"/>
  <c r="AJ40" i="3" s="1"/>
  <c r="AI41" i="3"/>
  <c r="AJ41" i="3" s="1"/>
  <c r="AI23" i="2"/>
  <c r="AJ23" i="2" s="1"/>
  <c r="AI24" i="2"/>
  <c r="AJ24" i="2"/>
  <c r="AI25" i="2"/>
  <c r="AJ25" i="2" s="1"/>
  <c r="AI30" i="2"/>
  <c r="AJ30" i="2" s="1"/>
  <c r="AI31" i="2"/>
  <c r="AJ31" i="2"/>
  <c r="AI32" i="2"/>
  <c r="AJ32" i="2" s="1"/>
  <c r="AI33" i="2"/>
  <c r="AJ33" i="2" s="1"/>
  <c r="AI34" i="2"/>
  <c r="AJ34" i="2" s="1"/>
  <c r="AI35" i="2"/>
  <c r="AJ35" i="2" s="1"/>
  <c r="AI36" i="2"/>
  <c r="AJ36" i="2" s="1"/>
  <c r="AI37" i="2"/>
  <c r="AJ37" i="2" s="1"/>
  <c r="AI38" i="2"/>
  <c r="AJ38" i="2" s="1"/>
  <c r="AI43" i="2"/>
  <c r="AJ43" i="2" s="1"/>
  <c r="AI44" i="2"/>
  <c r="AJ44" i="2" s="1"/>
  <c r="AI49" i="2"/>
  <c r="AJ49" i="2" s="1"/>
  <c r="AI50" i="2"/>
  <c r="AJ50" i="2" s="1"/>
  <c r="AI51" i="2"/>
  <c r="AJ51" i="2" s="1"/>
  <c r="AI52" i="2"/>
  <c r="AJ52" i="2" s="1"/>
  <c r="AI53" i="2"/>
  <c r="AJ53" i="2" s="1"/>
  <c r="AI54" i="2"/>
  <c r="AJ54" i="2" s="1"/>
  <c r="AI55" i="2"/>
  <c r="AJ55" i="2" s="1"/>
  <c r="AI56" i="2"/>
  <c r="AJ56" i="2" s="1"/>
  <c r="AI66" i="2"/>
  <c r="AJ66" i="2" s="1"/>
  <c r="AI71" i="2"/>
  <c r="AJ71" i="2" s="1"/>
  <c r="AI72" i="2"/>
  <c r="AJ72" i="2" s="1"/>
  <c r="AI73" i="2"/>
  <c r="AJ73" i="2" s="1"/>
  <c r="AI74" i="2"/>
  <c r="AJ74" i="2" s="1"/>
  <c r="AI90" i="2"/>
  <c r="AJ90" i="2" s="1"/>
  <c r="AI95" i="2"/>
  <c r="AJ95" i="2" s="1"/>
  <c r="AI96" i="2"/>
  <c r="AJ96" i="2" s="1"/>
  <c r="AI97" i="2"/>
  <c r="AJ97" i="2" s="1"/>
  <c r="AI119" i="2"/>
  <c r="AJ119" i="2" s="1"/>
  <c r="AI127" i="2"/>
  <c r="AJ127" i="2" s="1"/>
  <c r="AI128" i="2"/>
  <c r="AJ128" i="2" s="1"/>
  <c r="AI129" i="2"/>
  <c r="AJ129" i="2" s="1"/>
  <c r="AI130" i="2"/>
  <c r="AJ130" i="2" s="1"/>
  <c r="AI131" i="2"/>
  <c r="AJ131" i="2" s="1"/>
  <c r="AI132" i="2"/>
  <c r="AJ132" i="2" s="1"/>
  <c r="AI149" i="2"/>
  <c r="AI148" i="2"/>
  <c r="AI147" i="2"/>
  <c r="AI146" i="2"/>
  <c r="AI145" i="2"/>
  <c r="AI144" i="2"/>
  <c r="AI143" i="2"/>
  <c r="AI142" i="2"/>
  <c r="AH175" i="2"/>
  <c r="AG175" i="2"/>
  <c r="AF175" i="2"/>
  <c r="AE175" i="2"/>
  <c r="AD175" i="2"/>
  <c r="AC175" i="2"/>
  <c r="AB175" i="2"/>
  <c r="AA175" i="2"/>
  <c r="Z175" i="2"/>
  <c r="X175" i="2"/>
  <c r="W175" i="2"/>
  <c r="Q175" i="2"/>
  <c r="S175" i="2"/>
  <c r="AI43" i="1"/>
  <c r="AJ43" i="1" s="1"/>
  <c r="AI37" i="1"/>
  <c r="AJ37" i="1" s="1"/>
  <c r="AI36" i="1"/>
  <c r="AJ36" i="1" s="1"/>
  <c r="AI35" i="1"/>
  <c r="AJ35" i="1" s="1"/>
  <c r="AI34" i="1"/>
  <c r="AJ34" i="1" s="1"/>
  <c r="AI33" i="1"/>
  <c r="AJ33" i="1" s="1"/>
  <c r="AI32" i="1"/>
  <c r="AJ32" i="1" s="1"/>
  <c r="AI31" i="1"/>
  <c r="AJ31" i="1" s="1"/>
  <c r="AI30" i="1"/>
  <c r="AJ30" i="1" s="1"/>
  <c r="AI29" i="1"/>
  <c r="AJ29" i="1" s="1"/>
  <c r="AI28" i="1"/>
  <c r="AJ28" i="1" s="1"/>
  <c r="AI27" i="1"/>
  <c r="AJ27" i="1" s="1"/>
  <c r="AI23" i="1"/>
  <c r="AJ23" i="1" s="1"/>
  <c r="AI22" i="1"/>
  <c r="AI25" i="1" s="1"/>
  <c r="AH45" i="1"/>
  <c r="AG45" i="1"/>
  <c r="AF45" i="1"/>
  <c r="AE45" i="1"/>
  <c r="AD45" i="1"/>
  <c r="AC45" i="1"/>
  <c r="AB45" i="1"/>
  <c r="AA45" i="1"/>
  <c r="Z45" i="1"/>
  <c r="Y45" i="1"/>
  <c r="X45" i="1"/>
  <c r="W45" i="1"/>
  <c r="Q45" i="1"/>
  <c r="S45" i="1"/>
  <c r="Q39" i="1"/>
  <c r="AH39" i="1"/>
  <c r="AG39" i="1"/>
  <c r="AF39" i="1"/>
  <c r="AE39" i="1"/>
  <c r="AD39" i="1"/>
  <c r="AC39" i="1"/>
  <c r="AB39" i="1"/>
  <c r="AA39" i="1"/>
  <c r="Z39" i="1"/>
  <c r="Y39" i="1"/>
  <c r="X39" i="1"/>
  <c r="W39" i="1"/>
  <c r="S39" i="1"/>
  <c r="AH25" i="1"/>
  <c r="AG25" i="1"/>
  <c r="AF25" i="1"/>
  <c r="AE25" i="1"/>
  <c r="AD25" i="1"/>
  <c r="AC25" i="1"/>
  <c r="AB25" i="1"/>
  <c r="AA25" i="1"/>
  <c r="Z25" i="1"/>
  <c r="Y25" i="1"/>
  <c r="X25" i="1"/>
  <c r="W25" i="1"/>
  <c r="Q25" i="1"/>
  <c r="S25" i="1"/>
  <c r="B92" i="2"/>
  <c r="AH121" i="2"/>
  <c r="AG121" i="2"/>
  <c r="AF121" i="2"/>
  <c r="AE121" i="2"/>
  <c r="AD121" i="2"/>
  <c r="AC121" i="2"/>
  <c r="AB121" i="2"/>
  <c r="AA121" i="2"/>
  <c r="Z121" i="2"/>
  <c r="Y121" i="2"/>
  <c r="X121" i="2"/>
  <c r="W121" i="2"/>
  <c r="Q121" i="2"/>
  <c r="S121" i="2"/>
  <c r="B115" i="6"/>
  <c r="B100" i="6"/>
  <c r="B105" i="6" s="1"/>
  <c r="B135" i="6"/>
  <c r="B20" i="6"/>
  <c r="AH105" i="6"/>
  <c r="AG105" i="6"/>
  <c r="AF105" i="6"/>
  <c r="AE105" i="6"/>
  <c r="AD105" i="6"/>
  <c r="AC105" i="6"/>
  <c r="AB105" i="6"/>
  <c r="AA105" i="6"/>
  <c r="Z105" i="6"/>
  <c r="Y105" i="6"/>
  <c r="X105" i="6"/>
  <c r="W105" i="6"/>
  <c r="Q105" i="6"/>
  <c r="S105" i="6"/>
  <c r="AH99" i="6"/>
  <c r="AG99" i="6"/>
  <c r="AF99" i="6"/>
  <c r="AE99" i="6"/>
  <c r="AD99" i="6"/>
  <c r="AC99" i="6"/>
  <c r="AB99" i="6"/>
  <c r="AA99" i="6"/>
  <c r="Z99" i="6"/>
  <c r="Y99" i="6"/>
  <c r="X99" i="6"/>
  <c r="W99" i="6"/>
  <c r="S99" i="6"/>
  <c r="Q99" i="6"/>
  <c r="AI80" i="3"/>
  <c r="AJ80" i="3" s="1"/>
  <c r="AI69" i="3"/>
  <c r="AJ69" i="3" s="1"/>
  <c r="AI28" i="3"/>
  <c r="AJ28" i="3" s="1"/>
  <c r="AI27" i="3"/>
  <c r="AJ27" i="3" s="1"/>
  <c r="AI26" i="3"/>
  <c r="AJ26" i="3" s="1"/>
  <c r="AI25" i="3"/>
  <c r="AJ25" i="3" s="1"/>
  <c r="AI24" i="3"/>
  <c r="AJ24" i="3" s="1"/>
  <c r="AI23" i="3"/>
  <c r="AJ23" i="3" s="1"/>
  <c r="AI22" i="3"/>
  <c r="AJ22" i="3" s="1"/>
  <c r="AH106" i="3"/>
  <c r="AG106" i="3"/>
  <c r="AF106" i="3"/>
  <c r="AE106" i="3"/>
  <c r="AD106" i="3"/>
  <c r="AC106" i="3"/>
  <c r="AB106" i="3"/>
  <c r="AA106" i="3"/>
  <c r="Z106" i="3"/>
  <c r="Y106" i="3"/>
  <c r="X106" i="3"/>
  <c r="W106" i="3"/>
  <c r="AH101" i="3"/>
  <c r="AG101" i="3"/>
  <c r="AF101" i="3"/>
  <c r="AE101" i="3"/>
  <c r="AD101" i="3"/>
  <c r="AC101" i="3"/>
  <c r="AB101" i="3"/>
  <c r="AA101" i="3"/>
  <c r="Z101" i="3"/>
  <c r="Y101" i="3"/>
  <c r="X101" i="3"/>
  <c r="W101" i="3"/>
  <c r="AH94" i="3"/>
  <c r="AG94" i="3"/>
  <c r="AF94" i="3"/>
  <c r="AE94" i="3"/>
  <c r="AD94" i="3"/>
  <c r="AC94" i="3"/>
  <c r="AB94" i="3"/>
  <c r="AA94" i="3"/>
  <c r="Z94" i="3"/>
  <c r="Y94" i="3"/>
  <c r="X94" i="3"/>
  <c r="W94" i="3"/>
  <c r="AH71" i="3"/>
  <c r="AG71" i="3"/>
  <c r="AF71" i="3"/>
  <c r="AE71" i="3"/>
  <c r="AD71" i="3"/>
  <c r="AC71" i="3"/>
  <c r="AB71" i="3"/>
  <c r="AA71" i="3"/>
  <c r="Z71" i="3"/>
  <c r="Y71" i="3"/>
  <c r="X71" i="3"/>
  <c r="W71" i="3"/>
  <c r="B106" i="3"/>
  <c r="B101" i="3"/>
  <c r="B94" i="3"/>
  <c r="S106" i="3"/>
  <c r="Q106" i="3"/>
  <c r="S101" i="3"/>
  <c r="Q101" i="3"/>
  <c r="S94" i="3"/>
  <c r="Q94" i="3"/>
  <c r="S71" i="3"/>
  <c r="Q71" i="3"/>
  <c r="AI141" i="2"/>
  <c r="AI140" i="2"/>
  <c r="AJ140" i="2" s="1"/>
  <c r="AI94" i="2"/>
  <c r="AJ94" i="2" s="1"/>
  <c r="B134" i="2"/>
  <c r="Q134" i="2"/>
  <c r="S134" i="2"/>
  <c r="AH134" i="2"/>
  <c r="AG134" i="2"/>
  <c r="AF134" i="2"/>
  <c r="AE134" i="2"/>
  <c r="AD134" i="2"/>
  <c r="AC134" i="2"/>
  <c r="AB134" i="2"/>
  <c r="AA134" i="2"/>
  <c r="Z134" i="2"/>
  <c r="Y134" i="2"/>
  <c r="X134" i="2"/>
  <c r="W134" i="2"/>
  <c r="AI126" i="2"/>
  <c r="AJ126" i="2" s="1"/>
  <c r="AI125" i="2"/>
  <c r="AJ125" i="2" s="1"/>
  <c r="AI124" i="2"/>
  <c r="AJ124" i="2" s="1"/>
  <c r="AI123" i="2"/>
  <c r="AJ123" i="2" s="1"/>
  <c r="Q68" i="2"/>
  <c r="S68" i="2"/>
  <c r="AH68" i="2"/>
  <c r="AG68" i="2"/>
  <c r="AF68" i="2"/>
  <c r="AE68" i="2"/>
  <c r="AD68" i="2"/>
  <c r="AC68" i="2"/>
  <c r="AB68" i="2"/>
  <c r="AA68" i="2"/>
  <c r="Z68" i="2"/>
  <c r="Y68" i="2"/>
  <c r="X68" i="2"/>
  <c r="W68" i="2"/>
  <c r="AI48" i="2"/>
  <c r="AJ48" i="2" s="1"/>
  <c r="AI29" i="2"/>
  <c r="AJ29" i="2" s="1"/>
  <c r="AH27" i="2"/>
  <c r="AG27" i="2"/>
  <c r="AF27" i="2"/>
  <c r="AE27" i="2"/>
  <c r="AD27" i="2"/>
  <c r="AC27" i="2"/>
  <c r="AB27" i="2"/>
  <c r="AA27" i="2"/>
  <c r="Z27" i="2"/>
  <c r="Y27" i="2"/>
  <c r="X27" i="2"/>
  <c r="W27" i="2"/>
  <c r="AH46" i="2"/>
  <c r="AG46" i="2"/>
  <c r="AF46" i="2"/>
  <c r="AE46" i="2"/>
  <c r="AD46" i="2"/>
  <c r="AC46" i="2"/>
  <c r="AB46" i="2"/>
  <c r="AA46" i="2"/>
  <c r="Z46" i="2"/>
  <c r="Y46" i="2"/>
  <c r="X46" i="2"/>
  <c r="Q46" i="2"/>
  <c r="S46" i="2"/>
  <c r="W46" i="2"/>
  <c r="B46" i="2"/>
  <c r="AI42" i="1"/>
  <c r="AJ42" i="1" s="1"/>
  <c r="AI41" i="1"/>
  <c r="AJ41" i="1" s="1"/>
  <c r="AI21" i="1"/>
  <c r="AJ21" i="1" s="1"/>
  <c r="AI22" i="2"/>
  <c r="AJ22" i="2" s="1"/>
  <c r="B93" i="2"/>
  <c r="B121" i="2" s="1"/>
  <c r="B47" i="2"/>
  <c r="B68" i="2" s="1"/>
  <c r="B20" i="2"/>
  <c r="B139" i="2"/>
  <c r="B25" i="1"/>
  <c r="B39" i="1"/>
  <c r="AC117" i="3" l="1"/>
  <c r="AG117" i="3"/>
  <c r="Y117" i="3"/>
  <c r="Q117" i="3"/>
  <c r="X117" i="3"/>
  <c r="AB117" i="3"/>
  <c r="AF117" i="3"/>
  <c r="S117" i="3"/>
  <c r="Z117" i="3"/>
  <c r="AD117" i="3"/>
  <c r="AH117" i="3"/>
  <c r="B117" i="3"/>
  <c r="W117" i="3"/>
  <c r="AA117" i="3"/>
  <c r="AE117" i="3"/>
  <c r="AI175" i="2"/>
  <c r="AJ45" i="1"/>
  <c r="AI115" i="3"/>
  <c r="AJ115" i="3"/>
  <c r="AI77" i="3"/>
  <c r="AJ77" i="3"/>
  <c r="AJ46" i="2"/>
  <c r="AJ121" i="2"/>
  <c r="AI45" i="1"/>
  <c r="AJ39" i="1"/>
  <c r="AI39" i="1"/>
  <c r="AJ22" i="1"/>
  <c r="AJ25" i="1" s="1"/>
  <c r="AI121" i="2"/>
  <c r="AI134" i="2"/>
  <c r="AJ68" i="2"/>
  <c r="AJ134" i="2"/>
  <c r="AI68" i="2"/>
  <c r="AI46" i="2"/>
  <c r="AH114" i="6" l="1"/>
  <c r="AG114" i="6"/>
  <c r="AF114" i="6"/>
  <c r="AE114" i="6"/>
  <c r="AD114" i="6"/>
  <c r="AC114" i="6"/>
  <c r="AB114" i="6"/>
  <c r="AA114" i="6"/>
  <c r="Z114" i="6"/>
  <c r="Y114" i="6"/>
  <c r="X114" i="6"/>
  <c r="W114" i="6"/>
  <c r="S114" i="6"/>
  <c r="Q114" i="6"/>
  <c r="B114" i="6"/>
  <c r="AI113" i="6"/>
  <c r="AI114" i="6" s="1"/>
  <c r="B128" i="4"/>
  <c r="AH126" i="4"/>
  <c r="AG126" i="4"/>
  <c r="AF126" i="4"/>
  <c r="AE126" i="4"/>
  <c r="AD126" i="4"/>
  <c r="AC126" i="4"/>
  <c r="AB126" i="4"/>
  <c r="AA126" i="4"/>
  <c r="Z126" i="4"/>
  <c r="Y126" i="4"/>
  <c r="X126" i="4"/>
  <c r="W126" i="4"/>
  <c r="S126" i="4"/>
  <c r="Q126" i="4"/>
  <c r="B126" i="4"/>
  <c r="AI125" i="4"/>
  <c r="AJ125" i="4" s="1"/>
  <c r="AI124" i="4"/>
  <c r="AJ124" i="4" s="1"/>
  <c r="AI99" i="4"/>
  <c r="AI126" i="4" s="1"/>
  <c r="AJ99" i="4" l="1"/>
  <c r="AJ126" i="4" s="1"/>
  <c r="AJ113" i="6"/>
  <c r="AJ114" i="6" s="1"/>
  <c r="AI70" i="2" l="1"/>
  <c r="AJ70" i="2" s="1"/>
  <c r="B40" i="1"/>
  <c r="E17" i="2" l="1"/>
  <c r="F17" i="2" s="1"/>
  <c r="B53" i="4" l="1"/>
  <c r="AC138" i="2"/>
  <c r="AC183" i="2" s="1"/>
  <c r="AD138" i="2"/>
  <c r="AD183" i="2" s="1"/>
  <c r="AE138" i="2"/>
  <c r="AE183" i="2" s="1"/>
  <c r="AF138" i="2"/>
  <c r="AF183" i="2" s="1"/>
  <c r="AG138" i="2"/>
  <c r="AG183" i="2" s="1"/>
  <c r="AH138" i="2"/>
  <c r="AH183" i="2" s="1"/>
  <c r="B134" i="4" l="1"/>
  <c r="B53" i="1"/>
  <c r="AD184" i="2"/>
  <c r="AD189" i="2"/>
  <c r="AG189" i="2"/>
  <c r="AG184" i="2"/>
  <c r="AC189" i="2"/>
  <c r="AC184" i="2"/>
  <c r="AH184" i="2"/>
  <c r="AH189" i="2"/>
  <c r="AF189" i="2"/>
  <c r="AF184" i="2"/>
  <c r="AE184" i="2"/>
  <c r="AE189" i="2"/>
  <c r="B142" i="6" l="1"/>
  <c r="AH138" i="6" l="1"/>
  <c r="AG138" i="6"/>
  <c r="AF138" i="6"/>
  <c r="AE138" i="6"/>
  <c r="AD138" i="6"/>
  <c r="AC138" i="6"/>
  <c r="AB138" i="6"/>
  <c r="AA138" i="6"/>
  <c r="Z138" i="6"/>
  <c r="Y138" i="6"/>
  <c r="X138" i="6"/>
  <c r="W138" i="6"/>
  <c r="S138" i="6"/>
  <c r="Q138" i="6"/>
  <c r="B138" i="6"/>
  <c r="AI137" i="6"/>
  <c r="AJ137" i="6" s="1"/>
  <c r="AI136" i="6"/>
  <c r="AJ136" i="6" s="1"/>
  <c r="AH134" i="6"/>
  <c r="AG134" i="6"/>
  <c r="AF134" i="6"/>
  <c r="AE134" i="6"/>
  <c r="AD134" i="6"/>
  <c r="AC134" i="6"/>
  <c r="AB134" i="6"/>
  <c r="AA134" i="6"/>
  <c r="Z134" i="6"/>
  <c r="Y134" i="6"/>
  <c r="X134" i="6"/>
  <c r="W134" i="6"/>
  <c r="S134" i="6"/>
  <c r="Q134" i="6"/>
  <c r="B134" i="6"/>
  <c r="AI133" i="6"/>
  <c r="AJ133" i="6" s="1"/>
  <c r="AI132" i="6"/>
  <c r="AJ132" i="6" s="1"/>
  <c r="AH130" i="6"/>
  <c r="AG130" i="6"/>
  <c r="AF130" i="6"/>
  <c r="AE130" i="6"/>
  <c r="AD130" i="6"/>
  <c r="AC130" i="6"/>
  <c r="AB130" i="6"/>
  <c r="AA130" i="6"/>
  <c r="Z130" i="6"/>
  <c r="Y130" i="6"/>
  <c r="X130" i="6"/>
  <c r="W130" i="6"/>
  <c r="S130" i="6"/>
  <c r="Q130" i="6"/>
  <c r="B130" i="6"/>
  <c r="AH125" i="6"/>
  <c r="AG125" i="6"/>
  <c r="AF125" i="6"/>
  <c r="AE125" i="6"/>
  <c r="AD125" i="6"/>
  <c r="AC125" i="6"/>
  <c r="AB125" i="6"/>
  <c r="AA125" i="6"/>
  <c r="Z125" i="6"/>
  <c r="Y125" i="6"/>
  <c r="X125" i="6"/>
  <c r="W125" i="6"/>
  <c r="S125" i="6"/>
  <c r="Q125" i="6"/>
  <c r="B125" i="6"/>
  <c r="AI129" i="6"/>
  <c r="AJ129" i="6" s="1"/>
  <c r="AI128" i="6"/>
  <c r="AJ128" i="6" s="1"/>
  <c r="AI127" i="6"/>
  <c r="AJ127" i="6" s="1"/>
  <c r="AI124" i="6"/>
  <c r="AJ124" i="6" s="1"/>
  <c r="X147" i="6" l="1"/>
  <c r="AB147" i="6"/>
  <c r="Y147" i="6"/>
  <c r="AC147" i="6"/>
  <c r="AH147" i="6"/>
  <c r="Z147" i="6"/>
  <c r="AD147" i="6"/>
  <c r="W147" i="6"/>
  <c r="AA147" i="6"/>
  <c r="AE147" i="6"/>
  <c r="AF147" i="6"/>
  <c r="Q147" i="6"/>
  <c r="AG147" i="6"/>
  <c r="AJ134" i="6"/>
  <c r="S147" i="6"/>
  <c r="AJ138" i="6"/>
  <c r="AI130" i="6"/>
  <c r="AI138" i="6"/>
  <c r="AI134" i="6"/>
  <c r="AJ125" i="6"/>
  <c r="AI125" i="6"/>
  <c r="AI147" i="6" l="1"/>
  <c r="AJ130" i="6"/>
  <c r="AJ147" i="6" s="1"/>
  <c r="AH122" i="6" l="1"/>
  <c r="AG122" i="6"/>
  <c r="AF122" i="6"/>
  <c r="AE122" i="6"/>
  <c r="AD122" i="6"/>
  <c r="AC122" i="6"/>
  <c r="AB122" i="6"/>
  <c r="AA122" i="6"/>
  <c r="Z122" i="6"/>
  <c r="Y122" i="6"/>
  <c r="X122" i="6"/>
  <c r="W122" i="6"/>
  <c r="S122" i="6"/>
  <c r="Q122" i="6"/>
  <c r="B122" i="6"/>
  <c r="AI121" i="6"/>
  <c r="AJ121" i="6" s="1"/>
  <c r="AI116" i="6"/>
  <c r="AJ116" i="6" s="1"/>
  <c r="AH140" i="6"/>
  <c r="AG140" i="6"/>
  <c r="AF140" i="6"/>
  <c r="AD140" i="6"/>
  <c r="AC140" i="6"/>
  <c r="AB140" i="6"/>
  <c r="Z140" i="6"/>
  <c r="Y140" i="6"/>
  <c r="X140" i="6"/>
  <c r="Q140" i="6"/>
  <c r="AI110" i="6"/>
  <c r="AJ110" i="6" s="1"/>
  <c r="AI101" i="6"/>
  <c r="B99" i="6"/>
  <c r="AI21" i="6"/>
  <c r="E17" i="6"/>
  <c r="F17" i="6" s="1"/>
  <c r="S140" i="6" l="1"/>
  <c r="W140" i="6"/>
  <c r="AA140" i="6"/>
  <c r="AE140" i="6"/>
  <c r="AJ21" i="6"/>
  <c r="AJ99" i="6" s="1"/>
  <c r="AI99" i="6"/>
  <c r="AJ101" i="6"/>
  <c r="AJ105" i="6" s="1"/>
  <c r="AI105" i="6"/>
  <c r="S142" i="6"/>
  <c r="B150" i="6"/>
  <c r="Q146" i="6"/>
  <c r="S146" i="6"/>
  <c r="W146" i="6"/>
  <c r="AA146" i="6"/>
  <c r="AE146" i="6"/>
  <c r="X146" i="6"/>
  <c r="AB146" i="6"/>
  <c r="AF146" i="6"/>
  <c r="Y146" i="6"/>
  <c r="AC146" i="6"/>
  <c r="AG146" i="6"/>
  <c r="Z146" i="6"/>
  <c r="AD146" i="6"/>
  <c r="AH146" i="6"/>
  <c r="B145" i="6"/>
  <c r="AH145" i="6"/>
  <c r="AH150" i="6"/>
  <c r="X150" i="6"/>
  <c r="X145" i="6"/>
  <c r="AB150" i="6"/>
  <c r="AB145" i="6"/>
  <c r="AF150" i="6"/>
  <c r="AF145" i="6"/>
  <c r="Q150" i="6"/>
  <c r="Q145" i="6"/>
  <c r="Y145" i="6"/>
  <c r="Y150" i="6"/>
  <c r="AC150" i="6"/>
  <c r="AC145" i="6"/>
  <c r="AG145" i="6"/>
  <c r="AG150" i="6"/>
  <c r="S145" i="6"/>
  <c r="S150" i="6"/>
  <c r="Z150" i="6"/>
  <c r="Z145" i="6"/>
  <c r="AD150" i="6"/>
  <c r="AD145" i="6"/>
  <c r="W150" i="6"/>
  <c r="W145" i="6"/>
  <c r="AA150" i="6"/>
  <c r="AA145" i="6"/>
  <c r="AE150" i="6"/>
  <c r="AE145" i="6"/>
  <c r="AJ122" i="6"/>
  <c r="AI122" i="6"/>
  <c r="B29" i="5"/>
  <c r="AI31" i="5"/>
  <c r="AJ31" i="5" s="1"/>
  <c r="AI140" i="6" l="1"/>
  <c r="AJ140" i="6"/>
  <c r="AI150" i="6"/>
  <c r="AI146" i="6"/>
  <c r="AJ145" i="6"/>
  <c r="AI145" i="6"/>
  <c r="AI142" i="6"/>
  <c r="AJ150" i="6"/>
  <c r="B35" i="5"/>
  <c r="B37" i="5" s="1"/>
  <c r="AH33" i="5"/>
  <c r="AH41" i="5" s="1"/>
  <c r="AG33" i="5"/>
  <c r="AG41" i="5" s="1"/>
  <c r="AF33" i="5"/>
  <c r="AF41" i="5" s="1"/>
  <c r="AE33" i="5"/>
  <c r="AE41" i="5" s="1"/>
  <c r="AD33" i="5"/>
  <c r="AD41" i="5" s="1"/>
  <c r="AC33" i="5"/>
  <c r="AC41" i="5" s="1"/>
  <c r="AB33" i="5"/>
  <c r="AB41" i="5" s="1"/>
  <c r="AA33" i="5"/>
  <c r="AA41" i="5" s="1"/>
  <c r="Z33" i="5"/>
  <c r="Z41" i="5" s="1"/>
  <c r="Y33" i="5"/>
  <c r="Y41" i="5" s="1"/>
  <c r="X33" i="5"/>
  <c r="X41" i="5" s="1"/>
  <c r="W33" i="5"/>
  <c r="W41" i="5" s="1"/>
  <c r="S33" i="5"/>
  <c r="Q33" i="5"/>
  <c r="Q41" i="5" s="1"/>
  <c r="B33" i="5"/>
  <c r="B41" i="5" s="1"/>
  <c r="AH29" i="5"/>
  <c r="AG29" i="5"/>
  <c r="AF29" i="5"/>
  <c r="AE29" i="5"/>
  <c r="AD29" i="5"/>
  <c r="AC29" i="5"/>
  <c r="AB29" i="5"/>
  <c r="AA29" i="5"/>
  <c r="Z29" i="5"/>
  <c r="Y29" i="5"/>
  <c r="X29" i="5"/>
  <c r="W29" i="5"/>
  <c r="S29" i="5"/>
  <c r="Q29" i="5"/>
  <c r="AI27" i="5"/>
  <c r="AJ27" i="5" s="1"/>
  <c r="AH25" i="5"/>
  <c r="AG25" i="5"/>
  <c r="AF25" i="5"/>
  <c r="AE25" i="5"/>
  <c r="AD25" i="5"/>
  <c r="AC25" i="5"/>
  <c r="AB25" i="5"/>
  <c r="AA25" i="5"/>
  <c r="Z25" i="5"/>
  <c r="Y25" i="5"/>
  <c r="X25" i="5"/>
  <c r="W25" i="5"/>
  <c r="S25" i="5"/>
  <c r="Q25" i="5"/>
  <c r="AI21" i="5"/>
  <c r="AJ21" i="5" s="1"/>
  <c r="B25" i="5"/>
  <c r="E17" i="5"/>
  <c r="F17" i="5" s="1"/>
  <c r="AI68" i="4"/>
  <c r="AJ68" i="4" s="1"/>
  <c r="S41" i="5" l="1"/>
  <c r="AD40" i="5"/>
  <c r="AD44" i="5"/>
  <c r="S40" i="5"/>
  <c r="S44" i="5"/>
  <c r="Z44" i="5"/>
  <c r="Z40" i="5"/>
  <c r="AH44" i="5"/>
  <c r="AH40" i="5"/>
  <c r="B40" i="5"/>
  <c r="B44" i="5"/>
  <c r="X40" i="5"/>
  <c r="X44" i="5"/>
  <c r="AB44" i="5"/>
  <c r="AB40" i="5"/>
  <c r="AF40" i="5"/>
  <c r="AF44" i="5"/>
  <c r="W44" i="5"/>
  <c r="W40" i="5"/>
  <c r="AA44" i="5"/>
  <c r="AA40" i="5"/>
  <c r="AE44" i="5"/>
  <c r="AE40" i="5"/>
  <c r="Q44" i="5"/>
  <c r="Q40" i="5"/>
  <c r="Y40" i="5"/>
  <c r="Y44" i="5"/>
  <c r="AC40" i="5"/>
  <c r="AC44" i="5"/>
  <c r="AG40" i="5"/>
  <c r="AG44" i="5"/>
  <c r="AJ146" i="6"/>
  <c r="AJ142" i="6"/>
  <c r="AH35" i="5"/>
  <c r="Q35" i="5"/>
  <c r="Y35" i="5"/>
  <c r="AC35" i="5"/>
  <c r="AG35" i="5"/>
  <c r="AI33" i="5"/>
  <c r="AI41" i="5" s="1"/>
  <c r="AI29" i="5"/>
  <c r="AI25" i="5"/>
  <c r="X35" i="5"/>
  <c r="AB35" i="5"/>
  <c r="AF35" i="5"/>
  <c r="S35" i="5"/>
  <c r="Z35" i="5"/>
  <c r="AD35" i="5"/>
  <c r="W35" i="5"/>
  <c r="AA35" i="5"/>
  <c r="AE35" i="5"/>
  <c r="AJ33" i="5"/>
  <c r="AJ41" i="5" s="1"/>
  <c r="AJ29" i="5"/>
  <c r="S37" i="5" l="1"/>
  <c r="AI44" i="5"/>
  <c r="AI40" i="5"/>
  <c r="AJ25" i="5"/>
  <c r="AJ40" i="5" s="1"/>
  <c r="AI35" i="5"/>
  <c r="AI37" i="5" s="1"/>
  <c r="AJ44" i="5" l="1"/>
  <c r="AJ35" i="5"/>
  <c r="AJ37" i="5" s="1"/>
  <c r="B130" i="4"/>
  <c r="AH97" i="4"/>
  <c r="AG97" i="4"/>
  <c r="AF97" i="4"/>
  <c r="AE97" i="4"/>
  <c r="AD97" i="4"/>
  <c r="AC97" i="4"/>
  <c r="AB97" i="4"/>
  <c r="AA97" i="4"/>
  <c r="Z97" i="4"/>
  <c r="Y97" i="4"/>
  <c r="X97" i="4"/>
  <c r="W97" i="4"/>
  <c r="Q97" i="4"/>
  <c r="B97" i="4"/>
  <c r="B136" i="4" s="1"/>
  <c r="AI96" i="4"/>
  <c r="AJ96" i="4" s="1"/>
  <c r="AH66" i="4"/>
  <c r="AG66" i="4"/>
  <c r="AF66" i="4"/>
  <c r="AE66" i="4"/>
  <c r="AD66" i="4"/>
  <c r="AC66" i="4"/>
  <c r="AB66" i="4"/>
  <c r="AA66" i="4"/>
  <c r="Z66" i="4"/>
  <c r="Y66" i="4"/>
  <c r="X66" i="4"/>
  <c r="W66" i="4"/>
  <c r="S66" i="4"/>
  <c r="Q66" i="4"/>
  <c r="B66" i="4"/>
  <c r="AI55" i="4"/>
  <c r="AJ55" i="4" s="1"/>
  <c r="AH53" i="4"/>
  <c r="AG53" i="4"/>
  <c r="AF53" i="4"/>
  <c r="AE53" i="4"/>
  <c r="AD53" i="4"/>
  <c r="AC53" i="4"/>
  <c r="AB53" i="4"/>
  <c r="AA53" i="4"/>
  <c r="Z53" i="4"/>
  <c r="Y53" i="4"/>
  <c r="X53" i="4"/>
  <c r="W53" i="4"/>
  <c r="S53" i="4"/>
  <c r="Q53" i="4"/>
  <c r="AI29" i="4"/>
  <c r="AJ29" i="4" s="1"/>
  <c r="B139" i="4"/>
  <c r="AI26" i="4"/>
  <c r="AJ26" i="4" s="1"/>
  <c r="AI25" i="4"/>
  <c r="AJ25" i="4" s="1"/>
  <c r="E17" i="4"/>
  <c r="F17" i="4" s="1"/>
  <c r="B119" i="3"/>
  <c r="AI21" i="3"/>
  <c r="X128" i="4" l="1"/>
  <c r="AB128" i="4"/>
  <c r="AF128" i="4"/>
  <c r="AE128" i="4"/>
  <c r="W128" i="4"/>
  <c r="AA128" i="4"/>
  <c r="Q139" i="4"/>
  <c r="Y128" i="4"/>
  <c r="AC128" i="4"/>
  <c r="AG128" i="4"/>
  <c r="S128" i="4"/>
  <c r="S139" i="4"/>
  <c r="Z128" i="4"/>
  <c r="AD128" i="4"/>
  <c r="AH128" i="4"/>
  <c r="B133" i="4"/>
  <c r="B135" i="4"/>
  <c r="B140" i="4"/>
  <c r="AJ21" i="3"/>
  <c r="AJ71" i="3" s="1"/>
  <c r="AI71" i="3"/>
  <c r="Y140" i="4"/>
  <c r="AC140" i="4"/>
  <c r="AG140" i="4"/>
  <c r="Z140" i="4"/>
  <c r="AD140" i="4"/>
  <c r="AH140" i="4"/>
  <c r="W140" i="4"/>
  <c r="AA140" i="4"/>
  <c r="AE140" i="4"/>
  <c r="X140" i="4"/>
  <c r="AB140" i="4"/>
  <c r="AF140" i="4"/>
  <c r="AJ53" i="4"/>
  <c r="AI66" i="4"/>
  <c r="Q128" i="4"/>
  <c r="AI53" i="4"/>
  <c r="AI97" i="4"/>
  <c r="AI128" i="4" l="1"/>
  <c r="S130" i="4"/>
  <c r="AI140" i="4"/>
  <c r="AJ97" i="4"/>
  <c r="AJ66" i="4"/>
  <c r="AI130" i="4"/>
  <c r="AJ128" i="4" l="1"/>
  <c r="AJ130" i="4" s="1"/>
  <c r="AJ140" i="4"/>
  <c r="AI103" i="3"/>
  <c r="AI96" i="3"/>
  <c r="AI79" i="3"/>
  <c r="E17" i="3"/>
  <c r="F17" i="3" s="1"/>
  <c r="AH53" i="1"/>
  <c r="AG53" i="1"/>
  <c r="AF53" i="1"/>
  <c r="AE53" i="1"/>
  <c r="AD53" i="1"/>
  <c r="AC53" i="1"/>
  <c r="AB53" i="1"/>
  <c r="AA53" i="1"/>
  <c r="Z53" i="1"/>
  <c r="Y53" i="1"/>
  <c r="X53" i="1"/>
  <c r="W53" i="1"/>
  <c r="Q53" i="1"/>
  <c r="B177" i="2"/>
  <c r="B179" i="2" s="1"/>
  <c r="B175" i="2"/>
  <c r="AJ79" i="3" l="1"/>
  <c r="AJ94" i="3" s="1"/>
  <c r="AI94" i="3"/>
  <c r="AJ96" i="3"/>
  <c r="AJ101" i="3" s="1"/>
  <c r="AI101" i="3"/>
  <c r="AJ103" i="3"/>
  <c r="AJ106" i="3" s="1"/>
  <c r="AI106" i="3"/>
  <c r="X119" i="3"/>
  <c r="B184" i="2"/>
  <c r="B189" i="2"/>
  <c r="AI92" i="2"/>
  <c r="AH92" i="2"/>
  <c r="AG92" i="2"/>
  <c r="AF92" i="2"/>
  <c r="AE92" i="2"/>
  <c r="AD92" i="2"/>
  <c r="AC92" i="2"/>
  <c r="AB92" i="2"/>
  <c r="AA92" i="2"/>
  <c r="Z92" i="2"/>
  <c r="Y92" i="2"/>
  <c r="X92" i="2"/>
  <c r="W92" i="2"/>
  <c r="S92" i="2"/>
  <c r="Q92" i="2"/>
  <c r="AB138" i="2"/>
  <c r="AB183" i="2" s="1"/>
  <c r="AA138" i="2"/>
  <c r="AA183" i="2" s="1"/>
  <c r="Z138" i="2"/>
  <c r="Z183" i="2" s="1"/>
  <c r="Y138" i="2"/>
  <c r="Y183" i="2" s="1"/>
  <c r="X138" i="2"/>
  <c r="X183" i="2" s="1"/>
  <c r="W138" i="2"/>
  <c r="W183" i="2" s="1"/>
  <c r="S138" i="2"/>
  <c r="Q138" i="2"/>
  <c r="Q183" i="2" s="1"/>
  <c r="AI136" i="2"/>
  <c r="AJ136" i="2" s="1"/>
  <c r="AI117" i="3" l="1"/>
  <c r="AJ117" i="3"/>
  <c r="S119" i="3"/>
  <c r="W184" i="2"/>
  <c r="W189" i="2"/>
  <c r="AA184" i="2"/>
  <c r="AA189" i="2"/>
  <c r="X189" i="2"/>
  <c r="X184" i="2"/>
  <c r="AB184" i="2"/>
  <c r="AB189" i="2"/>
  <c r="S189" i="2"/>
  <c r="S184" i="2"/>
  <c r="Z184" i="2"/>
  <c r="Z189" i="2"/>
  <c r="S183" i="2"/>
  <c r="Q189" i="2"/>
  <c r="Q184" i="2"/>
  <c r="Y189" i="2"/>
  <c r="Y184" i="2"/>
  <c r="AI119" i="3"/>
  <c r="AJ92" i="2"/>
  <c r="AI138" i="2"/>
  <c r="AJ138" i="2"/>
  <c r="AI184" i="2"/>
  <c r="AJ119" i="3" l="1"/>
  <c r="AI183" i="2"/>
  <c r="AI189" i="2"/>
  <c r="AJ183" i="2"/>
  <c r="AJ184" i="2"/>
  <c r="B138" i="2"/>
  <c r="B183" i="2" s="1"/>
  <c r="AJ189" i="2" l="1"/>
  <c r="S27" i="2" l="1"/>
  <c r="Q27" i="2"/>
  <c r="AI21" i="2"/>
  <c r="B27" i="2"/>
  <c r="B182" i="2" s="1"/>
  <c r="AH54" i="1"/>
  <c r="AG54" i="1"/>
  <c r="AF54" i="1"/>
  <c r="AE54" i="1"/>
  <c r="AD54" i="1"/>
  <c r="AC54" i="1"/>
  <c r="AB54" i="1"/>
  <c r="AA54" i="1"/>
  <c r="Z54" i="1"/>
  <c r="Y54" i="1"/>
  <c r="X54" i="1"/>
  <c r="W54" i="1"/>
  <c r="Q54" i="1"/>
  <c r="AJ21" i="2" l="1"/>
  <c r="AI27" i="2"/>
  <c r="Z52" i="1"/>
  <c r="Z57" i="1"/>
  <c r="AD52" i="1"/>
  <c r="AD57" i="1"/>
  <c r="AH52" i="1"/>
  <c r="AH57" i="1"/>
  <c r="X52" i="1"/>
  <c r="X57" i="1"/>
  <c r="AB52" i="1"/>
  <c r="AB57" i="1"/>
  <c r="AF52" i="1"/>
  <c r="AF57" i="1"/>
  <c r="W57" i="1"/>
  <c r="W52" i="1"/>
  <c r="AA52" i="1"/>
  <c r="AA57" i="1"/>
  <c r="AE57" i="1"/>
  <c r="AE52" i="1"/>
  <c r="Y57" i="1"/>
  <c r="Y52" i="1"/>
  <c r="AC57" i="1"/>
  <c r="AC52" i="1"/>
  <c r="AG57" i="1"/>
  <c r="AG52" i="1"/>
  <c r="Q52" i="1"/>
  <c r="Q57" i="1"/>
  <c r="S57" i="1"/>
  <c r="S182" i="2"/>
  <c r="S188" i="2"/>
  <c r="Z188" i="2"/>
  <c r="Z182" i="2"/>
  <c r="AD188" i="2"/>
  <c r="AD182" i="2"/>
  <c r="AH188" i="2"/>
  <c r="AH182" i="2"/>
  <c r="W188" i="2"/>
  <c r="W182" i="2"/>
  <c r="AA188" i="2"/>
  <c r="AA182" i="2"/>
  <c r="AE188" i="2"/>
  <c r="AE182" i="2"/>
  <c r="X188" i="2"/>
  <c r="X182" i="2"/>
  <c r="AB188" i="2"/>
  <c r="AB182" i="2"/>
  <c r="AF188" i="2"/>
  <c r="AF182" i="2"/>
  <c r="B188" i="2"/>
  <c r="Q182" i="2"/>
  <c r="Q188" i="2"/>
  <c r="Y188" i="2"/>
  <c r="Y182" i="2"/>
  <c r="AC188" i="2"/>
  <c r="AC182" i="2"/>
  <c r="AG188" i="2"/>
  <c r="AG182" i="2"/>
  <c r="S177" i="2"/>
  <c r="AD177" i="2"/>
  <c r="W177" i="2"/>
  <c r="AA177" i="2"/>
  <c r="AE177" i="2"/>
  <c r="Z177" i="2"/>
  <c r="AH177" i="2"/>
  <c r="X177" i="2"/>
  <c r="AB177" i="2"/>
  <c r="AF177" i="2"/>
  <c r="Q177" i="2"/>
  <c r="Y177" i="2"/>
  <c r="AC177" i="2"/>
  <c r="AG177" i="2"/>
  <c r="AI53" i="1"/>
  <c r="AJ52" i="1"/>
  <c r="AI52" i="1"/>
  <c r="Q47" i="1"/>
  <c r="Y47" i="1"/>
  <c r="AC47" i="1"/>
  <c r="AG47" i="1"/>
  <c r="S47" i="1"/>
  <c r="Z47" i="1"/>
  <c r="AD47" i="1"/>
  <c r="AH47" i="1"/>
  <c r="W47" i="1"/>
  <c r="AA47" i="1"/>
  <c r="AE47" i="1"/>
  <c r="X47" i="1"/>
  <c r="AB47" i="1"/>
  <c r="AF47" i="1"/>
  <c r="S49" i="1" l="1"/>
  <c r="S179" i="2"/>
  <c r="AI188" i="2"/>
  <c r="AI182" i="2"/>
  <c r="AI54" i="1"/>
  <c r="AI57" i="1"/>
  <c r="AI177" i="2"/>
  <c r="AI179" i="2" s="1"/>
  <c r="AJ53" i="1"/>
  <c r="AJ54" i="1"/>
  <c r="AJ27" i="2"/>
  <c r="AI47" i="1"/>
  <c r="AI49" i="1" s="1"/>
  <c r="AJ188" i="2" l="1"/>
  <c r="AJ57" i="1"/>
  <c r="AJ182" i="2"/>
  <c r="AJ177" i="2"/>
  <c r="AJ179" i="2" s="1"/>
  <c r="AJ47" i="1"/>
  <c r="AJ49" i="1" s="1"/>
  <c r="B54" i="1"/>
  <c r="B57" i="1" l="1"/>
  <c r="B52" i="1"/>
  <c r="E17" i="1"/>
  <c r="F17" i="1" s="1"/>
  <c r="B47" i="1"/>
  <c r="B49" i="1" s="1"/>
</calcChain>
</file>

<file path=xl/sharedStrings.xml><?xml version="1.0" encoding="utf-8"?>
<sst xmlns="http://schemas.openxmlformats.org/spreadsheetml/2006/main" count="6294" uniqueCount="1407">
  <si>
    <t xml:space="preserve">RESPONSABLE: </t>
  </si>
  <si>
    <t xml:space="preserve">Componentes </t>
  </si>
  <si>
    <t>Presupuesto</t>
  </si>
  <si>
    <t>Fuente</t>
  </si>
  <si>
    <t>Concepto de Gasto</t>
  </si>
  <si>
    <t>Producto PMR</t>
  </si>
  <si>
    <t>Valor CDP's</t>
  </si>
  <si>
    <t>Valor CRP's</t>
  </si>
  <si>
    <t>Saldo</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</si>
  <si>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</si>
  <si>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</si>
  <si>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</si>
  <si>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</si>
  <si>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</si>
  <si>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</si>
  <si>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</si>
  <si>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</si>
  <si>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</si>
  <si>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</si>
  <si>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</si>
  <si>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</si>
  <si>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</si>
  <si>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</si>
  <si>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</si>
  <si>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</si>
  <si>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</si>
  <si>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</si>
  <si>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Objeto</t>
  </si>
  <si>
    <t>Beneficiario</t>
  </si>
  <si>
    <t>Valor PAA</t>
  </si>
  <si>
    <t>Valor Viabilidad</t>
  </si>
  <si>
    <t>Inicial</t>
  </si>
  <si>
    <t>Nº CÓD. CONTROL</t>
  </si>
  <si>
    <t>INSTITUTO DISTRITAL DE PATRIMONIO CULTURAL</t>
  </si>
  <si>
    <t>Adición</t>
  </si>
  <si>
    <t>Reducción</t>
  </si>
  <si>
    <t>PLAN OPERATIVO ANUAL DE INVERSIÓN - POAI</t>
  </si>
  <si>
    <t>PROCESO DE DIRECCIONAMIENTO ESTRATÉGICO</t>
  </si>
  <si>
    <t>TOTAL INVERSIÓN 2020</t>
  </si>
  <si>
    <t xml:space="preserve">LOGROS DE CIUDAD: </t>
  </si>
  <si>
    <t>Subdirección de Divulgación y Apropiación del Patrimonio</t>
  </si>
  <si>
    <t xml:space="preserve">OBJETIVO GENERAL: </t>
  </si>
  <si>
    <t>Fecha de Actualización:</t>
  </si>
  <si>
    <t>133011601140000007601</t>
  </si>
  <si>
    <t>Formación en patrimonio cultural en el ciclo integral de educación</t>
  </si>
  <si>
    <t>Formación a formadores</t>
  </si>
  <si>
    <t>2020-2024: Un Nuevo Contrato Social y Ambiental para la Bogotá del Siglo XXI</t>
  </si>
  <si>
    <t>PROPÓSITO:</t>
  </si>
  <si>
    <t>01 - Hacer un nuevo contrato social con igualdad de oportunidades para la inclusión social, productiva y política</t>
  </si>
  <si>
    <t>05 - Cerrar las brechas DIGITALES, de cobertura, calidad y competencias a lo largo del ciclo de la formación integral, desde primera infancia hasta la educación superior y continua para la vida</t>
  </si>
  <si>
    <t>01 - Oportunidades de educación, salud y cultura para mujeres, jóvenes, niños, niñas y adolescentes</t>
  </si>
  <si>
    <t>14 - Formación integral: más y mejor tiempo en los colegios</t>
  </si>
  <si>
    <t>96 - 257.000 Beneficiarios de procesos integrales de formación a lo largo de la vida con énfasis en el arte, la cultura y el patrimonio.</t>
  </si>
  <si>
    <r>
      <t xml:space="preserve">PROYECTO DE INVERSIÓN: </t>
    </r>
    <r>
      <rPr>
        <sz val="10"/>
        <rFont val="Arial"/>
        <family val="2"/>
      </rPr>
      <t/>
    </r>
  </si>
  <si>
    <t>7601-Formación en patrimonio cultural en el ciclo integral de educación para la vida en Bogotá</t>
  </si>
  <si>
    <t>Ampliar la cobertura en la formación en patrimonio cultural en el ciclo integral de educación en Bogotá</t>
  </si>
  <si>
    <t>1-100-F001  VA-Recursos distrito</t>
  </si>
  <si>
    <t>Objetivo Específico</t>
  </si>
  <si>
    <t>Fortalecer los mecanismos de articulación entre diferentes actores público privados en los procesos de formación en patrimonio cultural</t>
  </si>
  <si>
    <t>Fortalecer el ciclo integral de formación en patrimonio cultural para la vida</t>
  </si>
  <si>
    <t>Ampliar la cobertura de participantes en el proceso de formación a formadores en patrimonio cultural, desde el enfoque territorial y diferencial</t>
  </si>
  <si>
    <t>Producto MGA - SUIFP</t>
  </si>
  <si>
    <t>Indicador PMR</t>
  </si>
  <si>
    <t>1 - Beneficiar a 6.800 personas en procesos integrales de formación en patrimonio cultural</t>
  </si>
  <si>
    <t>2 - Beneficiar a 200 personas en el proceso de formación a formadores en patrimonio cultural</t>
  </si>
  <si>
    <t>Asignación vigente</t>
  </si>
  <si>
    <t>Valor modificaciones</t>
  </si>
  <si>
    <t>CÓDIGO BPIN</t>
  </si>
  <si>
    <t>MODIFICACIONES PRESUPUESTALES</t>
  </si>
  <si>
    <t>132 - Personas beneficiadas en procesos integrales de formación en patrimonio cultural</t>
  </si>
  <si>
    <t>Indicador MGA - SUIFP</t>
  </si>
  <si>
    <t>Meta Plan de Desarrollo 2020-2024</t>
  </si>
  <si>
    <t>Meta Entidad 2020</t>
  </si>
  <si>
    <t>CÓDIGO BOGDATA</t>
  </si>
  <si>
    <t>2020110010174</t>
  </si>
  <si>
    <t>Programación MGA-SUIFP / PMR</t>
  </si>
  <si>
    <t>05 - Cerrar las brechas digitales de cobertura, calidad y competencias a lo largo del ciclo de la formación integral, desde primera infancia hasta la educación superior y continua para la vida</t>
  </si>
  <si>
    <r>
      <rPr>
        <b/>
        <sz val="11"/>
        <rFont val="Century Gothic"/>
        <family val="2"/>
      </rPr>
      <t>Plan de Desarrollo</t>
    </r>
    <r>
      <rPr>
        <sz val="11"/>
        <rFont val="Century Gothic"/>
        <family val="2"/>
      </rPr>
      <t xml:space="preserve"> </t>
    </r>
  </si>
  <si>
    <r>
      <rPr>
        <b/>
        <sz val="11"/>
        <rFont val="Century Gothic"/>
        <family val="2"/>
      </rPr>
      <t>PROGRAMA ESTRATÉGICO:</t>
    </r>
    <r>
      <rPr>
        <sz val="11"/>
        <rFont val="Century Gothic"/>
        <family val="2"/>
      </rPr>
      <t xml:space="preserve"> </t>
    </r>
  </si>
  <si>
    <r>
      <rPr>
        <b/>
        <sz val="11"/>
        <rFont val="Century Gothic"/>
        <family val="2"/>
      </rPr>
      <t>PROGRAMA:</t>
    </r>
    <r>
      <rPr>
        <sz val="11"/>
        <rFont val="Century Gothic"/>
        <family val="2"/>
      </rPr>
      <t xml:space="preserve"> </t>
    </r>
  </si>
  <si>
    <t>Documentos normativos realizados</t>
  </si>
  <si>
    <t>Asistencias técnicas realizadas</t>
  </si>
  <si>
    <t>Personas capacitadas</t>
  </si>
  <si>
    <t>09 - Promover la participación, la transformación cultural, deportiva, recreativa, patrimonial y artística que propicien espacios de encuentro, tejido social y reconocimiento del otro</t>
  </si>
  <si>
    <t>21 - Creación y vida cotidiana: Apropiación ciudadana del arte, la cultura y el patrimonio, para la democracia cultural</t>
  </si>
  <si>
    <t>7611-Desarrollo de acciones integrales de valoración y recuperación de Bienes y Sectores de Interés Cultural de Bogotá</t>
  </si>
  <si>
    <t>2020110010062</t>
  </si>
  <si>
    <t>133011601210000007611</t>
  </si>
  <si>
    <t>Subdirección de Protección e Intervención del Patrimonio</t>
  </si>
  <si>
    <t>Proteger y recuperar el patrimonio cultural de Bogotá y su significado histórico, urbano, arquitectónico, cultural y simbólico a diferentes escalas desde una perspectiva de integralidad</t>
  </si>
  <si>
    <t>Intervención en BIC de tipo inmueble</t>
  </si>
  <si>
    <t>Diseñar e implementar programas, estrategias y proyectos para la identificación, valoración, recuperación y conservación del patrimonio cultural, orientados a construir significado por parte de los diferentes actores sociales e institucionales, a nivel multiescalar</t>
  </si>
  <si>
    <t>16. Acciones de investigación, valoración, recuperación y activación del patrimonio cultural del Distrito Capital de Bogotá</t>
  </si>
  <si>
    <t>Intervención en BIC de tipo mueble (monumentos)</t>
  </si>
  <si>
    <t>1010105250 Recuperación y aprovechamiento de bienes de interes cultural</t>
  </si>
  <si>
    <t>129. Bienes de Interés cultural intervenidos</t>
  </si>
  <si>
    <t>Restauraciones realizadas</t>
  </si>
  <si>
    <t>Intervención en fachadas y espacio público</t>
  </si>
  <si>
    <t>Personal de apoyo transversal</t>
  </si>
  <si>
    <t>1-100-I023  VA-Plusvalía</t>
  </si>
  <si>
    <t>Inventario del patrimonio material cultural de Bogotá</t>
  </si>
  <si>
    <t>1-100-I026  VA-Impuesto al consumo de telefonía móvi</t>
  </si>
  <si>
    <t>Documentos de lineamientos técnicos realizados</t>
  </si>
  <si>
    <t>1 - Realizar 700 intervenciones en Bienes de Interés Cultural de Bogotá</t>
  </si>
  <si>
    <t>2 - Realizar un (1) proceso de identificación, valoración y documentación de Bienes de Interés Cultural y espacios públicos patrimoniales</t>
  </si>
  <si>
    <t>157 - Realizar 700 intervenciones en Bienes de Interés Cultural de Bogotá</t>
  </si>
  <si>
    <t>154 - Implementar una (1) estrategia que permita reconocer y difundir manifestaciones de patrimonio cultural material e inmaterial, para generar conocimiento en la ciudadanía.</t>
  </si>
  <si>
    <t>Asesoría técnica a terceros</t>
  </si>
  <si>
    <t>Orientar y atender las acciones de recuperación, protección y conservación del patrimonio cultural del Distrito Capital para que cumplan con los requisitos técnicos, arquitectónicos, urbanos y/o normativos</t>
  </si>
  <si>
    <t>3. Orientar y atender el 100% de las solicitudes de recuperación, protección y conservación del patrimonio cultural del Distrito Capita</t>
  </si>
  <si>
    <t>Actos administrativos generados</t>
  </si>
  <si>
    <t>7639-Consolidación de la capacidad institucional y ciudadana para la territorialización, apropiación, fomento, salvaguardia y divulgación del Patrimonio Cultural en Bogotá</t>
  </si>
  <si>
    <t>2020110010058</t>
  </si>
  <si>
    <t>133011601210000007639</t>
  </si>
  <si>
    <t>Consolidar la capacidad institucional y ciudadana para la identificación, reconocimiento, activación y salvaguardia del patrimonio cultural, reconociendo la diversidad territorial, poblacional y simbólica del patrimonio.</t>
  </si>
  <si>
    <t>Terrritorialización del Museo de Bogotá</t>
  </si>
  <si>
    <t>Consolidar estrategias de apropiación por parte de las instituciones y la ciudadanía de los valores patrimoniales presentes en las diferentes localidades, sectores y poblaciones habitantes de la ciudad de Bogotá</t>
  </si>
  <si>
    <t>153 -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</si>
  <si>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1 -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</si>
  <si>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13. Oferta cultural para la valoración y divulgación del patrimonio material e inmaterial de la ciudad</t>
  </si>
  <si>
    <t>Actividades culturales realizadas en Museos del Ministerio de Cultura</t>
  </si>
  <si>
    <t>133. Proyectos e iniciativas colaborativas desarrolladas para la investigación, valoración, difusión y memoria del patrimonio cultural en Bogotá</t>
  </si>
  <si>
    <t>Fomento a procesos patrimoniales</t>
  </si>
  <si>
    <t>Implementar una oferta institucional que permita el acceso diverso, plural, e igualitario a los procesos de fomento, fortalecimiento, salvaguardia y divulgación del patrimonio cultural</t>
  </si>
  <si>
    <t>158 - Realizar el 100% de las acciones para el fortalecimiento de los estímulos, apoyos concertados y alianzas estratégicas para dinamizar la estrategia sectorial dirigida a fomentar los procesos culturales, artísticos, patrimoniales</t>
  </si>
  <si>
    <t>2 - Otorgar 250 estímulos, apoyos concertados y alianzas estratégicas para dinamizar la estrategia sectorial dirigida a fomentar los procesos patrimoniales de la ciudad</t>
  </si>
  <si>
    <t>124. Número de estímulos otorgados a iniciativas de la ciudadanía en temas de patrimonio cultural</t>
  </si>
  <si>
    <t>Procesos de salvaguardia efectiva del patrimonio inmaterial realizados</t>
  </si>
  <si>
    <t>Declaratorias de patrimonio cultural inmaterial del orden distrital</t>
  </si>
  <si>
    <t>Desarrollar procesos interrelacionales para la comprensión y valoración del patrimonio que incluya la diversidad poblacional, territorial y simbólica</t>
  </si>
  <si>
    <t>152 - Gestionar tres (3) declaratorias de patrimonio cultural inmaterial del orden distrital</t>
  </si>
  <si>
    <t>3 - Gestionar tres (3) declaratorias de patrimonio cultural inmaterial del orden distrital</t>
  </si>
  <si>
    <t>Inventario del patrimonio cultura inmaterial</t>
  </si>
  <si>
    <t>4 - Realizar un (1) proceso de diagnóstico, identificación y documentación de manifestaciones de patrimonio cultural</t>
  </si>
  <si>
    <t>7649. Consolidación de los patrimonios como referente de ordenamiento territorial en la ciudad de Bogotá</t>
  </si>
  <si>
    <t>2020110010055</t>
  </si>
  <si>
    <t>133011602310000007649</t>
  </si>
  <si>
    <t>Subdirección de Gestión Territorial del Patrimonio</t>
  </si>
  <si>
    <t>31 - Protección y valoración del patrimonio tangible e intangible en Bogotá y la región</t>
  </si>
  <si>
    <t>02 - Cambiar nuestros hábitos de vida para reverdecer a Bogotá y adaptarnos y mitigar la crisis climática</t>
  </si>
  <si>
    <t>15 - Intervenir integralmente áreas estratégicas de Bogotá teniendo en cuenta las dinámicas patrimoniales, ambientales, sociales y culturales</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</si>
  <si>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</si>
  <si>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</si>
  <si>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Parque arqueológico Hacienda El Carmen (Usme)</t>
  </si>
  <si>
    <t>1 - Generar la activación de un (1) parque arqueológico de la Hacienda El Carmen (Usme) integrando borde urbano y rural de Bogotá</t>
  </si>
  <si>
    <t>Parques arqueológicos patrimoniales preservados</t>
  </si>
  <si>
    <t>Formular e implementar instrumentos distritales de protección, planeación y gestión integrada de los patrimonios culturales y naturales de Bogotá-Región</t>
  </si>
  <si>
    <t>2. Formular cuatro (4) instrumentos de planeación territorial en entornos patrimoniales como determinante del ordenamiento territorial de Bogotá.</t>
  </si>
  <si>
    <t>228 - Formular cuatro (4) instrumentos de planeación territorial en entornos patrimoniales como determinante del ordenamiento territorial de Bogotá</t>
  </si>
  <si>
    <t>126. Número de instrumentos de gestión del patrimonio urbano formulados</t>
  </si>
  <si>
    <t>231 - Gestionar una (1) declaratoria de Sumapaz como Patrimonio de la Humanidad por la Unesco</t>
  </si>
  <si>
    <t>Sumapaz como patrimonio de la humanidad</t>
  </si>
  <si>
    <t>Activación de entornos patrimoniales</t>
  </si>
  <si>
    <t>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</si>
  <si>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4 - Activación de siete (7)  entornos con presencia representativa de patrimonio cultural material e inmaterial a través de procesos de interacción social, artística y cultural</t>
  </si>
  <si>
    <t>3 - Gestionar una (1) declaratoria de Sumapaz como Patrimonio de la Humanidad por la Unesco</t>
  </si>
  <si>
    <t>227 - Activación de siete (7) entornos con presencia representativa de patrimonio cultural material e inmaterial a través de procesos de interacción social, artística y cultural</t>
  </si>
  <si>
    <t>131. Entornos multiescalares para la preservación y sostenibilidad del patrimonio cultural activados</t>
  </si>
  <si>
    <t>2020110010032</t>
  </si>
  <si>
    <t>3 - Inspirar confianza y legitimidad para vivir sin miedo y ser epicentro de cultura ciudadana, paz y reconciliación</t>
  </si>
  <si>
    <t xml:space="preserve">23 - Fomentar la auto regulación, regulación mutua, la concertación y el dialogo social generando confianza y convivencia entre la ciudadanía y entre esta y las instituciones </t>
  </si>
  <si>
    <t xml:space="preserve">10 - Cambio cultural y diálogo social </t>
  </si>
  <si>
    <t>42 - Conciencia y cultura ciudadana para la seguridad, la convivencia y la construcción de confianza</t>
  </si>
  <si>
    <t>7612. Recuperación de Columbarios ubicados en el Globo B del Cementerio Central de Bogotá</t>
  </si>
  <si>
    <t>133011603420000007612</t>
  </si>
  <si>
    <t>Consolidar un referente simbólico, histórico y patrimonial, que reconozca las múltiples memorias, el valor los ritos funerarios, dignifique a las víctimas del conflicto, interpele a la sociedad sobre el pasado violento y la construcción de la paz</t>
  </si>
  <si>
    <t>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</si>
  <si>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Promover el diálogo y el reconocimiento de las dinámicas urbanas, sociales, comerciales y vecinales que orbitan alrededor de los Columbarios</t>
  </si>
  <si>
    <t>Procesos de diálogo y reconocimiento</t>
  </si>
  <si>
    <t>Recuperación del patrimonio cultural - Columbarios - Globo B del Cementerio Central</t>
  </si>
  <si>
    <t>Primeros auxilios de la colección arqueológica del Centro Memoria, Paz y Reconciliación</t>
  </si>
  <si>
    <t>130. Espacios que integren dimensiones patrimoniales y de memoria</t>
  </si>
  <si>
    <t>5 - Construir Bogotá Región con gobierno abierto, transparente y ciudadanía consciente</t>
  </si>
  <si>
    <t>30 - Incrementar la efectividad de la gestión pública distrital y local.</t>
  </si>
  <si>
    <t xml:space="preserve">15 - Gestión pública efectiva, abierta y transparente </t>
  </si>
  <si>
    <t>56 - Gestión pública efectiva</t>
  </si>
  <si>
    <t xml:space="preserve">7597. Fortalecimiento de la gestión del Instituto Distrital de Patrimonio de Bogotá </t>
  </si>
  <si>
    <t>133011605560000007597</t>
  </si>
  <si>
    <t>2020110010078</t>
  </si>
  <si>
    <t>Subdirección de Gestión Corporativa</t>
  </si>
  <si>
    <t>Fortalecer la capacidad administrativa para el mejoramiento y desarrollo de la gestión institucional y el servicio a la ciudadanía</t>
  </si>
  <si>
    <t>1 - Crear un (1)  espacio que integre dimensiones patrimoniales y de memoria en la ciudad</t>
  </si>
  <si>
    <t>2 - Realizar 50 talleres participativos con la comunidad y actores sociales</t>
  </si>
  <si>
    <t>312 - Crear un (1)  espacio que integre dimensiones patrimoniales y de memoria en la ciudad</t>
  </si>
  <si>
    <t>Implementar el Modelo Integrado de Planeación y Gestión</t>
  </si>
  <si>
    <t>Implementar del Modelo Integrado de Planeación y Gestión</t>
  </si>
  <si>
    <t>128. Adecuación y sostenibilidad del SIG-MIPG implementado</t>
  </si>
  <si>
    <t>Servicio de implementación del Sistema de Gestión</t>
  </si>
  <si>
    <t>493 - Desarrollar y mantener al 100% la capacidad institucional a través de la mejora en la infraestructura física, tecnológica y de gestión en beneficio de la ciudadanía.</t>
  </si>
  <si>
    <t>1 - Aumentar en 10 puntos el Índice de Desempeño Institucional, mediante la implemntación del Modelo de Gestión y Desempeño</t>
  </si>
  <si>
    <t>Administración y mantenimiento de las sedes a cargo de la entidad</t>
  </si>
  <si>
    <t>Mejorar la capacidad de infraestructura física, tecnológica, de información y comunicaciones para la gestión institucional presencial y virtual</t>
  </si>
  <si>
    <t>2 - Realizar el 100% de la administración, mantenimiento y adecuación de la infraestuctura institucional</t>
  </si>
  <si>
    <t>Sedes adecuadas</t>
  </si>
  <si>
    <t>3-100-F002  VA-Administrados de libre destinación</t>
  </si>
  <si>
    <t>Infraestructura física, tecnológica, de información y comunicaciones</t>
  </si>
  <si>
    <t>Fortalecimiento de la comunicación pública</t>
  </si>
  <si>
    <t>Ejecutar acciones de comunicación pública estratégicas para el IDPC</t>
  </si>
  <si>
    <t>3. Implementar el 100% de las estrategias de fortalecimiento de la comunicación pública</t>
  </si>
  <si>
    <t>539 - Realizar el 100% de las acciones para el fortalecimiento de la comunicación pública</t>
  </si>
  <si>
    <t>Servicio de promoción de actividades culturales</t>
  </si>
  <si>
    <t>Servicio de apoyo financiero a la investigación en Antropología, Arqueología, Historia y Patrimonio</t>
  </si>
  <si>
    <t>Documentos normativos</t>
  </si>
  <si>
    <t>Servicio de salvaguardia al patrimonio inmaterial</t>
  </si>
  <si>
    <t>Servicios de restauración del patrimonio cultural material inmueble</t>
  </si>
  <si>
    <t>Documentos de lineamientos técnicos</t>
  </si>
  <si>
    <t>Servicio de protección del patrimonio arqueológico, antropológico e histórico</t>
  </si>
  <si>
    <t>Servicio de educación informal al sector artístico y cultural</t>
  </si>
  <si>
    <t>Servicio de asistencia técnica en educación artística y cultural</t>
  </si>
  <si>
    <t>Servicio de preservación de los parques y áreas arqueológicaspatrimoniales</t>
  </si>
  <si>
    <t>Servicio de asistencia técnica en asuntos patrimoniales nacionales e internacionales</t>
  </si>
  <si>
    <t>Programación MGA-SUIFP</t>
  </si>
  <si>
    <t>Programación PMR</t>
  </si>
  <si>
    <t>Instrumentos de planeación territorial</t>
  </si>
  <si>
    <t>134 - Número de formadores formados en patrimonio cultural, con enfoque diferencial y en perspectiva de interseccionalidad</t>
  </si>
  <si>
    <t>18. Personas formadas en patrimonio cultural a través de procesos integrales</t>
  </si>
  <si>
    <t>1082001052 - Servicios para la comunidad, sociales y personales</t>
  </si>
  <si>
    <t>135 - Porcentaje de solicitudes atendidas para la recuperación y preservación de Bienes de Interés Cultural</t>
  </si>
  <si>
    <t>Meta Entidad 2021</t>
  </si>
  <si>
    <t>08 - Cuidado de todas las formas de vida</t>
  </si>
  <si>
    <t>229 - Generar la activación de un (1) parque arqueológico de la Hacienda El Carmen (Usme) integrando borde urbano y rural de Bogotá</t>
  </si>
  <si>
    <t>139 - Estrategias para el fortalecimiento de la comunicación pública realizadas</t>
  </si>
  <si>
    <t>138 - Infraestructura institucional administrada, mantenida y adecuada</t>
  </si>
  <si>
    <t>137 - Sistema de gestión y control implementado</t>
  </si>
  <si>
    <t>19. Procesos de mejoramiento de la gestión institucional y de la infraestructura física y tecnológica de la Entidad</t>
  </si>
  <si>
    <t>3-400-I001  RF-Administrados de destinación especifica</t>
  </si>
  <si>
    <t>P</t>
  </si>
  <si>
    <t>Implementación PEMP del Centro Histórico</t>
  </si>
  <si>
    <t>2-Prestar servicios profesionales al Instituto Distrital de Patrimonio Cultural para orientar los procesos de formación en patrimonio cultural en el ciclo integral de educación para la vida</t>
  </si>
  <si>
    <t>13-Prestar servicios profesionales al Instituto Distrital de Patrimonio Cultural como enlace territorial de los procesos de Formación en patrimonio cultural en el ciclo integral de educación para la vida en Bogotá</t>
  </si>
  <si>
    <t>1-Prestar servicios profesionales al Instituto Distrital de Patrimonio Cultural para orientar los procesos de formación en patrimonio cultural en el ciclo integral de educación para la vida</t>
  </si>
  <si>
    <t>11-Prestar servicios profesionales al Instituto Distrital de Patrimonio Cultural para apoyar las actividades administrativas del programa en Formación en patrimonio cultural en el ciclo integral de educación para la vida</t>
  </si>
  <si>
    <t>12-Arl para amparar el nivel 5 de contratistas del proyecto 7601</t>
  </si>
  <si>
    <t>20-Prestar servicios profesionales al Instituto Distrital de Patrimonio Cultural para apoyar la transversalización de las líneas del programa de formación-investigación.</t>
  </si>
  <si>
    <t>21-Prestar servicios profesionales al Instituto Distrital de Patrimonio Cultural para apoyar el desarrollo de los contenidos de las líneas del programa de formación-investigación.</t>
  </si>
  <si>
    <t>22-Prestar servicios profesionales al Instituto Distrital de Patrimonio Cultural para desarrollar los contenidos de las líneas del programa de formación-investigación.</t>
  </si>
  <si>
    <t>593-Prestar servicios profesionales al Instituto Distrital de Patrimonio Cultural para orientar los procesos de formación en patrimonio cultural en el ciclo integral de educación para la vida</t>
  </si>
  <si>
    <t>14-Prestar servicios profesionales al Instituto Distrital de Patrimonio Cultural para acompañar el componente pedagógico de los procesos de Formación en Patrimonio Cultural en el ciclo integral de educación para la vida en Bogotá.</t>
  </si>
  <si>
    <t>17-Prestar servicios profesionales al Instituto Distrital de Patrimonio Cultural para acompañar el componente de apropiación social del patrimonio de los procesos de Formación en Patrimonio Cultural en el ciclo integral de educación para la vida en Bogotá</t>
  </si>
  <si>
    <t>382-Prestar servicios profesionales al Instituto Distrital de Patrimonio Cultural en el estudio y evaluación de las solicitudes de intervención y protección de la Subdirección de Protección e Intervención del Patrimonio</t>
  </si>
  <si>
    <t>441-Prestar servicios de apoyo a la gestión en actividades relacionadas con la evaluación de solicitudes de equiparación a estrato 1, amenaza de ruina y aquellas relacionadas con las acciones de control urbano en bienes de interés cultural.</t>
  </si>
  <si>
    <t>533-Prestar servicios profesionales al Instituto Distrital de Patrimonio Cultural para apoyar el inventario de patrimonio cultural de Bogotá,  realizando acciones de valoración, identificación, documentación y registro en campo.</t>
  </si>
  <si>
    <t>594-Adición contrato de interventoría de la obra cuyo objeto es "Ejecutar bajo la modalidad de precios unitarios las obras para la intervención de la tercera etapa del inmueble ubicado en la calle 12 B N 2 - 91, denominado casa Tito"</t>
  </si>
  <si>
    <t>597-Valor dirigido para reconocer la afiliación de riesgos laborales Nivel 5 de los contratistas del componente Intervención en BIC de tipo inmueble</t>
  </si>
  <si>
    <t>450-Prestar servicios profesionales al Instituto Distrital de Patrimonio Cultural para realizar el seguimiento técnico de las intervenciones que se realicen sobre los bienes muebles ubicados en el espacio público de la ciudad.</t>
  </si>
  <si>
    <t>451-Prestar servicios de apoyo a la gestión al Instituto Distrital de Patrimonio Cultural para la ejecución de acciones de intervención en bienes muebles ubicados en el espacio público de la ciudad.</t>
  </si>
  <si>
    <t>452-Prestar servicios de apoyo a la gestión al Instituto Distrital de Patrimonio Cultural para la ejecución de acciones de intervención en bienes muebles ubicados en el espacio público de la ciudad.</t>
  </si>
  <si>
    <t>453-Prestar servicios de apoyo a la gestión al Instituto Distrital de Patrimonio Cultural para la ejecución de acciones de intervención en bienes muebles ubicados en el espacio público de la ciudad.</t>
  </si>
  <si>
    <t>454-Prestar servicios de apoyo a la gestión al Instituto Distrital de Patrimonio Cultural para la ejecución de acciones de intervención en bienes muebles ubicados en el espacio público de la ciudad.</t>
  </si>
  <si>
    <t>455-Prestar servicios de apoyo a la gestión al Instituto Distrital de Patrimonio Cultural para la ejecución de acciones de intervención en bienes muebles ubicados en el espacio público de la ciudad.</t>
  </si>
  <si>
    <t>456-Prestar servicios profesionales al Instituto Distrital de Patrimonio Cultural para el desarrollo del programa "Adopta un monumento".</t>
  </si>
  <si>
    <t>457-Valor dirigido para reconocer la afiliación de riesgos laborales Nivel 5 de los contratistas del componente Intervención en BIC de tipo mueble (monumentos)</t>
  </si>
  <si>
    <t>514-Prestar servicios profesionales  al Instituto Distrital de Patrimonio Cultural para realizar el seguimiento administrativo y levantamiento de información de las acciones de intervención en bienes muebles en la ciudad de Bogotá.</t>
  </si>
  <si>
    <t>550-Prestar servicios profesionales para la estructuración, ejecución y liquidación de programas y proyectos de intervención y protección que requiera el Instituto Distrital de Patrimonio Cultural.</t>
  </si>
  <si>
    <t>553-Valor dirigido para reconocer la afiliación de riesgos laborales Nivel 5 de los contratistas del componente "Personal Apoyo Transversal"</t>
  </si>
  <si>
    <t>408-Valor dirigido para reconocer la afiliación de riesgos laborales Nivel 5 de los contratistas del componente Intervención en fachadas y espacio público</t>
  </si>
  <si>
    <t>417-Prestar servicios de apoyo a la gestión al Instituto Distrital de Patrimonio Cultural para ejecutar en campo las intervenciones que adelante la Subdirección de Protección e Intervención del Patrimonio en el espacio público y fachadas.</t>
  </si>
  <si>
    <t>418-Prestar servicios de apoyo a la gestión al Instituto Distrital de Patrimonio Cultural para ejecutar en campo las intervenciones que adelante la Subdirección de Protección e Intervención del Patrimonio en el espacio público y fachadas.</t>
  </si>
  <si>
    <t>419-Prestar servicios de apoyo a la gestión al Instituto Distrital de Patrimonio Cultural para ejecutar en campo las intervenciones que adelante la Subdirección de Protección e Intervención del Patrimonio en el espacio público y fachadas.</t>
  </si>
  <si>
    <t>420-Prestar servicios de apoyo a la gestión al Instituto Distrital de Patrimonio Cultural para ejecutar en campo las intervenciones que adelante la Subdirección de Protección e Intervención del Patrimonio en el espacio público y fachadas.</t>
  </si>
  <si>
    <t>421-Prestar servicios de apoyo a la gestión al Instituto Distrital de Patrimonio Cultural para ejecutar en campo las intervenciones que adelante la Subdirección de Protección e Intervención del Patrimonio en el espacio público y fachadas.</t>
  </si>
  <si>
    <t>518-Prestar servicios de apoyo a la gestión al Instituto Distrital de Patrimonio Cultural, para ejecutar en campo las intervenciones que adelante la Subdirección de Protección e Intervención del Patrimonio en el espacio público y fachadas.</t>
  </si>
  <si>
    <t>410-Prestar servicios profesionales al Instituto Distrital de Patrimonio Cultural para apoyar las acciones de intervención que adelante la Subdirección de Protección e Intervención del Patrimonio en el espacio público y fachadas.</t>
  </si>
  <si>
    <t>414-Prestar servicios de apoyo a la gestión al Instituto Distrital de Patrimonio Cultural en el desarrollo y control de las intervenciones que adelante la Subdirección de Protección e Intervención del Patrimonio en el espacio público y fachadas.</t>
  </si>
  <si>
    <t>415-Prestar servicios de apoyo a la gestión al Instituto Distrital de Patrimonio Cultural para ejecutar en campo las intervenciones que adelante la Subdirección de Protección e Intervención del Patrimonio en el espacio público y fachadas.</t>
  </si>
  <si>
    <t>416-Prestar servicios de apoyo a la gestión al Instituto Distrital de Patrimonio Cultural para ejecutar en campo las intervenciones que adelante la Subdirección de Protección e Intervención del Patrimonio en el espacio público y fachadas.</t>
  </si>
  <si>
    <t>111-Prestar servicios profesionales al Instituto Distrital de Patrimonio Cultural para apoyar la planificación y ejecución del componente de reflexión del programa de recorridos patrimoniales</t>
  </si>
  <si>
    <t>116-Prestar servicios profesionales al Instituto Distrital de Patrimonio Cultural par apoyar la planificación y ejecución del componente de acción del programa de recorridos patrimoniales.</t>
  </si>
  <si>
    <t>118-Prestar servicios profesionales al Instituto Distrital de Patrimonio Cultural para orientar los proyectos de publicaciones desarrollados en el marco de la estrategia de territorializacion del Museo de Bogotá.</t>
  </si>
  <si>
    <t>120-Prestar servicios profesionales al Instituto Distrital de Patrimonio Cultural para apoyar las actividades de imagen gráfica y diseño de las publicaciones y proyectos editoriales adelantados en el plan de publicaciones institucional.</t>
  </si>
  <si>
    <t>122-Prestar servicios profesionales al Instituto Distrital de Patrimonio Cultural para acompañar el componente histórico de los proyectos editoriales y de las acciones requeridas en la estrategia de territorializacion del Museo de Bogotá.</t>
  </si>
  <si>
    <t>151-Prestar servicios profesionales al Instituto Distrital de Patrimonio Cultural para acompañar jurídicamente a la Subdirección de Divulgación y Apropiación del Patrimonio Cultural.</t>
  </si>
  <si>
    <t>153-Prestar servicios profesionales al Instituto Distrital de Patrimonio Cultural para apoyar transversalmente el desarrollo de los ejes estratégicos de la Subdirección de Divulgación y Apropiación del Patrimonio.</t>
  </si>
  <si>
    <t>159-Prestar servicios profesionales al Instituto Distrital de Patrimonio Cultural para apoyar el desarrollo y seguimiento de los proyectos misionales de la Subdirección de Divulgación y apropiación del patrimonio</t>
  </si>
  <si>
    <t>167-Prestar servicios profesionales al Instituto Distrital de Patrimonio Cultural para orientar las acciones administrativas a cargo de la Subdirección de Divulgación y Apropiación del Patrimonio.</t>
  </si>
  <si>
    <t>171-Prestar servicios profesionales al Instituto Distrital de Patrimonio Cultural para apoyar las actividades financieras de la Subdirección de divulgación y apropiación del patrimonio</t>
  </si>
  <si>
    <t>175-Prestar servicios profesionales al Instituto Distrital de Patrimonio Cultural llevando a cabo las actividades periodísticas requeridas para el fortalecimiento de la comunicación interna y externa de la entidad.</t>
  </si>
  <si>
    <t>177-Prestar servicios profesionales al Instituto Distrital de Patrimonio Cultural en el diseño de piezas gráficas y de comunicación requeridas para el desarrollo de las acciones de comunicaciones de la entidad</t>
  </si>
  <si>
    <t>178-Prestar servicios profesionales al Instituto Distrital de Patrimonio Cultural para acompañar la producción audiovisual y multimedial requerida para el desarrollo de las acciones de comunicación de la entidad</t>
  </si>
  <si>
    <t>180-Prestar servicios profesionales al IDPC como Gestor Digital para planear y gestionar estrategias, contenidos y manejo de plataformas digitales, redes sociales y el sitio web del IDPC.</t>
  </si>
  <si>
    <t>182-Prestar servicios de apoyo a la gestión al Instituto Distrital de Patrimonio Cultural para realizar el registro fotográfico y audiovisual requeridas para el fortalecimiento de la comunicación interna y externa de la entidad.</t>
  </si>
  <si>
    <t>185-Prestar servicios de apoyo a la gestión al Instituto Distrital de Patrimonio Cultural para apoyar las estrategias de comunicación relacionadas con la memoria y valoración del patromonio cultural</t>
  </si>
  <si>
    <t>210-Prestar apoyo a la gestión del Instituto Distrital de Patrimonio Cultural en las mediaciones educativas y atención al público en las sedes del Museo de Bogotá.</t>
  </si>
  <si>
    <t>212-Prestar apoyo a la gestión del Instituto Distrital de Patrimonio Cultural en las mediaciones educativas y atención al público en las sedes del Museo de Bogotá.</t>
  </si>
  <si>
    <t>235-Contrarar la adquisición de cinco (5) licencias FileMaker para Colecciones Colombianas</t>
  </si>
  <si>
    <t>325-Prestar servicios profesionales al Instituto Distrital de Patrimonio Cultural para orientar las estrategias, procesos y acciones de comunicación institucional.</t>
  </si>
  <si>
    <t>251-Prestar servicios profesionales al Instituto Distrital de Patrimonio Cultural para desarrollar procesos que permitan el acceso diverso, plural e igualitario a los programas institucionales, con un enfoque diferencial de discapacidad</t>
  </si>
  <si>
    <t>271-Prestar servicios profesionales para apoyar la  implementación y seguimiento  de las convocatorias del Instituto Distrital de Patrimonio Cultural en el marco del programa distrital de estímulos para la cultura -  vigencia 2021.</t>
  </si>
  <si>
    <t>247-Prestar servicios profesionales al Instituto Distrital de Patrimonio Cultural para implementar procesos de participación ciudadana  que aporten a la apropiación, activación e integralidad del patrimonio cultural.</t>
  </si>
  <si>
    <t>248-Prestar servicios profesionales al Instituto Distrital de Patrimonio Cultural para direccionar el desarrollo técnico de los insumos urbanos en el marco de la formulación de los instrumentos de planeación territorial.</t>
  </si>
  <si>
    <t>253-Prestar servicios profesionales al Instituto Distrital de Patrimonio Cultural para elaborar los insumos del componente de patrimonio cultural inmaterial en la formulación de los instrumentos de planeación territorial.</t>
  </si>
  <si>
    <t>254-Prestar servicios profesionales al Instituto Distrital de Patrimonio Cultural para elaborar los insumos del componente de patrimonio inmueble y espacio público en el marco de la formulación de los instrumentos de planeación territorial.</t>
  </si>
  <si>
    <t>266-Prestar servicios profesionales al Instituto Distrital de Patrimonio Cultural para elaborar los insumos del componente de movilidad y accesibilidad en el marco de la formulación de los instrumentos de planeación territorial.</t>
  </si>
  <si>
    <t>272-Prestar servicios profesionales al Instituto Distrital de Patrimonio Cultural para apoyar el desarrollo técnico de los insumos urbanos en el marco de la formulación de los instrumentos de planeación territorial.</t>
  </si>
  <si>
    <t>275-Prestar servicios profesionales al Instituto Distrital de Patrimonio Cultural para el desarrollo de actividades técnicas de análisis, producción de mapas y reportes de apoyo necesario para los instrumentos de planeación.</t>
  </si>
  <si>
    <t>278-Prestar servicios profesionales al Instituto Distrital de Patrimonio Cultural para elaborar los insumos del componente habitacional en el marco de la formulación de los instrumentos de planeación territorial.</t>
  </si>
  <si>
    <t>281-Prestar servicios profesionales al Instituto Distrital de Patrimonio Cultural para realizar el proceso de participación ciudadana y de divulgación  en el marco de la formulación de los instrumentos de planeación territorial.</t>
  </si>
  <si>
    <t>290-Prestar servicios profesionales al Instituto Distrital de Patrimonio Cultural para apoyar el proceso de participación ciudadana y  divulgación en el marco de la formulación de los instrumentos de planeación territorial.</t>
  </si>
  <si>
    <t>292-Prestar servicios profesionales al Instituto Distrital de Patrimonio Cultural para apoyar el proceso de participación ciudadana y divulgación en el marco de la formulación de los instrumentos de planeación territorial.</t>
  </si>
  <si>
    <t>302-Prestar servicios profesionales al Instituto Distrital de Patrimonio Cultural para apoyar el desarrollo de los aspectos concernientes al manejo de redes húmedas en el marco de la formulación de los instrumentos de gestión territorial.</t>
  </si>
  <si>
    <t>310-Prestar servicios profesionales al Instituto Distrital de Patrimonio Cultural para elaborar los insumos del componente de patrimonio inmueble en el marco de la formulación de los instrumentos de planeación territorial.</t>
  </si>
  <si>
    <t>572-Prestar servicios profesionales al Instituto Distrital de Patrimonio Cultural para elaborar los insumos del componente de patrimonio mueble y espacio público en el marco de la formulación de los instrumentos de planeación territorial.</t>
  </si>
  <si>
    <t>319-Prestar servicios profesionales al Instituto Distrital de Patrimonio Cultural para el diseño y desarrollo de la estrategia de relacionamiento interinstitucional y apoyo administrativo de la declaratoria de Sumapaz y demás territorios del IDPC.</t>
  </si>
  <si>
    <t>320-Prestar servicios profesionales al Instituto Distrital de Patrimonio Cultural para la consolidación del componente cultural del expediente para la declaratoria de Sumapaz como patrimonio, incorporando la estrategia de participación social.</t>
  </si>
  <si>
    <t>326-Prestar servicios al Instituto Distrital de Patrimonio Cultural de apoyo a la gestión ambiental participativa en el marco de los proyectos de declaratoria de Sumapaz y demas territorios definidos por la SGT.</t>
  </si>
  <si>
    <t>340-Prestar servicios profesionales al Instituto Distrital de Patrimonio Cultural para apoyar la armonización intercultural en perspectiva étnica para los proyectos de declaratoria de Sumapaz y demás territorios IDPC.</t>
  </si>
  <si>
    <t>573-Prestar servicios de apoyo a la consolidación del componente cultural y la estrategia de participacion social en la Declaratoria de Sumapaz y demás territorios definidos por la SGT.</t>
  </si>
  <si>
    <t>51-Prestar servicios profesionales al IDPC para adelantar acciones de seguimiento administrativo y apoyo a la supervisión de los contratos de la Subdirección de Gestión Territorial.</t>
  </si>
  <si>
    <t>52-Prestar servicios profesionales al Instituto Distrital de Patrimonio Cultural para orientar y acompañar jurídicamente los aspectos administrativos de la Subdirección de Gestión Territorial del Patrimonio</t>
  </si>
  <si>
    <t>54-Prestar servicios profesionales al Instituto Distrital de Patrimonio Cultural para la consolidación metodológica de bases de datos georeferenciadas y la caracterización de los Sectores de Interés Cultural en la activación de entornos patrimoniales.</t>
  </si>
  <si>
    <t>55-Prestar servicios de apoyo al Instituto Distrital de Patrimonio Cultural para desarrollar actividades de gestión administrativa en la Subdirección de Gestión Territorial.</t>
  </si>
  <si>
    <t>56-Prestar servicios profesionales al Instituto Distrital de Patrimonio Cultural en las actividades de seguimiento administrativo y contractual requeridas por la Subdirección de Gestión Territorial del Patrimonio.</t>
  </si>
  <si>
    <t>57-Prestar servicios profesionales al Instituto Distrital de Patrimonio Cultural para el control y apoyo administrativo de seguimiento a metas del proyecto de inversión en la Subdirección de Gestión Territorial.</t>
  </si>
  <si>
    <t>59-Prestar servicios profesionales al Instituto Distrital de Patrimonio Cultural para orientar la gestión intra e interinstitucional en el marco de la activación de entornos patrimoniales.</t>
  </si>
  <si>
    <t>60-Prestar servicios profesionales al Instituto Distrital de Patrimonio Cultural en las actividades de gestión, acompañamiento y seguimiento de los programas y proyectos, en el marco de la activación de entornos patrimoniales.</t>
  </si>
  <si>
    <t>63-Prestar servicios profesionales al Instituto Distrital de Patrimonio Cultural para desarrollar la investigación histórica de los Sectores de Interés Cultural en el marco de la activación de entornos patrimoniales.</t>
  </si>
  <si>
    <t>68-Prestar servicios profesionales al Instituto Distrital de Patrimonio Cultural para formular estrategias de estructuración desde el componente técnico en los procesos que requiera la Subdirección de Gestión Territorial.</t>
  </si>
  <si>
    <t>23-Prestar servicios profesionales al Instituto Distrital de Patrimonio Cultural para la elaboración de documentos técnicos del componente urbano del PEMP Centro Histórico de Bogotá.</t>
  </si>
  <si>
    <t>24-Prestar servicios profesionales al Instituto Distrital de Patrimonio Cultural para la elaboración de insumos del componente normativo orientados a la divulgación y posicionamiento del PEMP Centro Histórico de Bogotá.</t>
  </si>
  <si>
    <t>25-Prestar servicios profesionales al Instituto Distrital de Patrimonio Cultural para la elaboración de insumos técnicos de valoración del patrimonio inmueble del PEMP Centro Histórico de Bogotá.</t>
  </si>
  <si>
    <t>26-Prestar servicios profesionales al Instituto Distrital de Patrimonio Cultural para orientar la complementación, verificación y consolidación del inventario y valoración del patrimonio cultural inmueble del Centro Histórico de Bogotá.</t>
  </si>
  <si>
    <t>28-Prestar servicios profesionales al Instituto Distrital de Patrimonio Cultural para apoyar las acciones técnicas y operativas del inventario y valoración del patrimonio cultural inmueble del Centro Histórico de Bogotá.</t>
  </si>
  <si>
    <t>29-Prestar servicios profesionales al Instituto Distrital de Patrimonio Cultural para apoyar las acciones técnicas y operativas  inventario y valoración del patrimonio cultural inmueble del Centro Histórico de Bogotá.</t>
  </si>
  <si>
    <t>30-Prestar servicios profesionales al Instituto Distrital de Patrimonio Cultural para apoyar las acciones técnicas y operativas del inventario y valoración del patrimonio cultural inmueble del Centro Histórico de Bogotá.</t>
  </si>
  <si>
    <t>31-Prestar servicios profesionales al Instituto Distrital de Patrimonio Cultural para apoyar las acciones técnicas y operativas del inventario y valoración del patrimonio cultural inmueble del Centro Histórico de Bogotá.</t>
  </si>
  <si>
    <t>32-Prestar servicios profesionales al Instituto Distrital de Patrimonio Cultural para apoyar las acciones técnicas y operativas  inventario y valoración del patrimonio cultural inmueble del Centro Histórico de Bogotá.</t>
  </si>
  <si>
    <t>33-Prestar servicios profesionales al Instituto Distrital de Patrimonio Cultural para apoyar las acciones técnicas y operativas  inventario y valoración del patrimonio cultural inmueble del Centro Histórico de Bogotá.</t>
  </si>
  <si>
    <t>34-Prestar servicios profesionales al Instituto Distrital de Patrimonio Cultural para apoyar las acciones técnicas y operativas  inventario y valoración del patrimonio cultural inmueble del Centro Histórico de Bogotá.</t>
  </si>
  <si>
    <t>35-Prestar servicios profesionales al Instituto Distrital de Patrimonio Cultural para apoyar las acciones técnicas y operativas  inventario y valoración del patrimonio cultural inmueble del Centro Histórico de Bogotá.</t>
  </si>
  <si>
    <t>38-Prestar servicios profesionales al Instituto Distrital de Patrimonio Cultural para apoyar las acciones técnicas y operativas  inventario y valoración del patrimonio cultural inmueble del Centro Histórico de Bogotá.</t>
  </si>
  <si>
    <t>39-Prestar servicios profesionales al Instituto Distrital de Patrimonio Cultural para la elaboración de cartografía y análisis de información que permitan el seguimiento y la evaluación del PEMP Centro Histórico de Bogotá.</t>
  </si>
  <si>
    <t>42-Prestar servicios profesionales al Instituto Distrital de Patrimonio Cultural para orientar el desarrollo y gestión de las acciones jurídicas, administrativas e institucionales en el marco de la implementación del PEMP Centro Historico de Bogotá.</t>
  </si>
  <si>
    <t>45-Prestar servicios profesionales al Instituto Distrital de Patrimonio Cultural para orientar y desarrollar estrategias, acciones de gestión colaborativa, participación ciudadana en la implementación del PEMP Centro Histórico de Bogotá.</t>
  </si>
  <si>
    <t>288-Prestar servicios profesionales al Instituto Distrital de Patrimonio Cultural para apoyar la elaboración de insumos arquitectónicos, urbanísticos y gráficos orientados a la divulgación pública del PEMP Centro Histórico de Bogotá.</t>
  </si>
  <si>
    <t>397-Prestar servicios profesionales como apoyo técnico, administrativo y financiero a la supervisión de proyectos de intervención para la recuperación del patrimonio  cultural - Columbarios - Globo B- que le sean requeridas.</t>
  </si>
  <si>
    <t>400-Valor dirigido para reconocer la afiliación de riesgos laborales Nivel 5 de los contratistas del componente Columbarios</t>
  </si>
  <si>
    <t>80-Prestar servicios de apoyo a la gestión al Instituto Distrital de Patrimonio Cultural en las actividades administrativas que requiera la Dirección General.</t>
  </si>
  <si>
    <t>84-Prestar servicios profesionales al Instituto Distrital de Patrimonio Cultural en las etapas precontractual, contractual y poscontractual y demás asuntos requeridos.</t>
  </si>
  <si>
    <t>86-Prestar servicios profesionales al Instituto Distrital de Patrimonio Cultural en las etapas precontractual, contractual y poscontractual y demás asuntos requeridos.</t>
  </si>
  <si>
    <t>87-Prestar servicios de apoyo a la gestión al Instituto Distrital de Patrimonio Cultural en las actividades relacionadas con la implementación del SECOP II.</t>
  </si>
  <si>
    <t>90-Prestar servicios profesionales al Instituto Distrital de Patrimonio Cultural en los asuntos contractuales que desarrolle la Oficina Asesora Jurídica, especialmente en la etapa post-contractual.</t>
  </si>
  <si>
    <t>91-Prestar servicios profesionales al Instituto Distrital de Patrimonio Cultural para apoyar jurídicamente la contratación en sus diferentes etapas precontractual, contractual y poscontractual, y demás asuntos requeridos.</t>
  </si>
  <si>
    <t>93-Prestar servicios profesionales al Instituto Distrital de Patrimonio Cultural en el apoyo jurídico que requiera la entidad en las etapas precontractual, contractual y post-contractual.</t>
  </si>
  <si>
    <t>94-Prestar servicios profesionales al Instituto Distrital de Patrimonio Cultural para apoyar las actividades relacionadas con los procesos de gestión contractual y gestión jurídica, liderados por la Oficina Asesora Jurídica.</t>
  </si>
  <si>
    <t>96-Prestar servicios de apoyo a la gestión al Instituto Distrital de Patrimonio Cultural en las actividades relacionadas con la organización y administración del archivo documental de la Oficina Asesora Jurídica.</t>
  </si>
  <si>
    <t>97-Prestar servicios profesionales al Instituto Distrital de Patrimonio Cultural para apoyar a la Oficina Asesora Jurídica en la defensa judicial de los intereses patrimoniales de la entidad</t>
  </si>
  <si>
    <t>98-Prestar servicios profesionales al Instituto Distrital de Patrimonio Cultural para apoyar jurídicamente la contratación en sus diferentes etapas precontractual, contractual y poscontractual, y demás asuntos jurídicos y administrativos requeridos.</t>
  </si>
  <si>
    <t>99-Prestar servicios de apoyo a la gestión al Instituto Distrital de Patrimonio Cultural en las actividades administrativas que requiera la Oficina Asesoría Jurídica</t>
  </si>
  <si>
    <t>101-Prestar servicios profesionales al Instituto Distrital de Patrimonio Cultural, para la implementación de la Política de Participación Ciudadana del Modelo Integrado de Planeación y Gestión.</t>
  </si>
  <si>
    <t>102-Prestar servicios profesionales al Instituto Distrital de Patrimonio Cultural, para orientar la implementación de la Política de Participación Ciudadana de la entidad y la incorporación de la participación ciudadana en el programa de Fomento del IDPC.</t>
  </si>
  <si>
    <t>103-Prestar servicios de apoyo a la gestión al Instituto Distrital de Patrimonio Cultural en la implementación de herramientas para la gestión de la información, en el marco del Modelo Integrado de Planeación y Gestión.</t>
  </si>
  <si>
    <t>104-Prestar servicios profesionales al Instituto Distrital de Patrimonio Cultural, para apoyar la implementación, seguimiento y mejora del Subsistema de Gestión Ambiental en el marco del Modelo Integrado de Planeación y Gestión.</t>
  </si>
  <si>
    <t>105-Prestar servicios profesionales al Instituto Distrital de Patrimonio Cultural, para orientar la articulación de actividades de seguimiento y monitoreo de los proyectos misionales de la entidad.</t>
  </si>
  <si>
    <t>106-Prestar servicios profesionales al Instituto Distrital de Patrimonio Cultural, para la implementación y monitoreo del Modelo Integrado de Planeación y Gestión-MIPG.</t>
  </si>
  <si>
    <t>107-Prestar servicios profesionales al Instituto Distrital de Patrimonio Cultural, para el desarrollo de actividades de gestión y monitoreo de la Oficina Asesora de Planeación.</t>
  </si>
  <si>
    <t>110-Prestar servicios profesionales al Instituto Distrital de Patrimonio Cultural para implementar metodologías y estrategias para la participación efectiva de la ciudadanía en los procesos misionales de la entidad.</t>
  </si>
  <si>
    <t>115-Prestar servicios profesionales al Instituto Distrital de Patrimonio Cultural, apoyando en la ejecución del Plan Anual de Auditorías 2021, incluyendo todos los roles asignados a la Asesoría de Control Interno.</t>
  </si>
  <si>
    <t>117-Prestar servicios profesionales al IDPC, para apoyar la ejecución de evaluaciones y seguimientos, así como los demás roles asignados a la Asesoría de Control Interno, cumpliendo las actividades programadas en el Plan Anual de Auditorías 2021.</t>
  </si>
  <si>
    <t>119-Prestar servicios profesionales al Instituto Distrital de Patrimonio Cultural para orientar el mejoramiento de la infraestructura técnológica y las actividades de adquisición, actualización, mantenimiento de los sistemas de información.</t>
  </si>
  <si>
    <t>121-Prestar servicios profesionales al Instituto Distrital de Patrimonio Cultural en las actividades de análisis, construcción, implementación, actualización y soporte de los sistemas de información de la Entidad.</t>
  </si>
  <si>
    <t>123-Prestar servicios profesionales al Instituto Distrital de Patrimonio Cultural para implementar la Política de Gobierno Digital</t>
  </si>
  <si>
    <t>125-Prestar servicios de apoyo a la gestión realizando actividades de soporte técnico para el correcto funcionamiento de la infraestructura técnológica del IDPC.</t>
  </si>
  <si>
    <t>126-Prestar servicios profesionales al Instituto Distrital de Patrimonio Cultural en las actividades de soporte técnico y los trámites para la adquisición de bienes y servicios relacionados con el sistema de información y tecnología.</t>
  </si>
  <si>
    <t>128-Prestar servicios profesionales al Instituto Distrital de Patrimonio Cultural para realizar el soporte, mantenimiento, actualización y desarrollo de la plataforma del sistema de gestión documental ORFEO.</t>
  </si>
  <si>
    <t>130-Prestar servicios profesionales para el desarrollo de actividades relacionadas con la seguridad de la información del Instituto Distrital de Patrimonio Cultural</t>
  </si>
  <si>
    <t>131-Prestar servicios profesionales al Instituto Distrital de Patrimonio cultural para la administración de la red de datos del IDPC y participar en la implementación de servicios tecnológicos de red.</t>
  </si>
  <si>
    <t>132-Prestar servicios profesionales al Instituto Distrital de Patrimonio Cultural para orientar la implementación de las acciones de fortalecimiento de las Políticas del Estado - Ciudadano en el marco del Modelo Integrado de Planeación y Gestión.</t>
  </si>
  <si>
    <t>133-Prestar servicios profesionales al Instituto Distrital de Patrimonio Cultural para la gestión de las PQRSDF que ingresan a la entidad, a través de los diferentes canales de atención</t>
  </si>
  <si>
    <t>134-Prestar servicios profesionales al Instituto Distrital de Patrimonio Cultural en la implementación de la Política de Servicio al Ciudadano en el marco del Modelo Integrado de Planeación y Gestión.</t>
  </si>
  <si>
    <t>135-Prestar servicios de apoyo a la gestión al Instituto Distrital de Patrimonio Cultural para la atención de los trámites y otros procesos administrativos que solicita la ciudadanía, usuarios y grupos de interés.</t>
  </si>
  <si>
    <t>136-Prestar servicios de apoyo a la gestión al Instituto Distrital de Patrimonio Cultural en las actividades operativas y de mantenimiento a la infraestructura física.</t>
  </si>
  <si>
    <t>137-Prestar servicios profesionales al Instituto Distrital de Patrimonio Cultural en el seguimiento contable y administrativo de los bienes y otros asuntos a cargo del proceso de Bienes e Infraestructura.</t>
  </si>
  <si>
    <t>138-Prestar servicios profesionales al Instituto Distrital de Patrimonio Cultural para la programación, seguimiento y ejecución de las actividades de mantenimiento a los bienes e infraestructura física de propiedad y en administración.</t>
  </si>
  <si>
    <t>139-Prestar servicios profesionales al Instituto Distrital de Patrimonio Cultural para la realización de actividades financieras, presupuestales, contables y tributarias requeridas por el IDPC</t>
  </si>
  <si>
    <t>140-Prestar servicios profesionales al Instituto Distrital de Patrimonio Cultural en las actividades relacionadas con la gestión contable, financiera y presupuestal.</t>
  </si>
  <si>
    <t>142-Prestar servicios de apoyo a la gestión al Instituto Distrital de Patrimonio Cultural en las actividades administrativas de la Subdirección de Gestión Corporativa.</t>
  </si>
  <si>
    <t>143-Prestar servicios profesionales al Instituto Distrital de Patrimonio Cultural para realizar actividades requeridas por la Oficina de Control Interno Disciplinario de la Entidad.</t>
  </si>
  <si>
    <t>144-Prestar servicios profesionales al Instituto Distrital de Patrimonio Cultural para apoyar jurídicamente en las actuaciones que se adelanten dentro de los procesos disciplinarios de competencia de la Entidad.</t>
  </si>
  <si>
    <t>146-Prestar servicios profesionales al Instituto Distrital de Patrimonio Cultural en las actividades relacionadas con la gestión del talento humano inherentes a la vinculación, permanencia y retiro de los servidores públicos del IDPC.</t>
  </si>
  <si>
    <t>148-Prestar servicios profesionales al Instituto Distrital de Patrimonio Cultural para apoyar la formulación,  actualización, seguimiento y mejoramiento del Sistema de Gestión de Seguridad y Salud en el Trabajo.</t>
  </si>
  <si>
    <t>149-Prestar servicios profesionales al Instituto Distrital de Patrimonio Cultural en las actividades de seguimiento administrativo y financiero del proyecto de inversión y demás asuntos a cargo de la Subdirección de Gestión Corporativa.</t>
  </si>
  <si>
    <t>150-Prestar servicios profesionales al Instituto Distrital de Patrimonio Cultural para liderar las actividades relacionadas con la gestión contractual y demás asuntos a cargo de la Subdirección de Gestión Corporativa.</t>
  </si>
  <si>
    <t>152-Prestar servicios profesionales al Instituto Distrital de Patrimonio Cultural en la elaboración y seguimiento de planes, procesos y procedimientos de la Subdirección de Gestión Corporativa.</t>
  </si>
  <si>
    <t>156-Prestar servicios de apoyo a la gestión al Instituto Distrital de Patrimonio Cultural para desarrollar actividades de organización, archivo de documentos y demás actividades administrativas requeridas.</t>
  </si>
  <si>
    <t>158-Prestar servicios de apoyo a la gestión al Instituto Distrital de Patrimonio Cultural en la organización de archivos recibidos y producidos conforme los procedimientos establecidos y las disposiciones normativas vigentes.</t>
  </si>
  <si>
    <t>160-Prestar servicios de apoyo a la gestión al Instituto Distrital de Patrimonio Cultural en la organización de archivos relacionados con la Política de Gestión Documental.</t>
  </si>
  <si>
    <t>162-Prestar servicios de apoyo a la gestión al Instituto Distrital de Patrimonio Cultural para el desarrollo de actividades relacionadas con el Programa de Gestión Documental - PGD y el Plan Institucional de Archivos PINAR.</t>
  </si>
  <si>
    <t>163-Prestar servicios de apoyo a la gestión al Instituto Distrital de Patrimonio Cultural en la organización de archivos recibidos y producidos conforme los procedimientos establecidos y las disposiciones normativas vigentes.</t>
  </si>
  <si>
    <t>164-Prestar servicios de apoyo a la gestión al Instituto Distrital de Patrimonio Cultural en la digitalización y organización de archivos relacionados con la Política de Gestión Documental.</t>
  </si>
  <si>
    <t>165-Prestar servicios profesionales al Instituto Distrital de Patrimonio Cultural para apoyar la implementación de la Política de Gestión Documental del Modelo Integrado de Planeación y Gestión</t>
  </si>
  <si>
    <t>166-Prestar servicios de apoyo a la gestión al Instituto Distrital de Patrimonio Cultural en las actividades de préstamo, consulta y organización de archivos.</t>
  </si>
  <si>
    <t>168-Prestar servicios de apoyo a la gestión al Instituto Distrital de Patrimonio Cultural en la recepción, organización documental y de correspondencia.</t>
  </si>
  <si>
    <t>170-Prestar servicios de apoyo a la gestión al Instituto Distrital de Patrimonio Cultural, en las actividades operativas relacionadas con la recepción, organización documental y de correspondencia.</t>
  </si>
  <si>
    <t>236-Prestar servicios profesionales al Instituto Distrital de Patrimonio Cultural, para el desarrollo de contenidos comunicativos diversos que apunten al fortalecimiento de la estrategia digital con enfoque participativo y comunitario.</t>
  </si>
  <si>
    <t>228-Adquisición e instalación de toldo o parasol retráctil para la sede Centro de Documentación del IDPC.</t>
  </si>
  <si>
    <t>223-Servicios Públicos</t>
  </si>
  <si>
    <t>FABIO ALBERTO LOPEZ SUAREZ</t>
  </si>
  <si>
    <t>SARA BEATRIZ ACUÑA GOMEZ</t>
  </si>
  <si>
    <t>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t>
  </si>
  <si>
    <t>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</si>
  <si>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19-Prestar servicios profesionales al Instituto Distrital de Patrimonio Cultural para orientar  el desarrollo de los contenidos de las líneas del programa de formación-investigación.</t>
  </si>
  <si>
    <t>DIANA MARIA PEDRAZA RINCON</t>
  </si>
  <si>
    <t>INSTITUTO DISTRITAL DE PATRIMONIO CULTUR AL</t>
  </si>
  <si>
    <t>28183 51623</t>
  </si>
  <si>
    <t>ILSE LORENA SALCEDO GONZALEZ</t>
  </si>
  <si>
    <t>PAOLA ANDREA QUINTERO RODRIGUEZ</t>
  </si>
  <si>
    <t>ANA MARGARITA SIERRA PINEDO</t>
  </si>
  <si>
    <t>JAVIER FELIPE ORTIZ CASSIANI</t>
  </si>
  <si>
    <t>ELOISA  LAMILLA GUERRERO</t>
  </si>
  <si>
    <t>JOHN EDISSON FARFAN RODRIGUEZ</t>
  </si>
  <si>
    <t>PAULA ANDREA AVILA ESPINEL</t>
  </si>
  <si>
    <t>ANGELA MARIA CADENA GOMEZ</t>
  </si>
  <si>
    <t>377-Prestar servicios profesionales al Instituto Distrital de Patrimonio Cultural para apoyar a los supervisores en el desarrollo de las etapas precontractual, contractual y postcontractual de los proyectos y programas de intervención de bienes de interés cultural.</t>
  </si>
  <si>
    <t>378-Prestar servicios profesionales al Instituto Distrital de Patrimonio Cultural para apoyar a los supervisores en el desarrollo de las etapas precontractual, contractual y postcontractual de los proyectos y programas de intervención de bienes de interés cultural.</t>
  </si>
  <si>
    <t>JAVIER ENRIQUE MOTTA MORALES</t>
  </si>
  <si>
    <t>HELLEN  QUIROGA MORA</t>
  </si>
  <si>
    <t>CONSORCIO NVP</t>
  </si>
  <si>
    <t>220-404</t>
  </si>
  <si>
    <t>27503 51773</t>
  </si>
  <si>
    <t>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t>
  </si>
  <si>
    <t>447-Prestar servicios profesionales al Instituto Distrital de Patrimonio Cultural para apoyar las acciones relacionadas con la seguridad industrial y acompañamiento en las labores de campo adelantadas por la Subdirección de Protección e Intervención del Patrimonio</t>
  </si>
  <si>
    <t>448-Prestar servicios profesionales al Instituto Distrital de Patrimonio Cultural  para orientar la implementación y seguimiento de las intervenciones y acciones de protección que se requieran sobre los bienes muebles ubicados en el espacio público de la ciudad.</t>
  </si>
  <si>
    <t>449-Prestar servicios profesionales al Instituto Distrital de Patrimonio Cultural para realizar el seguimiento técnico de las intervenciones que se realicen sobre los bienes muebles ubicados en el espacio público de la ciudad.</t>
  </si>
  <si>
    <t>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t>
  </si>
  <si>
    <t>ANTONIO FREINS OCHOA FLOREZ</t>
  </si>
  <si>
    <t>CARLOS GUILLERMO VALENCIA MALDONADO</t>
  </si>
  <si>
    <t>HELENA MARIA FERNANDEZ SARMIENTO</t>
  </si>
  <si>
    <t>ANGELA MARIA RUIZ ARAQUE</t>
  </si>
  <si>
    <t>LAURA CRISTINA CUMBALAZA NOREÑA</t>
  </si>
  <si>
    <t>DANIELA  DUQUE GIL</t>
  </si>
  <si>
    <t>116</t>
  </si>
  <si>
    <t>115</t>
  </si>
  <si>
    <t>114</t>
  </si>
  <si>
    <t>113</t>
  </si>
  <si>
    <t>112</t>
  </si>
  <si>
    <t>201</t>
  </si>
  <si>
    <t>165</t>
  </si>
  <si>
    <t>166</t>
  </si>
  <si>
    <t>167</t>
  </si>
  <si>
    <t>123</t>
  </si>
  <si>
    <t>LEONEL  SERRATO VASQUEZ</t>
  </si>
  <si>
    <t>NUBIA ALEXANDRA CORTES REINA</t>
  </si>
  <si>
    <t>OSCAR JAVIER MARTINEZ REYES</t>
  </si>
  <si>
    <t>WILSON ORLANDO DAZA MONTAÑO</t>
  </si>
  <si>
    <t>WILMAR DUVAN TOVAR LEYVA</t>
  </si>
  <si>
    <t>164</t>
  </si>
  <si>
    <t>127</t>
  </si>
  <si>
    <t>394</t>
  </si>
  <si>
    <t>109</t>
  </si>
  <si>
    <t>371</t>
  </si>
  <si>
    <t>172</t>
  </si>
  <si>
    <t>225</t>
  </si>
  <si>
    <t>132</t>
  </si>
  <si>
    <t>DIEGO ANTONIO RODRIGUEZ CARRILLO</t>
  </si>
  <si>
    <t>JHON ALEJANDRO CARVAJAL MAHECHA</t>
  </si>
  <si>
    <t>219-258--406</t>
  </si>
  <si>
    <t>27513 31983 51753</t>
  </si>
  <si>
    <t>409-Prestar servicios profesionales al Instituto Distrital de Patrimonio Cultural para apoyar las acciones de intervención que adelante la Subdirección de Protección e Intervención del Patrimonio en el espacio público y fachadas.</t>
  </si>
  <si>
    <t>427-Prestar servicios de apoyo a la gestión a la Subdirección de protección e intervención del Instituto Distrital de Patrimonio Cultural para ejecutar procesos de protección, intervención y activación social en bienes  y sectores de interés cultural  de Bogotá.</t>
  </si>
  <si>
    <t>428-Prestar servicios de apoyo a la gestión a la Subdirección de protección e intervención del Instituto Distrital de Patrimonio Cultural para ejecutar procesos de protección, intervención y activación social en bienes  y sectores de interés cultural  de Bogotá.</t>
  </si>
  <si>
    <t>458-Prestar servicios de apoyo a la gestión a la Subdirección de protección e intervención del Instituto Distrital de Patrimonio Cultural para ejecutar procesos de protección, intervención y activación social en bienes  y sectores de interés cultural  de Bogotá.</t>
  </si>
  <si>
    <t>459-Prestar servicios de apoyo a la gestión a la Subdirección de protección e intervención del Instituto Distrital de Patrimonio Cultural para ejecutar procesos de protección, intervención y activación social en bienes  y sectores de interés cultural  de Bogotá.</t>
  </si>
  <si>
    <t>460-Prestar servicios de apoyo a la gestión a la Subdirección de protección e intervención del Instituto Distrital de Patrimonio Cultural para ejecutar procesos de protección, intervención y activación social en bienes  y sectores de interés cultural  de Bogotá.</t>
  </si>
  <si>
    <t>461-Prestar servicios de apoyo a la gestión a la Subdirección de protección e intervención del Instituto Distrital de Patrimonio Cultural para ejecutar procesos de protección, intervención y activación social en bienes  y sectores de interés cultural  de Bogotá.</t>
  </si>
  <si>
    <t>462-Prestar servicios de apoyo a la gestión a la Subdirección de protección e intervención del Instituto Distrital de Patrimonio Cultural para ejecutar procesos de protección, intervención y activación social en bienes  y sectores de interés cultural  de Bogotá.</t>
  </si>
  <si>
    <t>463-Prestar servicios de apoyo a la gestión a la Subdirección de protección e intervención del Instituto Distrital de Patrimonio Cultural para ejecutar procesos de protección, intervención y activación social en bienes  y sectores de interés cultural  de Bogotá.</t>
  </si>
  <si>
    <t>464-Prestar servicios de apoyo a la gestión a la Subdirección de protección e intervención del Instituto Distrital de Patrimonio Cultural para ejecutar procesos de protección, intervención y activación social en bienes  y sectores de interés cultural  de Bogotá.</t>
  </si>
  <si>
    <t>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t>
  </si>
  <si>
    <t>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t>
  </si>
  <si>
    <t>DIEGO  MARTIN ACERO</t>
  </si>
  <si>
    <t>MARTHA LILIANA TRIGOS PICON</t>
  </si>
  <si>
    <t>JOSE NICOLAS MARTINEZ ARENAS</t>
  </si>
  <si>
    <t>ROMY ERVIN GAONA</t>
  </si>
  <si>
    <t>ANGYE CATERYNN PEÑA VARON</t>
  </si>
  <si>
    <t>MICHAEL ANDRES URREGO ORJUELA</t>
  </si>
  <si>
    <t>YOLIMA  CHIGUASUQUE HERRERA</t>
  </si>
  <si>
    <t>LUIS ALBERTO MELO DIAZ</t>
  </si>
  <si>
    <t>LUIS EDUARDO BUENHOMBRE SUAREZ</t>
  </si>
  <si>
    <t>NICOLAS AUGUSTO ESCOBAR SALAZAR</t>
  </si>
  <si>
    <t>MERY  PALACIOS MENA</t>
  </si>
  <si>
    <t>BIBIANA  CHIGUASUQUE NEUTA</t>
  </si>
  <si>
    <t>LIZETH PAOLA RAMOS OYOLA</t>
  </si>
  <si>
    <t>BRYAN STIVEN CARDENAS RINCON</t>
  </si>
  <si>
    <t>JOHAN ALBERTO GARZON CASTAÑEDA</t>
  </si>
  <si>
    <t>DIANA MARCELA PARADA MENDIVELSO</t>
  </si>
  <si>
    <t>295</t>
  </si>
  <si>
    <t>126</t>
  </si>
  <si>
    <t>111</t>
  </si>
  <si>
    <t>163</t>
  </si>
  <si>
    <t>280</t>
  </si>
  <si>
    <t>282</t>
  </si>
  <si>
    <t>277</t>
  </si>
  <si>
    <t>276</t>
  </si>
  <si>
    <t>275</t>
  </si>
  <si>
    <t>274</t>
  </si>
  <si>
    <t>289</t>
  </si>
  <si>
    <t>291</t>
  </si>
  <si>
    <t>290</t>
  </si>
  <si>
    <t>272</t>
  </si>
  <si>
    <t>178</t>
  </si>
  <si>
    <t>381</t>
  </si>
  <si>
    <t>190</t>
  </si>
  <si>
    <t>188</t>
  </si>
  <si>
    <t>216</t>
  </si>
  <si>
    <t>189</t>
  </si>
  <si>
    <t>363</t>
  </si>
  <si>
    <t>362</t>
  </si>
  <si>
    <t>359</t>
  </si>
  <si>
    <t>358</t>
  </si>
  <si>
    <t>357</t>
  </si>
  <si>
    <t>377</t>
  </si>
  <si>
    <t>355</t>
  </si>
  <si>
    <t>354</t>
  </si>
  <si>
    <t>353</t>
  </si>
  <si>
    <t>256</t>
  </si>
  <si>
    <t>255</t>
  </si>
  <si>
    <t>374</t>
  </si>
  <si>
    <t>205</t>
  </si>
  <si>
    <t>196</t>
  </si>
  <si>
    <t>200</t>
  </si>
  <si>
    <t>197</t>
  </si>
  <si>
    <t>379</t>
  </si>
  <si>
    <t>378</t>
  </si>
  <si>
    <t>352</t>
  </si>
  <si>
    <t>351</t>
  </si>
  <si>
    <t>350</t>
  </si>
  <si>
    <t>400</t>
  </si>
  <si>
    <t>399</t>
  </si>
  <si>
    <t>398</t>
  </si>
  <si>
    <t>223</t>
  </si>
  <si>
    <t>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</si>
  <si>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412-Prestar servicios profesionales al Instituto Distrital de Patrimonio Cultural para apoyar las acciones de intervención que adelante la Subdirección de Protección e Intervención del Patrimonio en el espacio público y fachadas.</t>
  </si>
  <si>
    <t>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</si>
  <si>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422-Prestar servicios profesionales al Instituto Distrital de Patrimonio Cultural para apoyar las acciones relacionadas con la seguridad industrial y acompañamiento en las labores de campo adelantadas por la Subdirección de Protección e Intervención del Patrimonio</t>
  </si>
  <si>
    <t>424-Prestar servicios de apoyo a la gestión a la Subdirección de protección e intervención del Instituto Distrital de Patrimonio Cultural para ejecutar procesos de protección, intervención y activación social en bienes  y sectores de interés cultural  de Bogotá.</t>
  </si>
  <si>
    <t>425-Prestar servicios de apoyo a la gestión a la Subdirección de protección e intervención del Instituto Distrital de Patrimonio Cultural para ejecutar procesos de protección, intervención y activación social en bienes  y sectores de interés cultural  de Bogotá.</t>
  </si>
  <si>
    <t>426-Prestar servicios de apoyo a la gestión a la Subdirección de protección e intervención del Instituto Distrital de Patrimonio Cultural para ejecutar procesos de protección, intervención y activación social en bienes  y sectores de interés cultural  de Bogotá.</t>
  </si>
  <si>
    <t>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t>
  </si>
  <si>
    <t>125</t>
  </si>
  <si>
    <t>239</t>
  </si>
  <si>
    <t>162</t>
  </si>
  <si>
    <t>120</t>
  </si>
  <si>
    <t>121</t>
  </si>
  <si>
    <t>171</t>
  </si>
  <si>
    <t>119</t>
  </si>
  <si>
    <t>278</t>
  </si>
  <si>
    <t>281</t>
  </si>
  <si>
    <t>279</t>
  </si>
  <si>
    <t>258</t>
  </si>
  <si>
    <t>179</t>
  </si>
  <si>
    <t>MILDRED TATIANA MORENO CASTRO</t>
  </si>
  <si>
    <t>ADRIANA PATRICIA MORENO HURTADO</t>
  </si>
  <si>
    <t>FERNANDO  SANCHEZ SABOGAL</t>
  </si>
  <si>
    <t>GIOVANNY FRANCISCO LOPEZ PEREZ</t>
  </si>
  <si>
    <t>JOSE LUIS ORTIZ CARDENAS</t>
  </si>
  <si>
    <t>JUAN DAVID SANCHEZ ZAPATA</t>
  </si>
  <si>
    <t>ZEGELLA  TOLOZA AYALA</t>
  </si>
  <si>
    <t>MILTON OSWALDO RUIZ MICAN</t>
  </si>
  <si>
    <t>GINA ALEJANDRA NEUTA GARCIA</t>
  </si>
  <si>
    <t>SANDRA MILENA VALENCIA BLANDON</t>
  </si>
  <si>
    <t>HERNAN ENRIQUE RAMOS VELANDIA</t>
  </si>
  <si>
    <t>RICHARD ADRIAN RIVERA BELTRAN</t>
  </si>
  <si>
    <t>FRANCY ANDREA PEÑARANDA PEREZ</t>
  </si>
  <si>
    <t>257</t>
  </si>
  <si>
    <t>133</t>
  </si>
  <si>
    <t>218</t>
  </si>
  <si>
    <t>204</t>
  </si>
  <si>
    <t>130</t>
  </si>
  <si>
    <t>124</t>
  </si>
  <si>
    <t>217</t>
  </si>
  <si>
    <t>122</t>
  </si>
  <si>
    <t>366</t>
  </si>
  <si>
    <t>365</t>
  </si>
  <si>
    <t>364</t>
  </si>
  <si>
    <t>158</t>
  </si>
  <si>
    <t>321</t>
  </si>
  <si>
    <t>198</t>
  </si>
  <si>
    <t>206</t>
  </si>
  <si>
    <t>334</t>
  </si>
  <si>
    <t>380</t>
  </si>
  <si>
    <t>339</t>
  </si>
  <si>
    <t>224</t>
  </si>
  <si>
    <t>228-407</t>
  </si>
  <si>
    <t>28063 51743</t>
  </si>
  <si>
    <t>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t>
  </si>
  <si>
    <t>380-Prestar servicios profesionales al Instituto Distrital de Patrimonio Cultural en las actividades relacionadas con el patrimonio arqueológico en las intervenciones en Bienes de interés cultural, programas, procesos y proyectos que se presenten y/o se realicen.</t>
  </si>
  <si>
    <t>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t>
  </si>
  <si>
    <t>540-Prestar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</si>
  <si>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541-Prestar servicios de apoyo a la gestión para realizar las actividades administrativas y operativas de la Subdirección requeridas por la Subdirección de Protección e Intervención del Patrimonio.</t>
  </si>
  <si>
    <t>542-Prestar servicios profesionales en los asuntos jurídicos requeridos por la Subdirección de Protección e Intervención del Patrimonio.</t>
  </si>
  <si>
    <t>543-Prestar servicios profesionales para la estructuración, ejecución y liquidación de programas y proyectos de intervención y protección que requiera el Instituto Distrital de Patrimonio Cultural.</t>
  </si>
  <si>
    <t>544-Prestar servicios profesionales para la estructuración, ejecución y liquidación de programas y proyectos de intervención y protección que requiera el Instituto Distrital de Patrimonio Cultural.</t>
  </si>
  <si>
    <t>545-Prestar servicios profesionales al Instituto Distrital de Patrimonio Cultural para orientar y acompañar jurídicamente los temas relacionados con el manejo, intervención, protección y sostenibilidad del patrimonio cultural.</t>
  </si>
  <si>
    <t>546-Prestar servicios profesionales para orientar la gestión, planeación y seguimiento de las estrategias, programas y proyectos de la Subdirección de Protección e Intervención del Patrimonio del Instituto Distrital de Patrimonio Cultural.</t>
  </si>
  <si>
    <t>547-Prestar servicios profesionales para el desarrollo y control de las actividades y procedimientos financieros que se requieran en la Subdirección de Protección e Intervención del Patrimonio del Instituto Distrital de Patrimonio Cultural.</t>
  </si>
  <si>
    <t>548-Prestar servicios profesionales para llevar a cabo el seguimiento y control de la ejecución de metas y planes operativos a cargo de la Subdirección de Protección e Intervención del Patrimonio del Instituto Distrital de Patrimonio Cultural.</t>
  </si>
  <si>
    <t>549-Prestar servicios profesionales en el manejo, seguimiento y sistematización de la información generada por la Subdirección de Protección e Intervención del Patrimonio del Instituto Distrital de Patrimonio, en sus diferentes líneas de trabajo.</t>
  </si>
  <si>
    <t>551-Prestar servicios profesionales al Instituto Distrital de Patrimonio Cultural para apoyar la gestión de los programas y proyectos de intervención y protección que requiera la Subdirección de Protección e Intervención del Patrimonio.</t>
  </si>
  <si>
    <t>552-Prestar servicios profesionales para  apoyo en el desarrollo y control de las actividades y procedimientos financieros y de planeación que se requieran en la Subdirección de Protección e Intervención del Patrimonio del Instituto Distrital de Patrimonio Cultural.</t>
  </si>
  <si>
    <t>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t>
  </si>
  <si>
    <t>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</si>
  <si>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</si>
  <si>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</si>
  <si>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</si>
  <si>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560-Prestar servicios profesionales al Instituto Distrital de Patrimonio Cultural para apoyar la preparación de las solicitudes a presentar al Consejo Distrital de Patrimonio Cultural y en el desarrollo del inventario de bienes de interés cultural.</t>
  </si>
  <si>
    <t>203</t>
  </si>
  <si>
    <t>226</t>
  </si>
  <si>
    <t>249</t>
  </si>
  <si>
    <t>248</t>
  </si>
  <si>
    <t>247</t>
  </si>
  <si>
    <t>246</t>
  </si>
  <si>
    <t>245</t>
  </si>
  <si>
    <t>244</t>
  </si>
  <si>
    <t>243</t>
  </si>
  <si>
    <t>349</t>
  </si>
  <si>
    <t>103</t>
  </si>
  <si>
    <t>348</t>
  </si>
  <si>
    <t>242</t>
  </si>
  <si>
    <t>241</t>
  </si>
  <si>
    <t>240</t>
  </si>
  <si>
    <t>347</t>
  </si>
  <si>
    <t>238</t>
  </si>
  <si>
    <t>237</t>
  </si>
  <si>
    <t>320</t>
  </si>
  <si>
    <t>329</t>
  </si>
  <si>
    <t>315</t>
  </si>
  <si>
    <t>308</t>
  </si>
  <si>
    <t>323</t>
  </si>
  <si>
    <t>332</t>
  </si>
  <si>
    <t>309</t>
  </si>
  <si>
    <t>340</t>
  </si>
  <si>
    <t>310</t>
  </si>
  <si>
    <t>311</t>
  </si>
  <si>
    <t>326</t>
  </si>
  <si>
    <t>432</t>
  </si>
  <si>
    <t>144</t>
  </si>
  <si>
    <t>319</t>
  </si>
  <si>
    <t>236</t>
  </si>
  <si>
    <t>227</t>
  </si>
  <si>
    <t>405</t>
  </si>
  <si>
    <t>330</t>
  </si>
  <si>
    <t>318</t>
  </si>
  <si>
    <t>370</t>
  </si>
  <si>
    <t>387</t>
  </si>
  <si>
    <t>317</t>
  </si>
  <si>
    <t>369</t>
  </si>
  <si>
    <t>267</t>
  </si>
  <si>
    <t>286</t>
  </si>
  <si>
    <t>231</t>
  </si>
  <si>
    <t>232</t>
  </si>
  <si>
    <t>253</t>
  </si>
  <si>
    <t>252</t>
  </si>
  <si>
    <t>233</t>
  </si>
  <si>
    <t>234</t>
  </si>
  <si>
    <t>235</t>
  </si>
  <si>
    <t>251</t>
  </si>
  <si>
    <t>89</t>
  </si>
  <si>
    <t>250</t>
  </si>
  <si>
    <t>181</t>
  </si>
  <si>
    <t>287</t>
  </si>
  <si>
    <t>288</t>
  </si>
  <si>
    <t>260</t>
  </si>
  <si>
    <t>SANDRA PATRICIA MENDOZA VARGAS</t>
  </si>
  <si>
    <t>KATHERINE AURORA MEJIA LEAL</t>
  </si>
  <si>
    <t>MATEO JOSE HERNANDEZ MURCIA</t>
  </si>
  <si>
    <t>WINER ENRIQUE MARTINEZ CUADRADO</t>
  </si>
  <si>
    <t>OSCAR FABIAN UYABAN DUEÑAS</t>
  </si>
  <si>
    <t>ANA MARIA MONTOYA CORREA</t>
  </si>
  <si>
    <t>ARIEL RODRIGO FERNANDEZ BACA</t>
  </si>
  <si>
    <t>LEA VANESSA ESQUIVEL PEÑA</t>
  </si>
  <si>
    <t>XIMENA PIEDAD AGUILLON MAYORGA</t>
  </si>
  <si>
    <t>ILONA GRACIELA MURCIA IJJASZ</t>
  </si>
  <si>
    <t>MYRIAM ADELAIDA POVEDA PARRA</t>
  </si>
  <si>
    <t>MARITZA  FORERO HERNANDEZ</t>
  </si>
  <si>
    <t>DAVID MIGUEL GONZALEZ BERNAL</t>
  </si>
  <si>
    <t>LUIS FELIPE GONZALEZ VELEZ</t>
  </si>
  <si>
    <t>ANGIE LIZETH MURILLO PINEDA</t>
  </si>
  <si>
    <t>JOHN ALEXANDER NUÑEZ GOMEZ</t>
  </si>
  <si>
    <t>DAVID ERNESTO ARIAS SILVA</t>
  </si>
  <si>
    <t>SHERIL NATALIA SALAZAR BAYONA</t>
  </si>
  <si>
    <t>ALEJANDRO  MENDOZA JARAMILLO</t>
  </si>
  <si>
    <t>ALEXANDER  VALLEJO</t>
  </si>
  <si>
    <t>DIANA CAROLINA SHOOL MONTOYA</t>
  </si>
  <si>
    <t>LAURA SARA MARIA MORENO RODRIGUEZ</t>
  </si>
  <si>
    <t>28073 51763</t>
  </si>
  <si>
    <t>227-405</t>
  </si>
  <si>
    <t>137-144</t>
  </si>
  <si>
    <t>346-364</t>
  </si>
  <si>
    <t>226-267</t>
  </si>
  <si>
    <t>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</si>
  <si>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</si>
  <si>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</si>
  <si>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</si>
  <si>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</si>
  <si>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</si>
  <si>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</si>
  <si>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</si>
  <si>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140</t>
  </si>
  <si>
    <t>160</t>
  </si>
  <si>
    <t>134</t>
  </si>
  <si>
    <t>135</t>
  </si>
  <si>
    <t>136</t>
  </si>
  <si>
    <t>110</t>
  </si>
  <si>
    <t>108</t>
  </si>
  <si>
    <t>107</t>
  </si>
  <si>
    <t>106</t>
  </si>
  <si>
    <t>105</t>
  </si>
  <si>
    <t>104</t>
  </si>
  <si>
    <t>101</t>
  </si>
  <si>
    <t>98</t>
  </si>
  <si>
    <t>118</t>
  </si>
  <si>
    <t>82</t>
  </si>
  <si>
    <t>99</t>
  </si>
  <si>
    <t>100</t>
  </si>
  <si>
    <t>271</t>
  </si>
  <si>
    <t>183</t>
  </si>
  <si>
    <t>JUAN PABLO SANCHEZ CHAVES</t>
  </si>
  <si>
    <t>LAURA RENEE DEL PINO BUSTOS</t>
  </si>
  <si>
    <t>VLADIMIR ENRIQUE TOVAR MUÑOZ</t>
  </si>
  <si>
    <t>MARIA ISABEL VANEGAS SILVA</t>
  </si>
  <si>
    <t>YULY FABIOLA ROMERO LONDO¿¿O</t>
  </si>
  <si>
    <t>NATALIA  ACHIARDI ORTIZ</t>
  </si>
  <si>
    <t>FRANCISCO JAVIER PINZON RIAÑO</t>
  </si>
  <si>
    <t>ANGIE MILENA ESPINEL MENESES</t>
  </si>
  <si>
    <t>CARLOS EDUARDO SANCHEZ OTERO</t>
  </si>
  <si>
    <t>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</si>
  <si>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383-Prestar servicios profesionales al Instituto Distrital de Patrimonio Cultural para orientar el proceso de evaluación técnica relacionada con las solicitudes de intervención y protección en los Bienes de Interés Cultural del Distrito Capital.</t>
  </si>
  <si>
    <t>384-Prestar servicios profesionales al Instituto Distrital de Patrimonio Cultural para orientar y apoyar la evaluación técnica relacionada con las solicitudes de intervención y protección en los Bienes de Interés Cultural del Distrito Capital.</t>
  </si>
  <si>
    <t>385-Prestar servicios profesionales al Instituto Distrital de Patrimonio Cultural en el estudio y evaluación de las solicitudes de intervención y protección de la Subdirección de Protección e Intervención del Patrimonio.</t>
  </si>
  <si>
    <t>386-Prestar servicios profesionales al Instituto Distrital de Patrimonio Cultural en el estudio y evaluación de las solicitudes de intervención y protección de la Subdirección de Protección e Intervención del Patrimonio.</t>
  </si>
  <si>
    <t>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</si>
  <si>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</si>
  <si>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t>
  </si>
  <si>
    <t>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</si>
  <si>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</si>
  <si>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</si>
  <si>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</si>
  <si>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</si>
  <si>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</si>
  <si>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</si>
  <si>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t>
  </si>
  <si>
    <t>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</si>
  <si>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</si>
  <si>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</si>
  <si>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436-Prestar servicios profesionales al Instituto Distrital de Patrimonio Cultural para orientar la evaluación de solicitudes de equiparación a estrato 1, amenaza de ruina y aquellas relacionadas con las acciones de control urbano en bienes de interés cultural.</t>
  </si>
  <si>
    <t>437-Prestar servicios profesionales al Instituto Distrital de Patrimonio Cultural para realizar la evaluación de solicitudes de equiparación a estrato 1, amenaza de ruina y aquellas relacionadas con las acciones de control urbano en bienes de interés cultural.</t>
  </si>
  <si>
    <t>438-Prestar servicios profesionales para realizar la evaluación de solicitudes de equiparación a estrato 1, amenaza de ruina y aquellas relacionadas con las acciones de control urbano en bienes de interés cultural.</t>
  </si>
  <si>
    <t>439-Prestar servicios profesionales al Instituto Distrital de Patrimonio Cultural para realizar la evaluación de solicitudes de equiparación a estrato 1, amenaza de ruina y aquellas relacionadas con las acciones de control urbano en bienes de interés cultural.</t>
  </si>
  <si>
    <t>440-Prestar servicios profesionales al Instituto Distrital de Patrimonio Cultural para realizar la evaluación de solicitudes de equiparación a estrato 1, amenaza de ruina y aquellas relacionadas con las acciones de control urbano en bienes de interés cultural.</t>
  </si>
  <si>
    <t>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t>
  </si>
  <si>
    <t>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</si>
  <si>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</si>
  <si>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</si>
  <si>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</si>
  <si>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537-Prestar servicios de apoyo a la gestión para la atención de trámites y servicios a cargo de la Subdirección de Protección e Intervención del Patrimonio, así como en las demás actividades administrativas relacionadas con los procedimientos de la dependencia.</t>
  </si>
  <si>
    <t>266</t>
  </si>
  <si>
    <t>222</t>
  </si>
  <si>
    <t>221</t>
  </si>
  <si>
    <t>220</t>
  </si>
  <si>
    <t>219</t>
  </si>
  <si>
    <t>368</t>
  </si>
  <si>
    <t>440</t>
  </si>
  <si>
    <t>215</t>
  </si>
  <si>
    <t>214</t>
  </si>
  <si>
    <t>213</t>
  </si>
  <si>
    <t>361</t>
  </si>
  <si>
    <t>212</t>
  </si>
  <si>
    <t>211</t>
  </si>
  <si>
    <t>360</t>
  </si>
  <si>
    <t>210</t>
  </si>
  <si>
    <t>209</t>
  </si>
  <si>
    <t>254</t>
  </si>
  <si>
    <t>265</t>
  </si>
  <si>
    <t>138</t>
  </si>
  <si>
    <t>382</t>
  </si>
  <si>
    <t>376</t>
  </si>
  <si>
    <t>336</t>
  </si>
  <si>
    <t>207</t>
  </si>
  <si>
    <t>337</t>
  </si>
  <si>
    <t>375</t>
  </si>
  <si>
    <t>345</t>
  </si>
  <si>
    <t>397</t>
  </si>
  <si>
    <t>472</t>
  </si>
  <si>
    <t>373</t>
  </si>
  <si>
    <t>372</t>
  </si>
  <si>
    <t>388</t>
  </si>
  <si>
    <t>159</t>
  </si>
  <si>
    <t>139</t>
  </si>
  <si>
    <t>341</t>
  </si>
  <si>
    <t>312</t>
  </si>
  <si>
    <t>307</t>
  </si>
  <si>
    <t>333</t>
  </si>
  <si>
    <t>356</t>
  </si>
  <si>
    <t>314</t>
  </si>
  <si>
    <t>322</t>
  </si>
  <si>
    <t>327</t>
  </si>
  <si>
    <t>328</t>
  </si>
  <si>
    <t>331</t>
  </si>
  <si>
    <t>208</t>
  </si>
  <si>
    <t>184</t>
  </si>
  <si>
    <t>97</t>
  </si>
  <si>
    <t>262</t>
  </si>
  <si>
    <t>263</t>
  </si>
  <si>
    <t>261</t>
  </si>
  <si>
    <t>301</t>
  </si>
  <si>
    <t>344</t>
  </si>
  <si>
    <t>294</t>
  </si>
  <si>
    <t>292</t>
  </si>
  <si>
    <t>293</t>
  </si>
  <si>
    <t>102</t>
  </si>
  <si>
    <t>228</t>
  </si>
  <si>
    <t>264</t>
  </si>
  <si>
    <t>273</t>
  </si>
  <si>
    <t>283</t>
  </si>
  <si>
    <t>284</t>
  </si>
  <si>
    <t>285</t>
  </si>
  <si>
    <t>180</t>
  </si>
  <si>
    <t>MANUEL ORLANDO MARTIN JIMENEZ</t>
  </si>
  <si>
    <t>KAREN ROCIO FORERO GARAVITO</t>
  </si>
  <si>
    <t>MARIO SERGIO ALEJANDRO VALENCIA MENDEZ</t>
  </si>
  <si>
    <t>PAULA ANDREA AYALA BARON</t>
  </si>
  <si>
    <t>DIANA MARCELA ACUÑA TORRES</t>
  </si>
  <si>
    <t>ANDREA MARCELA CASTIBLANCO LOPEZ</t>
  </si>
  <si>
    <t>ANDRES JULIAN JIMENEZ DURAN</t>
  </si>
  <si>
    <t>OSCAR JAVIER BECERRA MORA</t>
  </si>
  <si>
    <t>YANESSA MARIANE LILCHYN PEÑA</t>
  </si>
  <si>
    <t>RODOLFO ANTONIO PARRA RODRIGUEZ</t>
  </si>
  <si>
    <t>DIEGO AUGUSTO FERNANDEZ PRICE</t>
  </si>
  <si>
    <t>DIEGO IVAN MENESES FIGUEROA</t>
  </si>
  <si>
    <t>GERMAN DARIO ROMERO SUAREZ</t>
  </si>
  <si>
    <t>JULIETH GEORYANNA RODRIGUEZ JAIMES</t>
  </si>
  <si>
    <t>KAREM LIZETTE CESPEDES HERNANDEZ</t>
  </si>
  <si>
    <t>LIZETH PAOLA LOPEZ BARRERA</t>
  </si>
  <si>
    <t>NATALIA  ORTEGA RENGIFO</t>
  </si>
  <si>
    <t>YIRA TATIANA NAVARRO SALAZAR</t>
  </si>
  <si>
    <t>CAROLINA  ORTIZ PEDRAZA</t>
  </si>
  <si>
    <t>ANGELA CAMILA YAMILE RIVERA GALEANO</t>
  </si>
  <si>
    <t>LIDA CONSTANZA MEDRANO RINCON</t>
  </si>
  <si>
    <t>DAVID RICARDO CORTES SANCHEZ</t>
  </si>
  <si>
    <t>KAREN VIVIANA GUTIERREZ VARGAS</t>
  </si>
  <si>
    <t>MELVA SAHIDY PASTRANA MORALES</t>
  </si>
  <si>
    <t>PAOLA ANDREA RANGEL MARTINEZ</t>
  </si>
  <si>
    <t>YENNY ANDREA FORERO PEÑA</t>
  </si>
  <si>
    <t>INGRID JOHANA PARADA MENDIVELSO</t>
  </si>
  <si>
    <t>DANIEL FELIPE GUTIERREZ VARGAS</t>
  </si>
  <si>
    <t>CLAUDIA JIMENA PEREZ MARTINEZ</t>
  </si>
  <si>
    <t>LISSETH STEPHANIA MENDOZA GIRALDO</t>
  </si>
  <si>
    <t>ANGELICA  CIFUENTES GRIMALDO</t>
  </si>
  <si>
    <t>ALVARO IVAN SALAZAR DAZA</t>
  </si>
  <si>
    <t>JAIR ALEJANDRO ALVARADO SOTO</t>
  </si>
  <si>
    <t>92</t>
  </si>
  <si>
    <t>27523 51723</t>
  </si>
  <si>
    <t>218-418</t>
  </si>
  <si>
    <t>324-Prestar servicios al Instituto Distrital de Patrimonio Cultural de apoyo a la gestión social e interinstitucional del Parque Arqueológico de Usme.</t>
  </si>
  <si>
    <t>328-Prestar servicios de apoyo a la gestión del Instituto Distrital de Patrimonio Cultural para la consolidación del componente histórico-arqueológico participativo del Parque Arqueológico de Usme.</t>
  </si>
  <si>
    <t>331-Prestar servicios de apoyo a la gestión del Instituto Distrital de Patrimonio Cultural para la consolidación del componente educativo, cultural y de actores locales en el Parque Arqueológico de Usme.</t>
  </si>
  <si>
    <t>334-Prestar servicios de apoyo al IDPC en la gestión social, participación y seguimiento a las intervenciones en el Parque Arqueológico de Usme.</t>
  </si>
  <si>
    <t>443</t>
  </si>
  <si>
    <t>434</t>
  </si>
  <si>
    <t>435</t>
  </si>
  <si>
    <t>441</t>
  </si>
  <si>
    <t>470</t>
  </si>
  <si>
    <t>462</t>
  </si>
  <si>
    <t>464</t>
  </si>
  <si>
    <t>475</t>
  </si>
  <si>
    <t>HAROL ALEXANDER VILLAY QUIÑONES</t>
  </si>
  <si>
    <t>KAREN YESENIA CLAVIJO VASQUEZ</t>
  </si>
  <si>
    <t>KATHERIN ANDREA CAMACHO HIGUERA</t>
  </si>
  <si>
    <t>SANDRA CAROLINA DIAZ GAMEZ</t>
  </si>
  <si>
    <t>229 - Formular cuatro (4) instrumentos de planeación territorial en entornos patrimoniales como determinante del ordenamiento territorial de Bogotá</t>
  </si>
  <si>
    <t>230 - Formular cuatro (4) instrumentos de planeación territorial en entornos patrimoniales como determinante del ordenamiento territorial de Bogotá</t>
  </si>
  <si>
    <t>231 - Formular cuatro (4) instrumentos de planeación territorial en entornos patrimoniales como determinante del ordenamiento territorial de Bogotá</t>
  </si>
  <si>
    <t>256-Prestar servicios profesionales al Instituto Distrital de Patrimonio Cultural para direccionar el desarrollo técnico de los insumos urbanos en el marco de la formulación de los instrumentos de planeación territorial.</t>
  </si>
  <si>
    <t>270-Prestar servicios profesionales al Instituto Distrital de Patrimonio Cultural para evaluar los instrumentos de planeación territorial relacionados con Bienes de Interés Cultural.</t>
  </si>
  <si>
    <t>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</si>
  <si>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t>
  </si>
  <si>
    <t>314-Prestar servicios profesionales al Instituto Distrital de Patrimonio Cultural para armonizar la gestión del ordenamiento territorial en torno al agua en el desarrollo de los proyectos de borde urbano rural en los territorios definidos por el IDPC.</t>
  </si>
  <si>
    <t>629-Adición y prórroga del convenio de Asociación No. CA-711 del 2020, cuyo objeto es: (Cód. 867) “Aunar esfuerzos técnicos, administrativos y financieros para el desarrollo de los componentes ambiental, sociocultural, turismo, participación y comunicación, y divulgación en el marco de la formulación del PEMP del Parque Nacional Olaya Herrera, bien de interés cultural del ámbito nacional, localizado en Bogotá, D.C.”</t>
  </si>
  <si>
    <t>176</t>
  </si>
  <si>
    <t xml:space="preserve"> 142</t>
  </si>
  <si>
    <t>302</t>
  </si>
  <si>
    <t>154</t>
  </si>
  <si>
    <t>155</t>
  </si>
  <si>
    <t>148</t>
  </si>
  <si>
    <t>146</t>
  </si>
  <si>
    <t>149</t>
  </si>
  <si>
    <t>199</t>
  </si>
  <si>
    <t>143</t>
  </si>
  <si>
    <t>150</t>
  </si>
  <si>
    <t>711</t>
  </si>
  <si>
    <t>473</t>
  </si>
  <si>
    <t>187</t>
  </si>
  <si>
    <t>191</t>
  </si>
  <si>
    <t>186</t>
  </si>
  <si>
    <t>270</t>
  </si>
  <si>
    <t>426</t>
  </si>
  <si>
    <t>269</t>
  </si>
  <si>
    <t>458</t>
  </si>
  <si>
    <t>343</t>
  </si>
  <si>
    <t>192</t>
  </si>
  <si>
    <t>444</t>
  </si>
  <si>
    <t>193</t>
  </si>
  <si>
    <t>194</t>
  </si>
  <si>
    <t>195</t>
  </si>
  <si>
    <t>324</t>
  </si>
  <si>
    <t>433</t>
  </si>
  <si>
    <t>ANDRES FELIPE VILLAMIL VILLAMIL</t>
  </si>
  <si>
    <t>ALEXANDRA  MESA MENDIETA</t>
  </si>
  <si>
    <t>CLAUDIA ESPERANZA DIAZ BOJACA</t>
  </si>
  <si>
    <t>OTTO FRANCISCO QUINTERO ARIAS</t>
  </si>
  <si>
    <t>MAGDA FABIOLA ROJAS RAMIREZ</t>
  </si>
  <si>
    <t>ANA MARCELA CASTRO GONZALEZ</t>
  </si>
  <si>
    <t>ERIKA MARIA BLANCO VARGAS</t>
  </si>
  <si>
    <t>RICARDO ALBERTO ARIAS FORERO</t>
  </si>
  <si>
    <t>JAIRO ESTEBAN ZULUAGA SALAZAR</t>
  </si>
  <si>
    <t>NAYSLA YURLEY TORRES HERNANDEZ</t>
  </si>
  <si>
    <t>DARIO ALFONSO ZAMBRANO BARRERA</t>
  </si>
  <si>
    <t>LENY ADELERIZ BARBOSA QUIMBAYO</t>
  </si>
  <si>
    <t>MARIA JOSE CALDERON PONCE DE LEON</t>
  </si>
  <si>
    <t>DIANA WIESNER- ARQUITECTURA Y PAISAJE SA S</t>
  </si>
  <si>
    <t>MILLER ALEJANDRO CASTRO PEREZ</t>
  </si>
  <si>
    <t>ANDRES IVAN ALBARRACIN SALAMANCA</t>
  </si>
  <si>
    <t>MARIA CATALINA GARCIA BARON</t>
  </si>
  <si>
    <t>ADRIANA  VERA ESTRADA</t>
  </si>
  <si>
    <t>FUNDACION ALMA</t>
  </si>
  <si>
    <t>315-Prestar servicios profesionales al Instituto Distrital de Patrimonio Cultural para elaborar el componente de patrimonio naural en la consolidación del expediente de la declaratoria de Sumapaz.</t>
  </si>
  <si>
    <t>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t>
  </si>
  <si>
    <t>322-Prestar servicios profesionales al Instituto Distrital de Patrimonio Cultural para apoyar el desarrollo de las estrategias de divulgación de la declaratoria de Sumapaz, teniendo en cuenta los enfoques territoriales, diferenciales y de integralidad del patrimonio</t>
  </si>
  <si>
    <t>304</t>
  </si>
  <si>
    <t>268</t>
  </si>
  <si>
    <t>CAMILO  ESCALLON HERKRATH</t>
  </si>
  <si>
    <t>MARIA ALEJANDRA GALLEGO SEPULVEDA</t>
  </si>
  <si>
    <t>YEINNER ANDRES LOPEZ NARVAEZ</t>
  </si>
  <si>
    <t>LUIS CAMILO MAMIAN BENAVIDES</t>
  </si>
  <si>
    <t>HADASHA ALEXANDRA CARDENAS GARZON</t>
  </si>
  <si>
    <t>ANGEL HUMBERTO MEDELLIN GUTIERREZ</t>
  </si>
  <si>
    <t>ROSA INES RODRIGUEZ CACERES</t>
  </si>
  <si>
    <t>JUAN DAVID BENAVIDES SEPULVEDA</t>
  </si>
  <si>
    <t>229</t>
  </si>
  <si>
    <t>177</t>
  </si>
  <si>
    <t>151</t>
  </si>
  <si>
    <t>349-365</t>
  </si>
  <si>
    <t>375-270</t>
  </si>
  <si>
    <t>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t>
  </si>
  <si>
    <t>49-Prestar servicios profesionales al Instituto Distrital de Patrimonio Cultural para adelantar actividades relacionadas con el análisis y consolidación del Sistema de Información Geográfica -SIGPC-, en el marco de la activación de entornos patrimoniales.</t>
  </si>
  <si>
    <t>50-Prestar servicios profesionales al Instituto Distrital de Patrimonio Cultural para orientar la gestión interinstitucional de los programas y proyectos, en el marco de la activación de entornos patrimoniales.</t>
  </si>
  <si>
    <t>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</si>
  <si>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</si>
  <si>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t>
  </si>
  <si>
    <t>62-Prestar servicios profesionales al Instituto Distrital de Patrimonio Cultural para desarrollar la gestión y formulación del componente urbano y de espacio público para los programas y proyectos en el marco de la activación de entornos patrimoniales.</t>
  </si>
  <si>
    <t>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</si>
  <si>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65-Prestar servicios profesionales al Instituto Distrital de Patrimonio Cultural  para orientar la formulación y seguimiento de los lineamientos de política, estrategias, programas y proyectos en relación con el patrimonio natural en los entornos patrimoniales.</t>
  </si>
  <si>
    <t>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</si>
  <si>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69-Prestar servicios profesionales al Instituto Distrital de Patrimonio Cultural para la elaboración e implementación de metodológias cualitativas para la definición de programas y proyectos, en el marco de la activación de entornos patrimoniales.</t>
  </si>
  <si>
    <t>70-Prestar servicios profesionales al Instituto Distrital de Patrimonio Cultural en las actividades de participación y divulgación de procesos intra e interinstitucionales para los programas y proyectos de la SGT en el marco de la activación de entornos patrimoniales.</t>
  </si>
  <si>
    <t>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</si>
  <si>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295-Prestar servicios profesionales al Instituto Distrital de Patrimonio Cultural para elaborar los insumos del componente socioeconómico e instrumentos de financiación en el marco de la activación de entornos patrimoniales.</t>
  </si>
  <si>
    <t>625-Prestar servicios profesionales al Instituto Distrital de Patrimonio Cultural para la articulación del urbanismo con perspectiva de género en los proyectos de la subdirección de gestión territorial en la activación de entornos patrimoniales.</t>
  </si>
  <si>
    <t>169</t>
  </si>
  <si>
    <t>455</t>
  </si>
  <si>
    <t>467</t>
  </si>
  <si>
    <t>182</t>
  </si>
  <si>
    <t>436</t>
  </si>
  <si>
    <t>457</t>
  </si>
  <si>
    <t>391</t>
  </si>
  <si>
    <t>367</t>
  </si>
  <si>
    <t>175</t>
  </si>
  <si>
    <t>170</t>
  </si>
  <si>
    <t>403</t>
  </si>
  <si>
    <t>456</t>
  </si>
  <si>
    <t>429</t>
  </si>
  <si>
    <t>156</t>
  </si>
  <si>
    <t>173</t>
  </si>
  <si>
    <t>174</t>
  </si>
  <si>
    <t>157</t>
  </si>
  <si>
    <t>430</t>
  </si>
  <si>
    <t>DAVID LEONARDO GOMEZ MANRIQUE</t>
  </si>
  <si>
    <t>DIANA PAOLA RAMIREZ VIRGUEZ</t>
  </si>
  <si>
    <t>PEDRO ELISEO SANCHEZ BARACALDO</t>
  </si>
  <si>
    <t>ADRIANA  BERNAO GUTIERREZ</t>
  </si>
  <si>
    <t>QUINTILIANO  PINEDA CESPEDES</t>
  </si>
  <si>
    <t>JOSE MARIO MAYORGA HENAO</t>
  </si>
  <si>
    <t>DIVA MARCELA GARCIA GARCIA</t>
  </si>
  <si>
    <t>KRISTHIAM ANDRES CARRIZOSA TRUJILLO</t>
  </si>
  <si>
    <t>OLGA LUCIA VERGARA ARENAS</t>
  </si>
  <si>
    <t>HENRY  HERRERA</t>
  </si>
  <si>
    <t>NUBIA MARCELA RINCON BUENHOMBRE</t>
  </si>
  <si>
    <t>MONICA MARIA MERCADO DIAZ</t>
  </si>
  <si>
    <t>DIANA SOPHIA RAYO TORRES</t>
  </si>
  <si>
    <t>CRISTIAN CAMILO CASTAÑEDA RODRIGUEZ</t>
  </si>
  <si>
    <t>JAVIER ANDRES CARDENAS GOMEZ</t>
  </si>
  <si>
    <t>ADRIANA  URIBE ALVAREZ</t>
  </si>
  <si>
    <t>LAURA FLAVIE ZIMMERMANN</t>
  </si>
  <si>
    <t>MARTIN ALEJANDRO BERMUDEZ URDANETA</t>
  </si>
  <si>
    <t>MARIA CAMILA LOZANO MORALES</t>
  </si>
  <si>
    <t>DIANA PAOLA BEDOYA GARCIA</t>
  </si>
  <si>
    <t>GIOVANNA IGNACIA TORRES TORRES</t>
  </si>
  <si>
    <t>SANDRA CAROLINA NORIEGA AGUILAR</t>
  </si>
  <si>
    <t>83</t>
  </si>
  <si>
    <t>87</t>
  </si>
  <si>
    <t>152</t>
  </si>
  <si>
    <t>86</t>
  </si>
  <si>
    <t>300</t>
  </si>
  <si>
    <t>141</t>
  </si>
  <si>
    <t>131</t>
  </si>
  <si>
    <t>305</t>
  </si>
  <si>
    <t>147</t>
  </si>
  <si>
    <t>338</t>
  </si>
  <si>
    <t>5. Gestionar 1 etapa de la implementación del Plan Especial de Manejo y Protección PEMP del Centro Histórico de Bogotá</t>
  </si>
  <si>
    <t>27-Prestar servicios profesionales al Instituto Distrital de Patrimonio Cultural para apoyar las acciones técnicas y operativas del inventario y valoración del patrimonio cultural inmueble del Centro Histórico de Bogotá.</t>
  </si>
  <si>
    <t>36-Prestar servicios profesionales al Instituto Distrital de Patrimonio Cultural para apoyar las acciones técnicas y operativas  inventario y valoración del patrimonio cultural inmueble del Centro Histórico de Bogotá.</t>
  </si>
  <si>
    <t>37-Prestar servicios profesionales al Instituto Distrital de Patrimonio Cultural para apoyar las acciones técnicas y operativas  inventario y valoración del patrimonio cultural inmueble del Centro Histórico de Bogotá.</t>
  </si>
  <si>
    <t>41-Prestar servicios profesionales al Instituto Distrital de Patrimonio Cultural para direccionar en la gestión de la implementación del PEMP Centro Histórico de Bogotá coordinando acciones integrales inter e intrainstitucionales del componente programático.</t>
  </si>
  <si>
    <t>43-Prestar servicios profesionales al Instituto Distrital de Patrimonio Cultural para apoyar la elaboración de insumos arquitectónicos, urbanísticos y gráficos orientados a la divulgación pública del PEMP Centro Histórico de Bogotá.</t>
  </si>
  <si>
    <t>44-Prestar servicios profesionales al Instituto Distrital de Patrimonio Cultural para la estructuración financiera de programas, proyectos y acciones que orienten la articulación de acciones, proyectos y programas del PEMP Centro Histórico de Bogotá.</t>
  </si>
  <si>
    <t>250-Prestar servicios profesionales al Instituto Distrital de Patrimonio Cultural para apoyar en la elaboración y gestión de insumos arquitectónicos, urbanísticos, gráficos y documentales orientados a la divulgación pública del PEMP Centro Histórico de Bogotá.</t>
  </si>
  <si>
    <t>296</t>
  </si>
  <si>
    <t>94</t>
  </si>
  <si>
    <t>93</t>
  </si>
  <si>
    <t>84</t>
  </si>
  <si>
    <t>85</t>
  </si>
  <si>
    <t>168</t>
  </si>
  <si>
    <t>202</t>
  </si>
  <si>
    <t>306</t>
  </si>
  <si>
    <t>390</t>
  </si>
  <si>
    <t>413</t>
  </si>
  <si>
    <t>153</t>
  </si>
  <si>
    <t>313</t>
  </si>
  <si>
    <t>316</t>
  </si>
  <si>
    <t>ALICIA VICTORIA BELLO DURAN</t>
  </si>
  <si>
    <t>CRISTINA  MAMPASO CERRILLOS</t>
  </si>
  <si>
    <t>MONICA  COY DE MARQUEZ</t>
  </si>
  <si>
    <t>ANA GABRIELA PINILLA GONZALEZ</t>
  </si>
  <si>
    <t>HERNAN DAVID RIVERA GALEANO</t>
  </si>
  <si>
    <t>JAVIER FERNANDO MATEUS TOVAR</t>
  </si>
  <si>
    <t>EFRAIN JOSE CANEDO CASTRO</t>
  </si>
  <si>
    <t>LAURA ANGELICA MORENO LEMUS</t>
  </si>
  <si>
    <t>KEVIN CARLOS MORALES BELTRAN</t>
  </si>
  <si>
    <t>YENIFER ANDREA LAGOS BUENO</t>
  </si>
  <si>
    <t>JHON EDWIN MORALES HERRERA</t>
  </si>
  <si>
    <t>LINA MARIA ROSALES SUAREZ</t>
  </si>
  <si>
    <t>DANIEL ANDRES HUERTAS PAEZ</t>
  </si>
  <si>
    <t>MARIA CAMILA RAMOS ZAPATA</t>
  </si>
  <si>
    <t>JAUMER IVAN BLANCO LOPEZ</t>
  </si>
  <si>
    <t>LAURA PAOLA CASTILLO SALAMANCA</t>
  </si>
  <si>
    <t>DEBORATH LUCIA GASCON OLARTE</t>
  </si>
  <si>
    <t>CLAUDIA PATRICIA SILVA YEPES</t>
  </si>
  <si>
    <t>JORGE ENRIQUE RAMIREZ HERNANDEZ</t>
  </si>
  <si>
    <t>JORGE ELIECER RODRIGUEZ CASALLAS</t>
  </si>
  <si>
    <t>FINANZAS E INGENIERIA COLOMBIANA DE PROY ECTOS SAS</t>
  </si>
  <si>
    <t>JOSE ANTONIO RAMIREZ OROZCO</t>
  </si>
  <si>
    <t>117</t>
  </si>
  <si>
    <t>325</t>
  </si>
  <si>
    <t>95</t>
  </si>
  <si>
    <t>IVAN CAMILO RODRIGUEZ WILCHES</t>
  </si>
  <si>
    <t>NICOLAS  PACHON BUSTOS</t>
  </si>
  <si>
    <t>113-Prestar servicios profesionales al Instituto Distrital de Patrimonio Cultural para orientar la planificación y ejecución del programa de recorridos patrimoniales en el marco de la estrategia de territorialización del Museo de Bogotá</t>
  </si>
  <si>
    <t>114-Prestar servicios profesionales al Instituto Distrital de Patrimonio Cultural para apoyar la planificación y ejecución del componente de exploración del programa de recorridos patrimoniales.</t>
  </si>
  <si>
    <t>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</si>
  <si>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157-Prestar servicios profesionales al Instituto Distrital de Patrimonio Cultural requeridos para apoyar el desarrollo de los procesos administrativos de la Subdirección de Divulgación y Apropiación del Patrimonio.</t>
  </si>
  <si>
    <t>169-Prestar servicios profesionales al Instituto Distrital de Patrimonio Cultural para el manejo y consulta de las colecciones que hacen parte del Centro de Documentación de la Entidad.</t>
  </si>
  <si>
    <t>181-Prestar servicios profesionales al Instituto Distrital de Patrimonio Cultural para la producción de contenidos comunicativos, actividades, eventos  que fomenten la apropiación del patrimonio cultural</t>
  </si>
  <si>
    <t>186-Prestar servicios profesionales al Instituto Distrital de Patrimonio Cultural para apoyar el proceso de divulgación de los programas, proyectos, planes y acciones orientados a la comprensión y valoración del patrimonio cultural inmaterial de la ciudad de Bogotá.</t>
  </si>
  <si>
    <t>188-Prestar servicios profesionales al Instituto Distrital de Patrimonio Cultural para orientar las actividades de curaduría y museología del Museo de Bogotá.</t>
  </si>
  <si>
    <t>193-Prestar servicios profesionales al Instituto Distrital de Patrimonio Cultural para apoyar el desarrollo de los proyectos del Museo de Bogotá en términos de investigación y producción.</t>
  </si>
  <si>
    <t>194-Prestar servicios profesionales al Instituto Distrital de Patrimonio Cultural en la realización de propuestas de diseño y orientación de procesos museográficos de los proyectos adelantados por el Museo de Bogotá.</t>
  </si>
  <si>
    <t>196-Prestar servicios profesionales al Instituto Distrital de Patrimonio Cultural en la realización de tareas de diseño gráfico de los proyectos desarrollados por el Museo de Bogotá.</t>
  </si>
  <si>
    <t>197-Prestar servicios de apoyo a la gestión al Instituto Distrital de Patrimonio Cultural en los procesos de montaje y actividades de mantenimiento requeridas por el Museo de Bogotá.</t>
  </si>
  <si>
    <t>198-Prestar servicios profesionales al Instituto Distrital de Patrimonio Cultural para orientar la implementación de estudios de públicos del Museo de Bogotá.</t>
  </si>
  <si>
    <t>199-Prestar servicios profesionales al Instituto Distrital de Patrimonio Cultural para orientar las actividades de gestión de colecciones y llevar a cabo las actividades de registro de la colección y bienes a cargo del Museo de Bogotá</t>
  </si>
  <si>
    <t>200-Prestar servicios profesionales al Instituto Distrital de Patrimonio Cultural para desarrollar actividades de conservación y restauración de la colección del Museo de Bogotá.</t>
  </si>
  <si>
    <t>202-Prestar servicios de apoyo a la gestión del Instituto Distrital de Patrimonio  Cultural para los procesos de digitalización, gestión y consulta del archivo fotográfico de la Colección del Museo de Bogotá</t>
  </si>
  <si>
    <t>203-Prestar servicios profesionales al Instituto Distrital de Patrimonio Cultural para orientar y desarrollar la estrategia educativa y cultural del Museo de Bogotá́.</t>
  </si>
  <si>
    <t>204-Prestar servicios profesionales al Instituto Distrital de Patrimonio Cultural en la ejecución de los procesos de mediación y generación de contenidos pedagógicos de los proyectos del Museo de Bogotá.  </t>
  </si>
  <si>
    <t>208-Prestar servicios profesionales al Instituto Distrital de Patrimonio Cultural en la orientación y ejecución de los procesos de mediación de las exposiciones del Museo de Bogotá.</t>
  </si>
  <si>
    <t>213-Prestar servicios profesionales al Instituto Distrital de Patrimonio Cultural para orientar las actividades de comunicación y generación de contenidos requeridos para el desarrollo de la estrategia de apropiación social del patrimonio cultural en el Museo de Bogotá.</t>
  </si>
  <si>
    <t>214-Prestar servicios de apoyo a la gestión al Instituto Distrital de Patrimonio Cultural para la formulación e implementación de los proyectos y servicios digitales del Museo de Bogotá</t>
  </si>
  <si>
    <t>215-Prestar servicios profesionales al IDPC para realizar el diseño y edición del componente gráfico de proyectos y contenidos digitales del Museo de Bogotá.</t>
  </si>
  <si>
    <t>227-Pestar servicios profesionales al Instituto Distrital de Patrimonio Cultural en los trámites administrativos y operativos generados por la operación del Museo de Bogotá</t>
  </si>
  <si>
    <t>231-Contratar la prestación del servicio integral de aseo, cafetería y fumigación, incluidos los insumos, para las sedes del Instituto Distrital de Patrimonio Cultural.</t>
  </si>
  <si>
    <t>617-Prestar servicios profesionales al Instituto Distrital de Patrimonio Cultural en la ejecución de los procesos de generación de contenidos museográficos en torno a la movilización social para el Museo de la Ciudad Autoconstruida.</t>
  </si>
  <si>
    <t>396</t>
  </si>
  <si>
    <t>459</t>
  </si>
  <si>
    <t>342</t>
  </si>
  <si>
    <t>427</t>
  </si>
  <si>
    <t>447</t>
  </si>
  <si>
    <t>446</t>
  </si>
  <si>
    <t>385</t>
  </si>
  <si>
    <t>451</t>
  </si>
  <si>
    <t>448</t>
  </si>
  <si>
    <t>431</t>
  </si>
  <si>
    <t>469</t>
  </si>
  <si>
    <t>468</t>
  </si>
  <si>
    <t>450</t>
  </si>
  <si>
    <t>449</t>
  </si>
  <si>
    <t>461</t>
  </si>
  <si>
    <t>437</t>
  </si>
  <si>
    <t>412</t>
  </si>
  <si>
    <t>389</t>
  </si>
  <si>
    <t>383</t>
  </si>
  <si>
    <t>88</t>
  </si>
  <si>
    <t>303</t>
  </si>
  <si>
    <t>80</t>
  </si>
  <si>
    <t>81</t>
  </si>
  <si>
    <t>79</t>
  </si>
  <si>
    <t>76</t>
  </si>
  <si>
    <t>74</t>
  </si>
  <si>
    <t>335</t>
  </si>
  <si>
    <t>420</t>
  </si>
  <si>
    <t>418</t>
  </si>
  <si>
    <t>409</t>
  </si>
  <si>
    <t>417</t>
  </si>
  <si>
    <t>416</t>
  </si>
  <si>
    <t>415</t>
  </si>
  <si>
    <t>414</t>
  </si>
  <si>
    <t>72</t>
  </si>
  <si>
    <t>71</t>
  </si>
  <si>
    <t>411</t>
  </si>
  <si>
    <t>410</t>
  </si>
  <si>
    <t>428</t>
  </si>
  <si>
    <t>69</t>
  </si>
  <si>
    <t>EDGARD FRANCISCO GUERRERO GIRALDO</t>
  </si>
  <si>
    <t>JUAN SEBASTIAN PINTO MUÑOZ</t>
  </si>
  <si>
    <t>JOSE LEONARDO CRISTANCHO CASTAÑO</t>
  </si>
  <si>
    <t>MARIA CLARA MENDEZ ALVAREZ</t>
  </si>
  <si>
    <t>XIMENA PAOLA BERNAL CASTILLO</t>
  </si>
  <si>
    <t>YESICA MILENA ACOSTA MOLINA</t>
  </si>
  <si>
    <t>LUIS ALFREDO BARON LEAL</t>
  </si>
  <si>
    <t>JEYSON ALBERTO RODRIGUEZ PACHECO</t>
  </si>
  <si>
    <t>NASLY DANIELA SANCHEZ BERNAL</t>
  </si>
  <si>
    <t>LIDA XIOMARA AVILAN FERNANDEZ</t>
  </si>
  <si>
    <t>MARIA ALEJANDRA DURAN LARGO</t>
  </si>
  <si>
    <t>JUAN JOSE GOMEZ ACOSTA</t>
  </si>
  <si>
    <t>DIANA PAOLA GAITAN MARTINEZ</t>
  </si>
  <si>
    <t>LAURA  MEJIA TORRES</t>
  </si>
  <si>
    <t>LEIDY KATHERINE SIERRA BERMUDEZ</t>
  </si>
  <si>
    <t>NUBIA NAYIBE VELASCO CALVO</t>
  </si>
  <si>
    <t>LEONARDO  OCHICA SALAMANCA</t>
  </si>
  <si>
    <t>OSCAR IVAN DIAZ GALINDO</t>
  </si>
  <si>
    <t>WILLIAM ANDRES ELASMAR GARCIA</t>
  </si>
  <si>
    <t>CONSTANZA  MEDINA DIAZ</t>
  </si>
  <si>
    <t>CAMILO ANDRES RODRIGUEZ ANGULO</t>
  </si>
  <si>
    <t>EDGAR CAMILO ALVAREZ BENITEZ</t>
  </si>
  <si>
    <t>DIEGO ANDRES MUÑOZ CASALLAS</t>
  </si>
  <si>
    <t>CRISTINA  LLERAS FIGUEROA</t>
  </si>
  <si>
    <t>MARIA ANGELICA MONROY CASTRO</t>
  </si>
  <si>
    <t>LAURA  CUERVO RESTREPO</t>
  </si>
  <si>
    <t>ANA MARIA COLLAZOS SOLANO</t>
  </si>
  <si>
    <t>MIGUEL ANTONIO RODRIGUEZ SILVA</t>
  </si>
  <si>
    <t>SONIA ANDREA PEÑARETTE VEGA</t>
  </si>
  <si>
    <t>MARIA JOSE ECHEVERRI URIBE</t>
  </si>
  <si>
    <t>GRACE  MCCORMICK BARBOZA</t>
  </si>
  <si>
    <t>NATHALY ANDREA CEPEDA CARRILLO</t>
  </si>
  <si>
    <t>MARIA ANDREA ROCHA SOLANO</t>
  </si>
  <si>
    <t>JENNY ALEJANDRA ROMERO GONZALEZ</t>
  </si>
  <si>
    <t>JENNY MARIBEL ZAMUDIO BELTRAN</t>
  </si>
  <si>
    <t>ERIKA VIVIANA MORALES TAMAYO</t>
  </si>
  <si>
    <t>DANIEL MAURICIO RONCANCIO GUTIERREZ</t>
  </si>
  <si>
    <t>FELIPE ANDRES LOZANO ORTEGA</t>
  </si>
  <si>
    <t>JUAN CARLOS VARGAS FRANCO</t>
  </si>
  <si>
    <t>JUAN SEBASTIAN SANABRIA MONSALVE</t>
  </si>
  <si>
    <t>GLORIA ISABEL CARRILLO BUITRAGO</t>
  </si>
  <si>
    <t>LADOINSA LABORES DOTACIONES INDUSTRIALES SAS</t>
  </si>
  <si>
    <t>MICROTRON S.A.S</t>
  </si>
  <si>
    <t>NATALIA MARGARITA REY CARVAJAL</t>
  </si>
  <si>
    <t>DANIEL ANDRES CRISTANCHO</t>
  </si>
  <si>
    <t>70</t>
  </si>
  <si>
    <t>299</t>
  </si>
  <si>
    <t>73</t>
  </si>
  <si>
    <t>161</t>
  </si>
  <si>
    <t>259</t>
  </si>
  <si>
    <t>68</t>
  </si>
  <si>
    <t>91</t>
  </si>
  <si>
    <t>159 - Realizar el 100% de las acciones para el fortalecimiento de los estímulos, apoyos concertados y alianzas estratégicas para dinamizar la estrategia sectorial dirigida a fomentar los procesos culturales, artísticos, patrimoniales</t>
  </si>
  <si>
    <t>3 - Otorgar 250 estímulos, apoyos concertados y alianzas estratégicas para dinamizar la estrategia sectorial dirigida a fomentar los procesos patrimoniales de la ciudad</t>
  </si>
  <si>
    <t>160 - Realizar el 100% de las acciones para el fortalecimiento de los estímulos, apoyos concertados y alianzas estratégicas para dinamizar la estrategia sectorial dirigida a fomentar los procesos culturales, artísticos, patrimoniales</t>
  </si>
  <si>
    <t>4 - Otorgar 250 estímulos, apoyos concertados y alianzas estratégicas para dinamizar la estrategia sectorial dirigida a fomentar los procesos patrimoniales de la ciudad</t>
  </si>
  <si>
    <t>161 - Realizar el 100% de las acciones para el fortalecimiento de los estímulos, apoyos concertados y alianzas estratégicas para dinamizar la estrategia sectorial dirigida a fomentar los procesos culturales, artísticos, patrimoniales</t>
  </si>
  <si>
    <t>5 - Otorgar 250 estímulos, apoyos concertados y alianzas estratégicas para dinamizar la estrategia sectorial dirigida a fomentar los procesos patrimoniales de la ciudad</t>
  </si>
  <si>
    <t>162 - Realizar el 100% de las acciones para el fortalecimiento de los estímulos, apoyos concertados y alianzas estratégicas para dinamizar la estrategia sectorial dirigida a fomentar los procesos culturales, artísticos, patrimoniales</t>
  </si>
  <si>
    <t>6 - Otorgar 250 estímulos, apoyos concertados y alianzas estratégicas para dinamizar la estrategia sectorial dirigida a fomentar los procesos patrimoniales de la ciudad</t>
  </si>
  <si>
    <t>163 - Realizar el 100% de las acciones para el fortalecimiento de los estímulos, apoyos concertados y alianzas estratégicas para dinamizar la estrategia sectorial dirigida a fomentar los procesos culturales, artísticos, patrimoniales</t>
  </si>
  <si>
    <t>7 - Otorgar 250 estímulos, apoyos concertados y alianzas estratégicas para dinamizar la estrategia sectorial dirigida a fomentar los procesos patrimoniales de la ciudad</t>
  </si>
  <si>
    <t>164 - Realizar el 100% de las acciones para el fortalecimiento de los estímulos, apoyos concertados y alianzas estratégicas para dinamizar la estrategia sectorial dirigida a fomentar los procesos culturales, artísticos, patrimoniales</t>
  </si>
  <si>
    <t>8 - Otorgar 250 estímulos, apoyos concertados y alianzas estratégicas para dinamizar la estrategia sectorial dirigida a fomentar los procesos patrimoniales de la ciudad</t>
  </si>
  <si>
    <t>165 - Realizar el 100% de las acciones para el fortalecimiento de los estímulos, apoyos concertados y alianzas estratégicas para dinamizar la estrategia sectorial dirigida a fomentar los procesos culturales, artísticos, patrimoniales</t>
  </si>
  <si>
    <t>9 - Otorgar 250 estímulos, apoyos concertados y alianzas estratégicas para dinamizar la estrategia sectorial dirigida a fomentar los procesos patrimoniales de la ciudad</t>
  </si>
  <si>
    <t>258-Prestar servicios profesionales al Instituto Distrital de Patrimonio Cultural para desarrollar procesos que permitan el acceso diverso, plural e igualitario a los programas institucionales en perspectiva del enfoque diferencial étnico.</t>
  </si>
  <si>
    <t>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</si>
  <si>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261-Prestar servicios profesionales al Instituto Distrital de Patrimonio Cultural para la formulación, implementación y seguimiento de las convocatorias de Fomento de la entidad, en el marco del programa distrital de estímulos para la cultura, vigencia 2021.</t>
  </si>
  <si>
    <t>262-Prestar servicios profesionales al Instituto Distrital de Patrimonio Cultural para la formulación, implementación y seguimiento administrativo de las convocatorias de Fomento de la entidad, en el marco del programa distrital de estímulos para la cultura, vigencia 2021.</t>
  </si>
  <si>
    <t>268-Prestar servicios profesionales para apoyar la  implementación y seguimiento  de las convocatorias del Instituto Distrital de Patrimonio Cultural en el marco del programa distrital de estímulos para la cultura, vigencia 2021.</t>
  </si>
  <si>
    <t>273-Prestar servicios profesionales al Instituto Distrital de Patrimonio Cultural para  la formulación, implementación y seguimiento de las convocatorias de Fomento de la entidad, en el marco del programa distrital de estímulos para la cultura vigencia 2021.</t>
  </si>
  <si>
    <t>355-Prestar servicios profesionales al Instituto Distrital de Patrimonio Cultural para desarrollar procesos que permitan el acceso diverso, plural e igualitario a los programas institucionales en perspectiva del enfoque diferencial de niños, niñas y adolescentes.</t>
  </si>
  <si>
    <t>463</t>
  </si>
  <si>
    <t>393</t>
  </si>
  <si>
    <t>142</t>
  </si>
  <si>
    <t>438</t>
  </si>
  <si>
    <t>298</t>
  </si>
  <si>
    <t>297</t>
  </si>
  <si>
    <t>MARIA ANGELICA RODRIGUEZ GUTIERREZ</t>
  </si>
  <si>
    <t>LLERIS VICENTE ESPITIA VILLA</t>
  </si>
  <si>
    <t>YAID FERLEY BOLAÑOS DIAZ</t>
  </si>
  <si>
    <t>ALEJANDRA  JARAMILLO GONZALEZ</t>
  </si>
  <si>
    <t>NATHALY ANDREA BONILLA RODRIGUEZ</t>
  </si>
  <si>
    <t>SANTIAGO  MURCIA ROA</t>
  </si>
  <si>
    <t>CARLOS ALFONSO CAICEDO GUZMAN</t>
  </si>
  <si>
    <t>MILTON IVAN AGUILERA AVILA</t>
  </si>
  <si>
    <t>MARIA FERNANDA ANGEL GONZALEZ</t>
  </si>
  <si>
    <t>TATIANA DEL PILAR DUEÑAS GUTIERREZ</t>
  </si>
  <si>
    <t>185</t>
  </si>
  <si>
    <t>71-Prestar servicios profesionales al IDPC para orientar planes, programas, proyectos y acciones para la salvaguarda, activación, y reconocimiento del patrimonio cultural inmaterial de Bogotá a través de procesos de declaratoria de manifestaciones culturales, entre otros.</t>
  </si>
  <si>
    <t>72-Prestar servicios profesionales al IDPC para apoyar procesos de salvaguardia del patrimonio cultural inmaterial del Distrito Capital, a través de estrategias y acciones de reconocimiento, declaratoria y gestión integral del patrimonio</t>
  </si>
  <si>
    <t>73-Prestar servicios profesionales al IDPC para apoyar el desarrollo de  procesos de salvaguardia y declaratoria del patrimonio cultural inmaterial de la ciudad, con énfasis en diversidad territorial y poblacional</t>
  </si>
  <si>
    <t>386</t>
  </si>
  <si>
    <t>CATALINA  CAVELIER ADARVE</t>
  </si>
  <si>
    <t>JUAN PABLO HENAO VALLEJO</t>
  </si>
  <si>
    <t>EDNA GISEL RIVEROS AGUIRRE</t>
  </si>
  <si>
    <t>75-Prestar servicios profesionales al Instituto Distrital de Patrimonio Cultural para orientar  el proceso de inventario de patrimonio cultural inmaterial de Bogotá, desde la perspectiva de patrimonios integrados.</t>
  </si>
  <si>
    <t>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t>
  </si>
  <si>
    <t>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</si>
  <si>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</si>
  <si>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BLANCA CECILIA GOMEZ LOZANO</t>
  </si>
  <si>
    <t>MONICA ANDREA SARMIENTO ROA</t>
  </si>
  <si>
    <t>LUIS ENRIQUE RINCON HENAO</t>
  </si>
  <si>
    <t>LINA MARIA FORERO JIMENEZ</t>
  </si>
  <si>
    <t>75</t>
  </si>
  <si>
    <t>81-Prestar servicios profesionales al Instituto Distrital de Patrimonio Cultural para formular e implementar una estrategia de relacionamiento interinstitucional con el sector público y privado en Bogotá que aporte al cumplimiento de la misión institucional.</t>
  </si>
  <si>
    <t>82-Prestar servicios profesionales al Instituto Distrital de Patrimonio Cultural (IDPC) en la formulación e implementación de una estrategia de cooperación y relaciones internacionales (agencias de cooperación, academia e instituciones encargadas de patrimonio cultural).</t>
  </si>
  <si>
    <t>83-Prestar servicios profesionales al Instituto Distrital de Patrimonio Cultural (IDPC) para apoyar la formulación e implementación de una estrategia de relacionamiento de la entidad con el sector académico que aporte al cumplimiento de la misión institucional.</t>
  </si>
  <si>
    <t>85-Prestar servicios profesionales al Instituto Distrital de Patrimonio Cultural para apoyar jurídicamente la contratación en sus diferentes etapas precontractual, contractual y poscontractual, y demás asuntos jurídicos y administrativos requeridos por la Entidad.</t>
  </si>
  <si>
    <t>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</si>
  <si>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</si>
  <si>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92- Prestar servicios profesionales al Instituto Distrital de Patrimonio Cultural para apoyar a la Oficina Asesora Jurídica en asuntos relacionados con las diferentes etapas de la gestión contractual y apoyar jurídicamente los procesos de incumplimiento contractual.</t>
  </si>
  <si>
    <t>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</si>
  <si>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t>
  </si>
  <si>
    <t>108-Prestar servicios profesionales al Instituto Distrital de Patrimonio Cultural, para apoyar la implementación y sistematización de actividades relacionadas con la Política de Participación Ciudadana del Modelo Integrado de Planeación y Gestión.</t>
  </si>
  <si>
    <t>112-Prestar servicios profesionales al Instituto Distrital de Patrimonio Cultural, para la implementación de metodologías colaborativas para la participación ciudadana efectiva e incidente en los procesos misionales del IDPC.</t>
  </si>
  <si>
    <t>141-Prestar servicios profesionales al Instituto Distrital de Patrimonio Cultural para la realización de actividades relacionadas con el procesamiento de datos que permita la obtención de información confiable y oportuna de carácter financiero, contable y tributario.</t>
  </si>
  <si>
    <t>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t>
  </si>
  <si>
    <t>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</si>
  <si>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</si>
  <si>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610-Adquisicion de prendas institucionales orientados a la atención a la ciudadaia y ejecucion de actividades misionales e institucionales del IDPC.</t>
  </si>
  <si>
    <t>9</t>
  </si>
  <si>
    <t>36</t>
  </si>
  <si>
    <t>8</t>
  </si>
  <si>
    <t>5</t>
  </si>
  <si>
    <t>37</t>
  </si>
  <si>
    <t>16</t>
  </si>
  <si>
    <t>15</t>
  </si>
  <si>
    <t>20</t>
  </si>
  <si>
    <t>7</t>
  </si>
  <si>
    <t>2</t>
  </si>
  <si>
    <t>3</t>
  </si>
  <si>
    <t>28</t>
  </si>
  <si>
    <t>23</t>
  </si>
  <si>
    <t>21</t>
  </si>
  <si>
    <t>26</t>
  </si>
  <si>
    <t>11</t>
  </si>
  <si>
    <t>17</t>
  </si>
  <si>
    <t>19</t>
  </si>
  <si>
    <t>67</t>
  </si>
  <si>
    <t>78</t>
  </si>
  <si>
    <t>41</t>
  </si>
  <si>
    <t>18</t>
  </si>
  <si>
    <t>53</t>
  </si>
  <si>
    <t>27</t>
  </si>
  <si>
    <t>14</t>
  </si>
  <si>
    <t>13</t>
  </si>
  <si>
    <t>12</t>
  </si>
  <si>
    <t>25</t>
  </si>
  <si>
    <t>24</t>
  </si>
  <si>
    <t>42</t>
  </si>
  <si>
    <t>46</t>
  </si>
  <si>
    <t>460</t>
  </si>
  <si>
    <t>29</t>
  </si>
  <si>
    <t>33</t>
  </si>
  <si>
    <t>4</t>
  </si>
  <si>
    <t>55</t>
  </si>
  <si>
    <t>6</t>
  </si>
  <si>
    <t>40</t>
  </si>
  <si>
    <t>34</t>
  </si>
  <si>
    <t>32</t>
  </si>
  <si>
    <t>145</t>
  </si>
  <si>
    <t>48</t>
  </si>
  <si>
    <t>1</t>
  </si>
  <si>
    <t>43</t>
  </si>
  <si>
    <t>39</t>
  </si>
  <si>
    <t>54</t>
  </si>
  <si>
    <t>22</t>
  </si>
  <si>
    <t>30</t>
  </si>
  <si>
    <t>38</t>
  </si>
  <si>
    <t>45</t>
  </si>
  <si>
    <t>56</t>
  </si>
  <si>
    <t>57</t>
  </si>
  <si>
    <t>35</t>
  </si>
  <si>
    <t>61</t>
  </si>
  <si>
    <t>51</t>
  </si>
  <si>
    <t>44</t>
  </si>
  <si>
    <t>60</t>
  </si>
  <si>
    <t>59</t>
  </si>
  <si>
    <t>58</t>
  </si>
  <si>
    <t>47</t>
  </si>
  <si>
    <t>49</t>
  </si>
  <si>
    <t>ORLANDO  ARIAS CAICEDO</t>
  </si>
  <si>
    <t>NATALIA  TORRES GARZON</t>
  </si>
  <si>
    <t>ELSY ROCIO VIVAS BABATIVA</t>
  </si>
  <si>
    <t>CRISTINA  MAHECHA PARRA</t>
  </si>
  <si>
    <t>SANDRA YANETH ROMO BENAVIDES</t>
  </si>
  <si>
    <t>VICTORIA ANDREA MUÑOZ ORDOÑEZ</t>
  </si>
  <si>
    <t>JOSE ORLANDO OVALLE MENDIOLA</t>
  </si>
  <si>
    <t>JOSE BERNARDO GALLO CUBILLOS</t>
  </si>
  <si>
    <t>CAMILO ANDRES MORENO MALAGON</t>
  </si>
  <si>
    <t>DIANA CONSTANZA DIAZ BAHAMON</t>
  </si>
  <si>
    <t>EDGAR ANDRES MONCADA RUBIO</t>
  </si>
  <si>
    <t>LEIDY LILIANA ROJAS CALDERON</t>
  </si>
  <si>
    <t>LUZ MARINA ZAPATA FLOREZ</t>
  </si>
  <si>
    <t>NANCY  ZAMORA</t>
  </si>
  <si>
    <t>OMAR ALEXANDER PATIÑO PINEDA</t>
  </si>
  <si>
    <t>OSCAR MARIO YUSTI TRUJILLO</t>
  </si>
  <si>
    <t>RONALD  MORERA ESTEVEZ</t>
  </si>
  <si>
    <t>FERNANDO AUGUSTO VERGARA GARCIA</t>
  </si>
  <si>
    <t>LORENA  GUERRERO ARIAS</t>
  </si>
  <si>
    <t>CAMILA  MEDINA ARBELAEZ</t>
  </si>
  <si>
    <t>CARLOS MARIO SANTOS PINILLA</t>
  </si>
  <si>
    <t>CARLOS MIGUEL ROMAN GARCES</t>
  </si>
  <si>
    <t>DIEGO ANDRES MORA GARCIA</t>
  </si>
  <si>
    <t>CARLOS HERNANDO SANDOVAL MORA</t>
  </si>
  <si>
    <t>JENNY JOHANNA CARREÑO ARENALES</t>
  </si>
  <si>
    <t>SANDRA LUCIA SUAREZ LOZANO</t>
  </si>
  <si>
    <t>NATALIA  VELEZ RINCON</t>
  </si>
  <si>
    <t>ESTHER CRISTINA SILVA RODRIGUEZ</t>
  </si>
  <si>
    <t>LILLIANA MARIA CALLE CARVAJAL</t>
  </si>
  <si>
    <t>FABIO ALBERTO SALAZAR MACHADO</t>
  </si>
  <si>
    <t>MARY ELIZABETH ROJAS MUÑOZ</t>
  </si>
  <si>
    <t>LUIS YEFERSON REYES BONILLA</t>
  </si>
  <si>
    <t>JUAN CARLOS CUBILLOS PINZON</t>
  </si>
  <si>
    <t>JAIBER ALFONSO SARMIENTO RUIZ</t>
  </si>
  <si>
    <t>HAROLD JUSEP AGUDELO CASALLAS</t>
  </si>
  <si>
    <t>IDELBER  SANCHEZ</t>
  </si>
  <si>
    <t>ELLIEN YULIETH RODRIGUEZ RINCON</t>
  </si>
  <si>
    <t>OSCAR ANDRES RIVEROS MOYANO</t>
  </si>
  <si>
    <t>ANGELA MARIA CASTRO CEPEDA</t>
  </si>
  <si>
    <t>DANILO  SANCHEZ SUARIQUE</t>
  </si>
  <si>
    <t>EDNA CAMILA DEL CONSUELO ACERO TINOCO</t>
  </si>
  <si>
    <t>GINNA MICHELL SUAREZ ALARCON</t>
  </si>
  <si>
    <t>JUAN ANDRES POVEDA RIAÑO</t>
  </si>
  <si>
    <t>JUAN CARLOS ALVARADO PEÑA</t>
  </si>
  <si>
    <t>SANDRA PATRICIA PALACIOS ARCE</t>
  </si>
  <si>
    <t>RICARDO  MARTINEZ BRACHO</t>
  </si>
  <si>
    <t>HELBER AURELIO SILVA LEGUIZAMON</t>
  </si>
  <si>
    <t>NUBIA STELLA LIZARAZO SIERRA</t>
  </si>
  <si>
    <t>MARIELA  CAJAMARCA DIAZ</t>
  </si>
  <si>
    <t>SHARON DANIELA AVILA ANDRADE</t>
  </si>
  <si>
    <t>50</t>
  </si>
  <si>
    <t>64</t>
  </si>
  <si>
    <t>63</t>
  </si>
  <si>
    <t>62</t>
  </si>
  <si>
    <t>421</t>
  </si>
  <si>
    <t>425</t>
  </si>
  <si>
    <t>52</t>
  </si>
  <si>
    <t>77</t>
  </si>
  <si>
    <t>10</t>
  </si>
  <si>
    <t>66</t>
  </si>
  <si>
    <t>96</t>
  </si>
  <si>
    <t>65</t>
  </si>
  <si>
    <t>ANDREA VIVIANA BRITO</t>
  </si>
  <si>
    <t>CATALINA  ARREAZA MORENO</t>
  </si>
  <si>
    <t>PAULA ANDREA TORRES ZULUAGA</t>
  </si>
  <si>
    <t>CHATERINE  HENKEL</t>
  </si>
  <si>
    <t>PATRICIA MILEVA CARRILLO BLANCO</t>
  </si>
  <si>
    <t>MARIA FERNANDA MARTINEZ SARMIENTO</t>
  </si>
  <si>
    <t>SOL MILENA GUERRA ZAPATA</t>
  </si>
  <si>
    <t>VICTOR MANUEL ALFONSO MEDINA</t>
  </si>
  <si>
    <t>DIANA MARCELA GOMEZ BERNAL</t>
  </si>
  <si>
    <t>EDWIN ALEXANDER LEON GONZALEZ</t>
  </si>
  <si>
    <t>PAOLA ANDREA CONTRERAS VELASQUEZ</t>
  </si>
  <si>
    <t>MARIA FERNANDA CAMARGO DIAZ</t>
  </si>
  <si>
    <t>GUILLERMO ANDRES LONDOÑO RUIZ</t>
  </si>
  <si>
    <t>HELBERT MAURICIO GUZMAN MATIAS</t>
  </si>
  <si>
    <t>ESTEFANIA  DIAZ MUÑOZ</t>
  </si>
  <si>
    <t>JOHANNA ALEJANDRA FERNANDEZ CORREDOR</t>
  </si>
  <si>
    <t>LINA MARIA MORENO MALAGON</t>
  </si>
  <si>
    <t>NATALIA  PEREZ FERNANDEZ</t>
  </si>
  <si>
    <t>MARTHA LILIANA PATIÑO BOSIGA</t>
  </si>
  <si>
    <t>NATALIA  CARDONA MEDAGLIA</t>
  </si>
  <si>
    <t>IRMA  CASTAÑEDA RAMIREZ</t>
  </si>
  <si>
    <t>474</t>
  </si>
  <si>
    <t>BLANCA LYDA BOGOTA GALAZAR</t>
  </si>
  <si>
    <t>NEURONA INGENIERIA MAS DISEÑO SAS</t>
  </si>
  <si>
    <t>417-428</t>
  </si>
  <si>
    <t xml:space="preserve"> 221-Adquisición de elementos de bioseguridad y protección para prevenir la propagación del Coronavirus (Covid 19) en el IDPC. </t>
  </si>
  <si>
    <t>PANORAMMA DISEÑO DE SOLUCIONES SAS - AVANZA INTERNACIONAL GROUP SAS</t>
  </si>
  <si>
    <t>316-317</t>
  </si>
  <si>
    <t>211-Contratar la prestación del servicio integral de aseo, cafetería y fumigación, incluidos los insumos, para las sedes del Instituto Distrital de Patrimonio Cultural.</t>
  </si>
  <si>
    <t>150
153
65
163
360
230
393
59
259
454
97
161
359
233
392
248
420
95
240
243
93
246</t>
  </si>
  <si>
    <t>VARIOS</t>
  </si>
  <si>
    <t>CONTROL SERVICES ENGINEERING S A S</t>
  </si>
  <si>
    <t>179-Suministro de consumibles para equipos de impresión de las dependencias del Instituto Distrital de Patrimonio Cultural</t>
  </si>
  <si>
    <t>187-Contratar la renovación y ampliación del almacenamiento de la solución de respaldo de información para el Instituto Distrital de Patrimonio Cultural.</t>
  </si>
  <si>
    <t>209-Adición y prórroga del contrato No. 723 de 2020 que tiene por objeto: Adquirir infraestructura tecnológica necesaria para mejorar la operación del DATA CENTER en el IDPC.</t>
  </si>
  <si>
    <t>615-Adquisición de electrodomésticos y accesorios para las instalaciones del Instituto Distrital de Patrimonio Cultural.</t>
  </si>
  <si>
    <t>KANDERI GROUP S A S</t>
  </si>
  <si>
    <t>AUDIDATA COLOMBIA SAS</t>
  </si>
  <si>
    <t>COLSOF S.A.</t>
  </si>
  <si>
    <t>COLOMBIANA DE COMERCIO SA</t>
  </si>
  <si>
    <t>LAURA ANGELICA CERON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</si>
</sst>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 #,##0.00_ ;_ * \-#,##0.00_ ;_ * &quot;-&quot;??_ ;_ @_ "/>
    <numFmt numFmtId="165" formatCode="#,##0_ ;\-#,##0\ "/>
    <numFmt numFmtId="166" formatCode="_ * #,##0_ ;_ * \-#,##0_ ;_ * &quot;-&quot;_ ;_ @_ "/>
    <numFmt numFmtId="167" formatCode="_ * #,##0_ ;_ * \-#,##0_ ;_ * &quot;-&quot;??_ ;_ @_ "/>
    <numFmt numFmtId="168" formatCode="000"/>
    <numFmt numFmtId="169" formatCode="[$-409]d\-mmm\-yy;@"/>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Century Gothic"/>
      <family val="2"/>
    </font>
    <font>
      <b/>
      <sz val="16"/>
      <name val="Century Gothic"/>
      <family val="2"/>
    </font>
    <font>
      <b/>
      <sz val="20"/>
      <name val="Century Gothic"/>
      <family val="2"/>
    </font>
    <font>
      <sz val="11"/>
      <name val="Century Gothic"/>
      <family val="2"/>
    </font>
    <font>
      <b/>
      <sz val="11"/>
      <name val="Century Gothic"/>
      <family val="2"/>
    </font>
    <font>
      <b/>
      <sz val="12"/>
      <name val="Century Gothic"/>
      <family val="2"/>
    </font>
    <font>
      <sz val="12"/>
      <name val="Century Gothic"/>
      <family val="2"/>
    </font>
    <font>
      <u/>
      <sz val="10"/>
      <name val="Century Gothic"/>
      <family val="2"/>
    </font>
    <font>
      <b/>
      <sz val="10"/>
      <name val="Century Gothic"/>
      <family val="2"/>
    </font>
    <font>
      <b/>
      <sz val="9"/>
      <name val="Century Gothic"/>
      <family val="2"/>
    </font>
    <font>
      <b/>
      <sz val="10"/>
      <color theme="1"/>
      <name val="Century Gothic"/>
      <family val="2"/>
    </font>
    <font>
      <b/>
      <sz val="10"/>
      <color rgb="FFFF0000"/>
      <name val="Century Gothic"/>
      <family val="2"/>
    </font>
    <font>
      <sz val="9"/>
      <name val="Century Gothic"/>
      <family val="2"/>
    </font>
    <font>
      <b/>
      <sz val="10"/>
      <color indexed="8"/>
      <name val="Century Gothic"/>
      <family val="2"/>
    </font>
    <font>
      <b/>
      <sz val="8"/>
      <name val="Century Gothic"/>
      <family val="2"/>
    </font>
    <font>
      <sz val="8"/>
      <name val="Century Gothic"/>
      <family val="2"/>
    </font>
    <font>
      <sz val="10"/>
      <color theme="1"/>
      <name val="Century Gothic"/>
      <family val="2"/>
    </font>
    <font>
      <sz val="8"/>
      <name val="Arial"/>
      <family val="2"/>
    </font>
  </fonts>
  <fills count="4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1"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auto="1"/>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thin">
        <color auto="1"/>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s>
  <cellStyleXfs count="74">
    <xf numFmtId="0" fontId="0" fillId="0" borderId="0"/>
    <xf numFmtId="164" fontId="16" fillId="0" borderId="0" applyFont="0" applyFill="0" applyBorder="0" applyAlignment="0" applyProtection="0"/>
    <xf numFmtId="0" fontId="16" fillId="0" borderId="0"/>
    <xf numFmtId="0" fontId="15" fillId="0" borderId="0"/>
    <xf numFmtId="0" fontId="14" fillId="0" borderId="0"/>
    <xf numFmtId="0" fontId="17" fillId="0" borderId="0" applyNumberFormat="0" applyFill="0" applyBorder="0" applyAlignment="0" applyProtection="0"/>
    <xf numFmtId="0" fontId="18" fillId="0" borderId="30" applyNumberFormat="0" applyFill="0" applyAlignment="0" applyProtection="0"/>
    <xf numFmtId="0" fontId="19" fillId="0" borderId="31" applyNumberFormat="0" applyFill="0" applyAlignment="0" applyProtection="0"/>
    <xf numFmtId="0" fontId="20" fillId="0" borderId="32"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33" applyNumberFormat="0" applyAlignment="0" applyProtection="0"/>
    <xf numFmtId="0" fontId="25" fillId="14" borderId="34" applyNumberFormat="0" applyAlignment="0" applyProtection="0"/>
    <xf numFmtId="0" fontId="26" fillId="14" borderId="33" applyNumberFormat="0" applyAlignment="0" applyProtection="0"/>
    <xf numFmtId="0" fontId="27" fillId="0" borderId="35" applyNumberFormat="0" applyFill="0" applyAlignment="0" applyProtection="0"/>
    <xf numFmtId="0" fontId="28" fillId="15" borderId="36"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38" applyNumberFormat="0" applyFill="0" applyAlignment="0" applyProtection="0"/>
    <xf numFmtId="0" fontId="3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2" fillId="40" borderId="0" applyNumberFormat="0" applyBorder="0" applyAlignment="0" applyProtection="0"/>
    <xf numFmtId="0" fontId="13" fillId="0" borderId="0"/>
    <xf numFmtId="0" fontId="13" fillId="16" borderId="37" applyNumberFormat="0" applyFont="0" applyAlignment="0" applyProtection="0"/>
    <xf numFmtId="0" fontId="11" fillId="0" borderId="0"/>
    <xf numFmtId="0" fontId="12" fillId="0" borderId="0"/>
    <xf numFmtId="0" fontId="10" fillId="0" borderId="0"/>
    <xf numFmtId="0" fontId="9" fillId="0" borderId="0"/>
    <xf numFmtId="0" fontId="9" fillId="16" borderId="37" applyNumberFormat="0" applyFont="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33" fillId="0" borderId="0" applyFont="0" applyFill="0" applyBorder="0" applyAlignment="0" applyProtection="0"/>
    <xf numFmtId="0" fontId="1" fillId="0" borderId="0"/>
    <xf numFmtId="41" fontId="34" fillId="0" borderId="0" applyFont="0" applyFill="0" applyBorder="0" applyAlignment="0" applyProtection="0"/>
  </cellStyleXfs>
  <cellXfs count="422">
    <xf numFmtId="0" fontId="0" fillId="0" borderId="0" xfId="0"/>
    <xf numFmtId="0" fontId="37" fillId="0" borderId="0" xfId="0" applyFont="1" applyBorder="1" applyAlignment="1">
      <alignment horizontal="center" vertical="center" wrapText="1"/>
    </xf>
    <xf numFmtId="0" fontId="37" fillId="0" borderId="54" xfId="0" applyFont="1" applyBorder="1" applyAlignment="1">
      <alignment horizontal="center" vertical="center" wrapText="1"/>
    </xf>
    <xf numFmtId="0" fontId="38" fillId="8" borderId="1" xfId="0" applyFont="1" applyFill="1" applyBorder="1" applyAlignment="1">
      <alignment vertical="center"/>
    </xf>
    <xf numFmtId="0" fontId="35" fillId="0" borderId="0" xfId="0" applyFont="1" applyFill="1" applyBorder="1" applyAlignment="1">
      <alignment vertical="center" wrapText="1"/>
    </xf>
    <xf numFmtId="3" fontId="35" fillId="0" borderId="0" xfId="0" applyNumberFormat="1" applyFont="1" applyFill="1" applyBorder="1" applyAlignment="1">
      <alignment horizontal="center" vertical="center" wrapText="1"/>
    </xf>
    <xf numFmtId="3" fontId="35" fillId="0" borderId="39" xfId="0" applyNumberFormat="1" applyFont="1" applyFill="1" applyBorder="1" applyAlignment="1">
      <alignment horizontal="center" vertical="center" wrapText="1"/>
    </xf>
    <xf numFmtId="0" fontId="35" fillId="3" borderId="0" xfId="0" applyFont="1" applyFill="1" applyAlignment="1">
      <alignment vertical="center" wrapText="1"/>
    </xf>
    <xf numFmtId="0" fontId="39" fillId="8" borderId="1" xfId="0" applyFont="1" applyFill="1" applyBorder="1" applyAlignment="1">
      <alignment vertical="center" wrapText="1"/>
    </xf>
    <xf numFmtId="0" fontId="39" fillId="8" borderId="1" xfId="0" applyFont="1" applyFill="1" applyBorder="1" applyAlignment="1">
      <alignment vertical="center"/>
    </xf>
    <xf numFmtId="0" fontId="38" fillId="8" borderId="1" xfId="0" applyFont="1" applyFill="1" applyBorder="1" applyAlignment="1">
      <alignment vertical="center" wrapText="1"/>
    </xf>
    <xf numFmtId="0" fontId="40" fillId="0" borderId="0" xfId="0" applyFont="1" applyFill="1" applyBorder="1" applyAlignment="1">
      <alignment vertical="center" wrapText="1"/>
    </xf>
    <xf numFmtId="0" fontId="41" fillId="3" borderId="0" xfId="0" applyFont="1" applyFill="1" applyAlignment="1">
      <alignment vertical="center" wrapText="1"/>
    </xf>
    <xf numFmtId="0" fontId="39" fillId="8" borderId="1" xfId="0" applyFont="1" applyFill="1" applyBorder="1" applyAlignment="1">
      <alignment horizontal="left" vertical="center" wrapText="1"/>
    </xf>
    <xf numFmtId="0" fontId="42" fillId="0" borderId="0" xfId="0" applyFont="1" applyFill="1" applyBorder="1" applyAlignment="1">
      <alignment horizontal="center" vertical="center" wrapText="1"/>
    </xf>
    <xf numFmtId="0" fontId="35" fillId="3" borderId="0" xfId="0" applyFont="1" applyFill="1" applyBorder="1" applyAlignment="1">
      <alignment vertical="center" wrapText="1"/>
    </xf>
    <xf numFmtId="0" fontId="35" fillId="0" borderId="0" xfId="0" applyFont="1" applyFill="1" applyBorder="1" applyAlignment="1">
      <alignment horizontal="left" vertical="center" wrapText="1"/>
    </xf>
    <xf numFmtId="165" fontId="43" fillId="41" borderId="1" xfId="1" applyNumberFormat="1" applyFont="1" applyFill="1" applyBorder="1" applyAlignment="1">
      <alignment horizontal="center" vertical="center" wrapText="1"/>
    </xf>
    <xf numFmtId="0" fontId="35" fillId="41" borderId="1" xfId="0" applyFont="1" applyFill="1" applyBorder="1" applyAlignment="1">
      <alignment horizontal="center" vertical="center" wrapText="1"/>
    </xf>
    <xf numFmtId="3" fontId="43" fillId="41" borderId="1" xfId="1" applyNumberFormat="1" applyFont="1" applyFill="1" applyBorder="1" applyAlignment="1">
      <alignment horizontal="center" vertical="center" wrapText="1"/>
    </xf>
    <xf numFmtId="3" fontId="35" fillId="41" borderId="1" xfId="0" applyNumberFormat="1" applyFont="1" applyFill="1" applyBorder="1" applyAlignment="1">
      <alignment horizontal="center" vertical="center" wrapText="1"/>
    </xf>
    <xf numFmtId="0" fontId="43" fillId="0" borderId="41" xfId="0" applyFont="1" applyFill="1" applyBorder="1" applyAlignment="1">
      <alignment horizontal="center" vertical="center" wrapText="1"/>
    </xf>
    <xf numFmtId="165" fontId="43" fillId="0" borderId="0" xfId="1"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3" fontId="35" fillId="0" borderId="55" xfId="0" applyNumberFormat="1" applyFont="1" applyFill="1" applyBorder="1" applyAlignment="1">
      <alignment horizontal="center" vertical="center" wrapText="1"/>
    </xf>
    <xf numFmtId="0" fontId="43" fillId="4" borderId="21" xfId="0" applyFont="1" applyFill="1" applyBorder="1" applyAlignment="1">
      <alignment horizontal="center" vertical="center" wrapText="1"/>
    </xf>
    <xf numFmtId="3" fontId="43" fillId="4" borderId="1" xfId="0" applyNumberFormat="1"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4" borderId="23" xfId="0" applyFont="1" applyFill="1" applyBorder="1" applyAlignment="1">
      <alignment horizontal="center" vertical="center" wrapText="1"/>
    </xf>
    <xf numFmtId="168" fontId="43" fillId="5" borderId="21" xfId="0" applyNumberFormat="1" applyFont="1" applyFill="1" applyBorder="1" applyAlignment="1">
      <alignment horizontal="center" vertical="center" wrapText="1"/>
    </xf>
    <xf numFmtId="3" fontId="44" fillId="5" borderId="1" xfId="0" applyNumberFormat="1" applyFont="1" applyFill="1" applyBorder="1" applyAlignment="1">
      <alignment horizontal="center" vertical="center" wrapText="1"/>
    </xf>
    <xf numFmtId="0" fontId="43" fillId="5" borderId="1" xfId="0" applyFont="1" applyFill="1" applyBorder="1" applyAlignment="1">
      <alignment horizontal="center" vertical="center" wrapText="1"/>
    </xf>
    <xf numFmtId="3" fontId="43" fillId="5" borderId="1" xfId="0" applyNumberFormat="1" applyFont="1" applyFill="1" applyBorder="1" applyAlignment="1">
      <alignment horizontal="center" vertical="center" wrapText="1"/>
    </xf>
    <xf numFmtId="1" fontId="43" fillId="5" borderId="1" xfId="0" applyNumberFormat="1" applyFont="1" applyFill="1" applyBorder="1" applyAlignment="1">
      <alignment horizontal="center" vertical="center" wrapText="1"/>
    </xf>
    <xf numFmtId="1" fontId="44" fillId="5" borderId="1" xfId="0" applyNumberFormat="1" applyFont="1" applyFill="1" applyBorder="1" applyAlignment="1">
      <alignment horizontal="center" vertical="center" wrapText="1"/>
    </xf>
    <xf numFmtId="3" fontId="44" fillId="5" borderId="27" xfId="0" applyNumberFormat="1" applyFont="1" applyFill="1" applyBorder="1" applyAlignment="1">
      <alignment horizontal="center" vertical="center" wrapText="1"/>
    </xf>
    <xf numFmtId="3" fontId="39" fillId="5" borderId="20" xfId="0" applyNumberFormat="1" applyFont="1" applyFill="1" applyBorder="1" applyAlignment="1">
      <alignment horizontal="center" vertical="center" wrapText="1"/>
    </xf>
    <xf numFmtId="3" fontId="39" fillId="5" borderId="1" xfId="0" applyNumberFormat="1" applyFont="1" applyFill="1" applyBorder="1" applyAlignment="1">
      <alignment horizontal="center" vertical="center" wrapText="1"/>
    </xf>
    <xf numFmtId="3" fontId="39" fillId="5" borderId="23" xfId="0" applyNumberFormat="1" applyFont="1" applyFill="1" applyBorder="1" applyAlignment="1">
      <alignment horizontal="center" vertical="center" wrapText="1"/>
    </xf>
    <xf numFmtId="3" fontId="39" fillId="5" borderId="43" xfId="0" applyNumberFormat="1" applyFont="1" applyFill="1" applyBorder="1" applyAlignment="1">
      <alignment horizontal="center" vertical="center" wrapText="1"/>
    </xf>
    <xf numFmtId="0" fontId="45" fillId="6" borderId="40" xfId="0" applyFont="1" applyFill="1" applyBorder="1" applyAlignment="1">
      <alignment horizontal="center" vertical="center" wrapText="1"/>
    </xf>
    <xf numFmtId="3" fontId="45" fillId="0" borderId="3" xfId="0" applyNumberFormat="1" applyFont="1" applyFill="1" applyBorder="1" applyAlignment="1">
      <alignment horizontal="center" vertical="center" wrapText="1"/>
    </xf>
    <xf numFmtId="168" fontId="43" fillId="9" borderId="40" xfId="0" applyNumberFormat="1" applyFont="1" applyFill="1" applyBorder="1" applyAlignment="1">
      <alignment horizontal="left" vertical="center" wrapText="1"/>
    </xf>
    <xf numFmtId="0" fontId="43" fillId="9" borderId="3" xfId="0" applyFont="1" applyFill="1" applyBorder="1" applyAlignment="1">
      <alignment horizontal="center" vertical="center" wrapText="1"/>
    </xf>
    <xf numFmtId="3" fontId="43" fillId="9" borderId="3" xfId="0" applyNumberFormat="1" applyFont="1" applyFill="1" applyBorder="1" applyAlignment="1">
      <alignment horizontal="center" vertical="center" wrapText="1"/>
    </xf>
    <xf numFmtId="1" fontId="43" fillId="9" borderId="3" xfId="0" applyNumberFormat="1" applyFont="1" applyFill="1" applyBorder="1" applyAlignment="1">
      <alignment horizontal="center" vertical="center" wrapText="1"/>
    </xf>
    <xf numFmtId="3" fontId="46" fillId="9" borderId="3" xfId="0" applyNumberFormat="1" applyFont="1" applyFill="1" applyBorder="1" applyAlignment="1">
      <alignment horizontal="center" vertical="center" wrapText="1"/>
    </xf>
    <xf numFmtId="1" fontId="46" fillId="9" borderId="3" xfId="0" applyNumberFormat="1" applyFont="1" applyFill="1" applyBorder="1" applyAlignment="1">
      <alignment horizontal="center" vertical="center" wrapText="1"/>
    </xf>
    <xf numFmtId="3" fontId="46" fillId="9" borderId="15" xfId="0" applyNumberFormat="1" applyFont="1" applyFill="1" applyBorder="1" applyAlignment="1">
      <alignment horizontal="center" vertical="center" wrapText="1"/>
    </xf>
    <xf numFmtId="3" fontId="46" fillId="9" borderId="24" xfId="0" applyNumberFormat="1" applyFont="1" applyFill="1" applyBorder="1" applyAlignment="1">
      <alignment horizontal="center" vertical="center" wrapText="1"/>
    </xf>
    <xf numFmtId="3" fontId="46" fillId="9" borderId="16" xfId="0" applyNumberFormat="1" applyFont="1" applyFill="1" applyBorder="1" applyAlignment="1">
      <alignment horizontal="center" vertical="center"/>
    </xf>
    <xf numFmtId="3" fontId="46" fillId="9" borderId="3" xfId="0" applyNumberFormat="1" applyFont="1" applyFill="1" applyBorder="1" applyAlignment="1">
      <alignment horizontal="center" vertical="center"/>
    </xf>
    <xf numFmtId="3" fontId="46" fillId="9" borderId="15" xfId="0" applyNumberFormat="1" applyFont="1" applyFill="1" applyBorder="1" applyAlignment="1">
      <alignment horizontal="center" vertical="center"/>
    </xf>
    <xf numFmtId="3" fontId="46" fillId="9" borderId="44" xfId="0" applyNumberFormat="1" applyFont="1" applyFill="1" applyBorder="1" applyAlignment="1">
      <alignment horizontal="center" vertical="center"/>
    </xf>
    <xf numFmtId="0" fontId="35" fillId="6" borderId="10" xfId="0" applyFont="1" applyFill="1" applyBorder="1" applyAlignment="1">
      <alignment horizontal="left" vertical="center"/>
    </xf>
    <xf numFmtId="3" fontId="35" fillId="0" borderId="4" xfId="0" applyNumberFormat="1" applyFont="1" applyFill="1" applyBorder="1" applyAlignment="1">
      <alignment horizontal="center" vertical="center"/>
    </xf>
    <xf numFmtId="0" fontId="35" fillId="6" borderId="4" xfId="0" applyFont="1" applyFill="1" applyBorder="1" applyAlignment="1">
      <alignment horizontal="left" vertical="center"/>
    </xf>
    <xf numFmtId="168" fontId="35" fillId="0" borderId="10" xfId="0" applyNumberFormat="1" applyFont="1" applyFill="1" applyBorder="1" applyAlignment="1">
      <alignment horizontal="center" vertical="center"/>
    </xf>
    <xf numFmtId="1" fontId="35" fillId="0" borderId="4" xfId="0" applyNumberFormat="1" applyFont="1" applyFill="1" applyBorder="1" applyAlignment="1">
      <alignment horizontal="center" vertical="center"/>
    </xf>
    <xf numFmtId="3" fontId="35" fillId="0" borderId="19" xfId="0" applyNumberFormat="1" applyFont="1" applyFill="1" applyBorder="1" applyAlignment="1">
      <alignment horizontal="center" vertical="center"/>
    </xf>
    <xf numFmtId="0" fontId="35" fillId="0" borderId="22" xfId="0" applyFont="1" applyFill="1" applyBorder="1" applyAlignment="1">
      <alignment horizontal="center" vertical="center"/>
    </xf>
    <xf numFmtId="3" fontId="35" fillId="0" borderId="2" xfId="0" applyNumberFormat="1" applyFont="1" applyFill="1" applyBorder="1" applyAlignment="1">
      <alignment horizontal="center" vertical="center"/>
    </xf>
    <xf numFmtId="3" fontId="43" fillId="0" borderId="45" xfId="0" applyNumberFormat="1" applyFont="1" applyFill="1" applyBorder="1" applyAlignment="1">
      <alignment horizontal="center" vertical="center"/>
    </xf>
    <xf numFmtId="3" fontId="35" fillId="0" borderId="45" xfId="0" applyNumberFormat="1" applyFont="1" applyFill="1" applyBorder="1" applyAlignment="1">
      <alignment horizontal="center" vertical="center"/>
    </xf>
    <xf numFmtId="3" fontId="35" fillId="0" borderId="4" xfId="0" applyNumberFormat="1" applyFont="1" applyFill="1" applyBorder="1" applyAlignment="1">
      <alignment horizontal="center" vertical="center" wrapText="1"/>
    </xf>
    <xf numFmtId="0" fontId="43" fillId="4" borderId="10" xfId="0" applyFont="1" applyFill="1" applyBorder="1" applyAlignment="1">
      <alignment horizontal="right" vertical="center" wrapText="1"/>
    </xf>
    <xf numFmtId="3" fontId="43" fillId="4" borderId="4" xfId="0" applyNumberFormat="1" applyFont="1" applyFill="1" applyBorder="1" applyAlignment="1">
      <alignment horizontal="center" vertical="center" wrapText="1"/>
    </xf>
    <xf numFmtId="168" fontId="43" fillId="4" borderId="10" xfId="0" applyNumberFormat="1" applyFont="1" applyFill="1" applyBorder="1" applyAlignment="1">
      <alignment horizontal="justify" vertical="center" wrapText="1"/>
    </xf>
    <xf numFmtId="0" fontId="43" fillId="4" borderId="4" xfId="0" applyFont="1" applyFill="1" applyBorder="1" applyAlignment="1">
      <alignment horizontal="center" vertical="center" wrapText="1"/>
    </xf>
    <xf numFmtId="1" fontId="35" fillId="4" borderId="4" xfId="0" applyNumberFormat="1" applyFont="1" applyFill="1" applyBorder="1" applyAlignment="1">
      <alignment horizontal="center" vertical="center" wrapText="1"/>
    </xf>
    <xf numFmtId="1" fontId="44" fillId="4" borderId="4" xfId="1" applyNumberFormat="1" applyFont="1" applyFill="1" applyBorder="1" applyAlignment="1">
      <alignment horizontal="center" vertical="center" wrapText="1"/>
    </xf>
    <xf numFmtId="3" fontId="44" fillId="4" borderId="19" xfId="1" applyNumberFormat="1" applyFont="1" applyFill="1" applyBorder="1" applyAlignment="1">
      <alignment horizontal="center" vertical="center" wrapText="1"/>
    </xf>
    <xf numFmtId="167" fontId="44" fillId="4" borderId="22" xfId="1" applyNumberFormat="1" applyFont="1" applyFill="1" applyBorder="1" applyAlignment="1">
      <alignment horizontal="center" vertical="center" wrapText="1"/>
    </xf>
    <xf numFmtId="3" fontId="44" fillId="4" borderId="4" xfId="1" applyNumberFormat="1" applyFont="1" applyFill="1" applyBorder="1" applyAlignment="1">
      <alignment horizontal="center" vertical="center" wrapText="1"/>
    </xf>
    <xf numFmtId="3" fontId="44" fillId="4" borderId="45" xfId="1" applyNumberFormat="1" applyFont="1" applyFill="1" applyBorder="1" applyAlignment="1">
      <alignment horizontal="center" vertical="center" wrapText="1"/>
    </xf>
    <xf numFmtId="1" fontId="47" fillId="0" borderId="4" xfId="0" applyNumberFormat="1" applyFont="1" applyFill="1" applyBorder="1" applyAlignment="1">
      <alignment horizontal="center" vertical="center"/>
    </xf>
    <xf numFmtId="3" fontId="47" fillId="0" borderId="19" xfId="0" applyNumberFormat="1" applyFont="1" applyFill="1" applyBorder="1" applyAlignment="1">
      <alignment horizontal="center" vertical="center"/>
    </xf>
    <xf numFmtId="1" fontId="47" fillId="0" borderId="4" xfId="0" applyNumberFormat="1" applyFont="1" applyFill="1" applyBorder="1" applyAlignment="1">
      <alignment horizontal="center" vertical="center" wrapText="1"/>
    </xf>
    <xf numFmtId="3" fontId="48" fillId="0" borderId="9" xfId="0" applyNumberFormat="1" applyFont="1" applyFill="1" applyBorder="1" applyAlignment="1">
      <alignment horizontal="right" vertical="center" wrapText="1"/>
    </xf>
    <xf numFmtId="3" fontId="43" fillId="0" borderId="12" xfId="0" applyNumberFormat="1"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3" xfId="0" applyFont="1" applyFill="1" applyBorder="1" applyAlignment="1">
      <alignment horizontal="center" vertical="center" wrapText="1"/>
    </xf>
    <xf numFmtId="168" fontId="43" fillId="0" borderId="9" xfId="0" applyNumberFormat="1" applyFont="1" applyFill="1" applyBorder="1" applyAlignment="1">
      <alignment horizontal="center" vertical="center" wrapText="1"/>
    </xf>
    <xf numFmtId="3" fontId="43" fillId="0" borderId="14" xfId="0" applyNumberFormat="1" applyFont="1" applyFill="1" applyBorder="1" applyAlignment="1">
      <alignment horizontal="center" vertical="center" wrapText="1"/>
    </xf>
    <xf numFmtId="1" fontId="35" fillId="0" borderId="14" xfId="0" applyNumberFormat="1" applyFont="1" applyFill="1" applyBorder="1" applyAlignment="1">
      <alignment horizontal="center" vertical="center" wrapText="1"/>
    </xf>
    <xf numFmtId="1" fontId="44" fillId="0" borderId="13" xfId="0" applyNumberFormat="1" applyFont="1" applyFill="1" applyBorder="1" applyAlignment="1">
      <alignment horizontal="center" vertical="center" wrapText="1"/>
    </xf>
    <xf numFmtId="3" fontId="44" fillId="0" borderId="13" xfId="0" applyNumberFormat="1" applyFont="1" applyFill="1" applyBorder="1" applyAlignment="1">
      <alignment horizontal="center" vertical="center" wrapText="1"/>
    </xf>
    <xf numFmtId="3" fontId="44" fillId="0" borderId="22" xfId="0" applyNumberFormat="1" applyFont="1" applyFill="1" applyBorder="1" applyAlignment="1">
      <alignment horizontal="center" vertical="center" wrapText="1"/>
    </xf>
    <xf numFmtId="3" fontId="44" fillId="0" borderId="2" xfId="0" applyNumberFormat="1" applyFont="1" applyFill="1" applyBorder="1" applyAlignment="1">
      <alignment horizontal="center" vertical="center" wrapText="1"/>
    </xf>
    <xf numFmtId="3" fontId="44" fillId="0" borderId="4" xfId="0" applyNumberFormat="1" applyFont="1" applyFill="1" applyBorder="1" applyAlignment="1">
      <alignment horizontal="center" vertical="center" wrapText="1"/>
    </xf>
    <xf numFmtId="3" fontId="44" fillId="0" borderId="19" xfId="0" applyNumberFormat="1" applyFont="1" applyFill="1" applyBorder="1" applyAlignment="1">
      <alignment horizontal="center" vertical="center" wrapText="1"/>
    </xf>
    <xf numFmtId="3" fontId="44" fillId="0" borderId="45" xfId="0" applyNumberFormat="1" applyFont="1" applyFill="1" applyBorder="1" applyAlignment="1">
      <alignment horizontal="center" vertical="center" wrapText="1"/>
    </xf>
    <xf numFmtId="3" fontId="43" fillId="42" borderId="25" xfId="0" applyNumberFormat="1" applyFont="1" applyFill="1" applyBorder="1" applyAlignment="1">
      <alignment horizontal="center" vertical="center"/>
    </xf>
    <xf numFmtId="3" fontId="43" fillId="42" borderId="26" xfId="0" applyNumberFormat="1" applyFont="1" applyFill="1" applyBorder="1" applyAlignment="1">
      <alignment horizontal="center" vertical="center"/>
    </xf>
    <xf numFmtId="3" fontId="43" fillId="42" borderId="53" xfId="0" applyNumberFormat="1" applyFont="1" applyFill="1" applyBorder="1" applyAlignment="1">
      <alignment horizontal="center" vertical="center"/>
    </xf>
    <xf numFmtId="3" fontId="35" fillId="0" borderId="0" xfId="0" applyNumberFormat="1" applyFont="1" applyBorder="1" applyAlignment="1">
      <alignment horizontal="center" vertical="center"/>
    </xf>
    <xf numFmtId="3" fontId="43" fillId="0" borderId="0" xfId="0" applyNumberFormat="1" applyFont="1" applyBorder="1" applyAlignment="1">
      <alignment horizontal="center" vertical="center"/>
    </xf>
    <xf numFmtId="3" fontId="35" fillId="0" borderId="39" xfId="0" applyNumberFormat="1" applyFont="1" applyBorder="1" applyAlignment="1">
      <alignment horizontal="center" vertical="center"/>
    </xf>
    <xf numFmtId="3" fontId="44" fillId="5" borderId="11" xfId="0" applyNumberFormat="1" applyFont="1" applyFill="1" applyBorder="1" applyAlignment="1">
      <alignment horizontal="center" vertical="center" wrapText="1"/>
    </xf>
    <xf numFmtId="1" fontId="44" fillId="5" borderId="11" xfId="0" applyNumberFormat="1" applyFont="1" applyFill="1" applyBorder="1" applyAlignment="1">
      <alignment horizontal="center" vertical="center" wrapText="1"/>
    </xf>
    <xf numFmtId="3" fontId="39" fillId="5" borderId="29" xfId="0" applyNumberFormat="1" applyFont="1" applyFill="1" applyBorder="1" applyAlignment="1">
      <alignment horizontal="center" vertical="center" wrapText="1"/>
    </xf>
    <xf numFmtId="0" fontId="39" fillId="0" borderId="0" xfId="0" applyFont="1" applyAlignment="1">
      <alignment vertical="center"/>
    </xf>
    <xf numFmtId="168" fontId="39" fillId="0" borderId="0" xfId="0" applyNumberFormat="1" applyFont="1" applyAlignment="1">
      <alignment horizontal="center" vertical="center"/>
    </xf>
    <xf numFmtId="3" fontId="49" fillId="7" borderId="4" xfId="0" applyNumberFormat="1" applyFont="1" applyFill="1" applyBorder="1" applyAlignment="1">
      <alignment horizontal="center" vertical="center" wrapText="1"/>
    </xf>
    <xf numFmtId="3" fontId="49" fillId="7" borderId="22" xfId="0" applyNumberFormat="1" applyFont="1" applyFill="1" applyBorder="1" applyAlignment="1">
      <alignment horizontal="center" vertical="center" wrapText="1"/>
    </xf>
    <xf numFmtId="0" fontId="38" fillId="0" borderId="0" xfId="0" applyFont="1" applyAlignment="1">
      <alignment vertical="center"/>
    </xf>
    <xf numFmtId="168" fontId="38" fillId="0" borderId="0" xfId="0" applyNumberFormat="1" applyFont="1" applyAlignment="1">
      <alignment horizontal="center" vertical="center"/>
    </xf>
    <xf numFmtId="3" fontId="35" fillId="0" borderId="18" xfId="0" applyNumberFormat="1" applyFont="1" applyBorder="1" applyAlignment="1">
      <alignment horizontal="center" vertical="center"/>
    </xf>
    <xf numFmtId="3" fontId="43" fillId="0" borderId="18" xfId="0" applyNumberFormat="1" applyFont="1" applyBorder="1" applyAlignment="1">
      <alignment horizontal="center" vertical="center"/>
    </xf>
    <xf numFmtId="3" fontId="35" fillId="0" borderId="42" xfId="0" applyNumberFormat="1" applyFont="1" applyBorder="1" applyAlignment="1">
      <alignment horizontal="center" vertical="center"/>
    </xf>
    <xf numFmtId="3" fontId="35" fillId="0" borderId="0" xfId="0" applyNumberFormat="1" applyFont="1" applyAlignment="1">
      <alignment horizontal="center" vertical="center"/>
    </xf>
    <xf numFmtId="3" fontId="43" fillId="0" borderId="0" xfId="0" applyNumberFormat="1" applyFont="1" applyAlignment="1">
      <alignment horizontal="center" vertical="center"/>
    </xf>
    <xf numFmtId="41" fontId="43" fillId="9" borderId="3" xfId="73" applyFont="1" applyFill="1" applyBorder="1" applyAlignment="1">
      <alignment horizontal="left" vertical="center" wrapText="1"/>
    </xf>
    <xf numFmtId="41" fontId="35" fillId="0" borderId="4" xfId="73" applyFont="1" applyFill="1" applyBorder="1" applyAlignment="1">
      <alignment horizontal="center" vertical="center"/>
    </xf>
    <xf numFmtId="41" fontId="43" fillId="4" borderId="4" xfId="73" applyFont="1" applyFill="1" applyBorder="1" applyAlignment="1">
      <alignment horizontal="justify" vertical="center" wrapText="1"/>
    </xf>
    <xf numFmtId="41" fontId="43" fillId="0" borderId="0" xfId="73" applyFont="1" applyFill="1" applyBorder="1" applyAlignment="1">
      <alignment horizontal="center" vertical="center" wrapText="1"/>
    </xf>
    <xf numFmtId="3" fontId="35" fillId="0" borderId="19" xfId="0" applyNumberFormat="1" applyFont="1" applyFill="1" applyBorder="1" applyAlignment="1">
      <alignment horizontal="left" vertical="center"/>
    </xf>
    <xf numFmtId="3" fontId="47" fillId="0" borderId="19" xfId="0" applyNumberFormat="1" applyFont="1" applyFill="1" applyBorder="1" applyAlignment="1">
      <alignment horizontal="left" vertical="center"/>
    </xf>
    <xf numFmtId="3" fontId="35" fillId="0" borderId="19" xfId="0" applyNumberFormat="1" applyFont="1" applyFill="1" applyBorder="1" applyAlignment="1">
      <alignment vertical="center"/>
    </xf>
    <xf numFmtId="3" fontId="45" fillId="0" borderId="3" xfId="0" applyNumberFormat="1" applyFont="1" applyFill="1" applyBorder="1" applyAlignment="1">
      <alignment horizontal="right" vertical="center" wrapText="1"/>
    </xf>
    <xf numFmtId="3" fontId="35" fillId="0" borderId="4" xfId="0" applyNumberFormat="1" applyFont="1" applyFill="1" applyBorder="1" applyAlignment="1">
      <alignment horizontal="right" vertical="center"/>
    </xf>
    <xf numFmtId="3" fontId="43" fillId="4" borderId="4" xfId="0" applyNumberFormat="1" applyFont="1" applyFill="1" applyBorder="1" applyAlignment="1">
      <alignment horizontal="right" vertical="center" wrapText="1"/>
    </xf>
    <xf numFmtId="3" fontId="43" fillId="0" borderId="12" xfId="0" applyNumberFormat="1" applyFont="1" applyFill="1" applyBorder="1" applyAlignment="1">
      <alignment horizontal="right" vertical="center" wrapText="1"/>
    </xf>
    <xf numFmtId="0" fontId="43" fillId="6" borderId="10" xfId="0" applyFont="1" applyFill="1" applyBorder="1" applyAlignment="1">
      <alignment horizontal="left" vertical="center"/>
    </xf>
    <xf numFmtId="3" fontId="43" fillId="0" borderId="4" xfId="0" applyNumberFormat="1" applyFont="1" applyFill="1" applyBorder="1" applyAlignment="1">
      <alignment horizontal="right" vertical="center"/>
    </xf>
    <xf numFmtId="0" fontId="43" fillId="6" borderId="4" xfId="0" applyFont="1" applyFill="1" applyBorder="1" applyAlignment="1">
      <alignment horizontal="left" vertical="center"/>
    </xf>
    <xf numFmtId="168" fontId="43" fillId="0" borderId="10" xfId="0" applyNumberFormat="1" applyFont="1" applyFill="1" applyBorder="1" applyAlignment="1">
      <alignment horizontal="center" vertical="center"/>
    </xf>
    <xf numFmtId="41" fontId="43" fillId="0" borderId="4" xfId="73" applyFont="1" applyFill="1" applyBorder="1" applyAlignment="1">
      <alignment horizontal="center" vertical="center"/>
    </xf>
    <xf numFmtId="3" fontId="43" fillId="0" borderId="4" xfId="0" applyNumberFormat="1" applyFont="1" applyFill="1" applyBorder="1" applyAlignment="1">
      <alignment horizontal="center" vertical="center"/>
    </xf>
    <xf numFmtId="1" fontId="43" fillId="0" borderId="4" xfId="0" applyNumberFormat="1" applyFont="1" applyFill="1" applyBorder="1" applyAlignment="1">
      <alignment horizontal="center" vertical="center"/>
    </xf>
    <xf numFmtId="3" fontId="43" fillId="0" borderId="19" xfId="0" applyNumberFormat="1" applyFont="1" applyFill="1" applyBorder="1" applyAlignment="1">
      <alignment horizontal="left" vertical="center"/>
    </xf>
    <xf numFmtId="3" fontId="43" fillId="0" borderId="19" xfId="0" applyNumberFormat="1" applyFont="1" applyFill="1" applyBorder="1" applyAlignment="1">
      <alignment horizontal="center" vertical="center"/>
    </xf>
    <xf numFmtId="0" fontId="43" fillId="0" borderId="22" xfId="0" applyFont="1" applyFill="1" applyBorder="1" applyAlignment="1">
      <alignment horizontal="center" vertical="center"/>
    </xf>
    <xf numFmtId="0" fontId="43" fillId="6" borderId="10" xfId="0" applyFont="1" applyFill="1" applyBorder="1" applyAlignment="1">
      <alignment horizontal="left" vertical="center" wrapText="1"/>
    </xf>
    <xf numFmtId="3" fontId="43" fillId="0" borderId="4" xfId="0" applyNumberFormat="1" applyFont="1" applyFill="1" applyBorder="1" applyAlignment="1">
      <alignment horizontal="right" vertical="center" wrapText="1"/>
    </xf>
    <xf numFmtId="0" fontId="43" fillId="6" borderId="4" xfId="0" applyFont="1" applyFill="1" applyBorder="1" applyAlignment="1">
      <alignment horizontal="left" vertical="center" wrapText="1"/>
    </xf>
    <xf numFmtId="3" fontId="46" fillId="9" borderId="16" xfId="0" applyNumberFormat="1" applyFont="1" applyFill="1" applyBorder="1" applyAlignment="1">
      <alignment horizontal="center" vertical="center" wrapText="1"/>
    </xf>
    <xf numFmtId="3" fontId="46" fillId="9" borderId="44" xfId="0" applyNumberFormat="1" applyFont="1" applyFill="1" applyBorder="1" applyAlignment="1">
      <alignment horizontal="center" vertical="center" wrapText="1"/>
    </xf>
    <xf numFmtId="0" fontId="35" fillId="0" borderId="0" xfId="0" applyFont="1" applyAlignment="1">
      <alignment vertical="center"/>
    </xf>
    <xf numFmtId="0" fontId="35" fillId="0" borderId="9" xfId="0" applyFont="1" applyBorder="1" applyAlignment="1">
      <alignment horizontal="center" vertical="center"/>
    </xf>
    <xf numFmtId="0" fontId="44" fillId="2" borderId="1" xfId="0" applyFont="1" applyFill="1" applyBorder="1" applyAlignment="1">
      <alignment horizontal="center" vertical="center" wrapText="1"/>
    </xf>
    <xf numFmtId="0" fontId="46" fillId="0" borderId="0" xfId="0" applyFont="1" applyFill="1" applyAlignment="1">
      <alignment vertical="center"/>
    </xf>
    <xf numFmtId="3" fontId="35" fillId="0" borderId="0" xfId="0" applyNumberFormat="1" applyFont="1" applyFill="1" applyAlignment="1">
      <alignment vertical="center"/>
    </xf>
    <xf numFmtId="0" fontId="35" fillId="0" borderId="0" xfId="0" applyFont="1" applyFill="1" applyAlignment="1">
      <alignment vertical="center"/>
    </xf>
    <xf numFmtId="0" fontId="43" fillId="0" borderId="0" xfId="0" applyFont="1" applyFill="1" applyAlignment="1">
      <alignment vertical="center"/>
    </xf>
    <xf numFmtId="0" fontId="46" fillId="0" borderId="0" xfId="0" applyFont="1" applyFill="1" applyAlignment="1">
      <alignment vertical="center" wrapText="1"/>
    </xf>
    <xf numFmtId="3" fontId="43" fillId="0" borderId="0" xfId="0" applyNumberFormat="1" applyFont="1" applyFill="1" applyAlignment="1">
      <alignment vertical="center" wrapText="1"/>
    </xf>
    <xf numFmtId="0" fontId="43" fillId="0" borderId="0" xfId="0" applyFont="1" applyFill="1" applyAlignment="1">
      <alignment vertical="center" wrapText="1"/>
    </xf>
    <xf numFmtId="3" fontId="43" fillId="0" borderId="0" xfId="0" applyNumberFormat="1" applyFont="1" applyFill="1" applyAlignment="1">
      <alignment vertical="center"/>
    </xf>
    <xf numFmtId="0" fontId="43" fillId="42" borderId="41" xfId="0" applyFont="1" applyFill="1" applyBorder="1" applyAlignment="1">
      <alignment vertical="center" wrapText="1"/>
    </xf>
    <xf numFmtId="3" fontId="43" fillId="42" borderId="5" xfId="1" applyNumberFormat="1" applyFont="1" applyFill="1" applyBorder="1" applyAlignment="1">
      <alignment horizontal="right" vertical="center" wrapText="1"/>
    </xf>
    <xf numFmtId="166" fontId="43" fillId="42" borderId="5" xfId="1" applyNumberFormat="1" applyFont="1" applyFill="1" applyBorder="1" applyAlignment="1">
      <alignment horizontal="center" vertical="center" wrapText="1"/>
    </xf>
    <xf numFmtId="166" fontId="43" fillId="42" borderId="6" xfId="1" applyNumberFormat="1" applyFont="1" applyFill="1" applyBorder="1" applyAlignment="1">
      <alignment horizontal="center" vertical="center" wrapText="1"/>
    </xf>
    <xf numFmtId="166" fontId="43" fillId="42" borderId="8" xfId="1" applyNumberFormat="1" applyFont="1" applyFill="1" applyBorder="1" applyAlignment="1">
      <alignment horizontal="center" vertical="center" wrapText="1"/>
    </xf>
    <xf numFmtId="166" fontId="43" fillId="42" borderId="7" xfId="1" applyNumberFormat="1" applyFont="1" applyFill="1" applyBorder="1" applyAlignment="1">
      <alignment horizontal="center" vertical="center" wrapText="1"/>
    </xf>
    <xf numFmtId="168" fontId="43" fillId="42" borderId="41" xfId="1" applyNumberFormat="1" applyFont="1" applyFill="1" applyBorder="1" applyAlignment="1">
      <alignment horizontal="center" vertical="center" wrapText="1"/>
    </xf>
    <xf numFmtId="41" fontId="43" fillId="42" borderId="46" xfId="73" applyFont="1" applyFill="1" applyBorder="1" applyAlignment="1">
      <alignment horizontal="center" vertical="center" wrapText="1"/>
    </xf>
    <xf numFmtId="3" fontId="43" fillId="42" borderId="6" xfId="1" applyNumberFormat="1" applyFont="1" applyFill="1" applyBorder="1" applyAlignment="1">
      <alignment horizontal="center" vertical="center" wrapText="1"/>
    </xf>
    <xf numFmtId="1" fontId="35" fillId="42" borderId="6" xfId="1" applyNumberFormat="1" applyFont="1" applyFill="1" applyBorder="1" applyAlignment="1">
      <alignment horizontal="center" vertical="center" wrapText="1"/>
    </xf>
    <xf numFmtId="1" fontId="44" fillId="42" borderId="8" xfId="1" applyNumberFormat="1" applyFont="1" applyFill="1" applyBorder="1" applyAlignment="1">
      <alignment horizontal="center" vertical="center" wrapText="1"/>
    </xf>
    <xf numFmtId="3" fontId="44" fillId="42" borderId="8" xfId="1" applyNumberFormat="1" applyFont="1" applyFill="1" applyBorder="1" applyAlignment="1">
      <alignment horizontal="center" vertical="center" wrapText="1"/>
    </xf>
    <xf numFmtId="10" fontId="44" fillId="42" borderId="28" xfId="71" applyNumberFormat="1" applyFont="1" applyFill="1" applyBorder="1" applyAlignment="1">
      <alignment horizontal="center" vertical="center" wrapText="1"/>
    </xf>
    <xf numFmtId="0" fontId="43" fillId="0" borderId="0" xfId="0" applyFont="1" applyAlignment="1">
      <alignment vertical="center"/>
    </xf>
    <xf numFmtId="0" fontId="43" fillId="0" borderId="9" xfId="0" applyFont="1" applyBorder="1" applyAlignment="1">
      <alignment vertical="center" wrapText="1"/>
    </xf>
    <xf numFmtId="3" fontId="43" fillId="0" borderId="0" xfId="1" applyNumberFormat="1" applyFont="1" applyBorder="1" applyAlignment="1">
      <alignment horizontal="center" vertical="center" wrapText="1"/>
    </xf>
    <xf numFmtId="166" fontId="43" fillId="0" borderId="0" xfId="1" applyNumberFormat="1" applyFont="1" applyBorder="1" applyAlignment="1">
      <alignment horizontal="center" vertical="center" wrapText="1"/>
    </xf>
    <xf numFmtId="168" fontId="43" fillId="0" borderId="0" xfId="1" applyNumberFormat="1" applyFont="1" applyBorder="1" applyAlignment="1">
      <alignment horizontal="center" vertical="center" wrapText="1"/>
    </xf>
    <xf numFmtId="1" fontId="35" fillId="0" borderId="0" xfId="1" applyNumberFormat="1" applyFont="1" applyBorder="1" applyAlignment="1">
      <alignment horizontal="center" vertical="center" wrapText="1"/>
    </xf>
    <xf numFmtId="3" fontId="49" fillId="0" borderId="0" xfId="1" applyNumberFormat="1" applyFont="1" applyBorder="1" applyAlignment="1">
      <alignment horizontal="center" vertical="center" wrapText="1"/>
    </xf>
    <xf numFmtId="1" fontId="49" fillId="0" borderId="0" xfId="1" applyNumberFormat="1" applyFont="1" applyBorder="1" applyAlignment="1">
      <alignment horizontal="center" vertical="center" wrapText="1"/>
    </xf>
    <xf numFmtId="166" fontId="49" fillId="0" borderId="0" xfId="1" applyNumberFormat="1" applyFont="1" applyBorder="1" applyAlignment="1">
      <alignment horizontal="center" vertical="center" wrapText="1"/>
    </xf>
    <xf numFmtId="166" fontId="43" fillId="0" borderId="0" xfId="1" applyNumberFormat="1" applyFont="1" applyBorder="1" applyAlignment="1">
      <alignment vertical="center" wrapText="1"/>
    </xf>
    <xf numFmtId="168" fontId="43" fillId="0" borderId="0" xfId="1" applyNumberFormat="1" applyFont="1" applyBorder="1" applyAlignment="1">
      <alignment vertical="center" wrapText="1"/>
    </xf>
    <xf numFmtId="3" fontId="49" fillId="0" borderId="0" xfId="0" applyNumberFormat="1" applyFont="1" applyAlignment="1">
      <alignment horizontal="center" vertical="center" wrapText="1"/>
    </xf>
    <xf numFmtId="168" fontId="35" fillId="0" borderId="0" xfId="0" applyNumberFormat="1" applyFont="1" applyAlignment="1">
      <alignment vertical="center"/>
    </xf>
    <xf numFmtId="1" fontId="35" fillId="0" borderId="0" xfId="0" applyNumberFormat="1" applyFont="1" applyAlignment="1">
      <alignment horizontal="center" vertical="center"/>
    </xf>
    <xf numFmtId="3" fontId="35" fillId="0" borderId="0" xfId="0" applyNumberFormat="1" applyFont="1" applyAlignment="1">
      <alignment vertical="center"/>
    </xf>
    <xf numFmtId="0" fontId="35" fillId="0" borderId="0" xfId="0" applyFont="1" applyAlignment="1">
      <alignment horizontal="center" vertical="center"/>
    </xf>
    <xf numFmtId="0" fontId="35" fillId="0" borderId="0" xfId="0" applyFont="1" applyBorder="1" applyAlignment="1">
      <alignment horizontal="center" vertical="center"/>
    </xf>
    <xf numFmtId="0" fontId="50" fillId="0" borderId="17" xfId="0" applyFont="1" applyBorder="1" applyAlignment="1">
      <alignment vertical="center"/>
    </xf>
    <xf numFmtId="3" fontId="35" fillId="0" borderId="18" xfId="0" applyNumberFormat="1" applyFont="1" applyBorder="1" applyAlignment="1">
      <alignment vertical="center"/>
    </xf>
    <xf numFmtId="166" fontId="43" fillId="0" borderId="18" xfId="1" applyNumberFormat="1" applyFont="1" applyBorder="1" applyAlignment="1">
      <alignment vertical="center" wrapText="1"/>
    </xf>
    <xf numFmtId="168" fontId="43" fillId="0" borderId="18" xfId="1" applyNumberFormat="1" applyFont="1" applyBorder="1" applyAlignment="1">
      <alignment vertical="center" wrapText="1"/>
    </xf>
    <xf numFmtId="0" fontId="35" fillId="0" borderId="18" xfId="0" applyFont="1" applyBorder="1" applyAlignment="1">
      <alignment horizontal="center" vertical="center"/>
    </xf>
    <xf numFmtId="1" fontId="35" fillId="0" borderId="18" xfId="0" applyNumberFormat="1" applyFont="1" applyBorder="1" applyAlignment="1">
      <alignment horizontal="center" vertical="center"/>
    </xf>
    <xf numFmtId="0" fontId="49" fillId="0" borderId="0" xfId="0" applyFont="1" applyAlignment="1">
      <alignment horizontal="right" vertical="center" wrapText="1"/>
    </xf>
    <xf numFmtId="0" fontId="49" fillId="0" borderId="0" xfId="0" applyFont="1" applyAlignment="1">
      <alignment horizontal="right" vertical="center"/>
    </xf>
    <xf numFmtId="0" fontId="49" fillId="0" borderId="0" xfId="0" applyFont="1" applyAlignment="1">
      <alignment horizontal="left" vertical="center"/>
    </xf>
    <xf numFmtId="0" fontId="35" fillId="0" borderId="0" xfId="0" applyFont="1" applyAlignment="1">
      <alignment vertical="center" wrapText="1"/>
    </xf>
    <xf numFmtId="0" fontId="50" fillId="0" borderId="0" xfId="0" applyFont="1" applyAlignment="1">
      <alignment vertical="center" wrapText="1"/>
    </xf>
    <xf numFmtId="3" fontId="50" fillId="0" borderId="0" xfId="0" applyNumberFormat="1" applyFont="1" applyAlignment="1">
      <alignment vertical="center"/>
    </xf>
    <xf numFmtId="167" fontId="50" fillId="0" borderId="0" xfId="1" applyNumberFormat="1" applyFont="1" applyAlignment="1">
      <alignment vertical="center"/>
    </xf>
    <xf numFmtId="0" fontId="50" fillId="0" borderId="0" xfId="0" applyFont="1" applyAlignment="1">
      <alignment horizontal="left" vertical="center"/>
    </xf>
    <xf numFmtId="167" fontId="35" fillId="0" borderId="0" xfId="1" applyNumberFormat="1" applyFont="1" applyAlignment="1">
      <alignment vertical="center"/>
    </xf>
    <xf numFmtId="3" fontId="43" fillId="42" borderId="5" xfId="1" applyNumberFormat="1" applyFont="1" applyFill="1" applyBorder="1" applyAlignment="1">
      <alignment horizontal="center" vertical="center" wrapText="1"/>
    </xf>
    <xf numFmtId="3" fontId="43" fillId="0" borderId="3" xfId="0" applyNumberFormat="1" applyFont="1" applyFill="1" applyBorder="1" applyAlignment="1">
      <alignment horizontal="center" vertical="center" wrapText="1"/>
    </xf>
    <xf numFmtId="3" fontId="49" fillId="7" borderId="19" xfId="0" applyNumberFormat="1" applyFont="1" applyFill="1" applyBorder="1" applyAlignment="1">
      <alignment horizontal="center" vertical="center" wrapText="1"/>
    </xf>
    <xf numFmtId="3" fontId="44" fillId="5" borderId="0" xfId="0" applyNumberFormat="1" applyFont="1" applyFill="1" applyBorder="1" applyAlignment="1">
      <alignment vertical="center" wrapText="1"/>
    </xf>
    <xf numFmtId="3" fontId="50" fillId="7" borderId="19" xfId="0" applyNumberFormat="1" applyFont="1" applyFill="1" applyBorder="1" applyAlignment="1">
      <alignment vertical="center" wrapText="1"/>
    </xf>
    <xf numFmtId="3" fontId="43" fillId="5" borderId="0" xfId="0" applyNumberFormat="1" applyFont="1" applyFill="1" applyBorder="1" applyAlignment="1">
      <alignment vertical="center" wrapText="1"/>
    </xf>
    <xf numFmtId="3" fontId="43" fillId="5" borderId="11" xfId="0" applyNumberFormat="1" applyFont="1" applyFill="1" applyBorder="1" applyAlignment="1">
      <alignment horizontal="center" vertical="center" wrapText="1"/>
    </xf>
    <xf numFmtId="1" fontId="43" fillId="5" borderId="11" xfId="0" applyNumberFormat="1" applyFont="1" applyFill="1" applyBorder="1" applyAlignment="1">
      <alignment horizontal="center" vertical="center" wrapText="1"/>
    </xf>
    <xf numFmtId="3" fontId="43" fillId="5" borderId="20" xfId="0" applyNumberFormat="1" applyFont="1" applyFill="1" applyBorder="1" applyAlignment="1">
      <alignment horizontal="center" vertical="center" wrapText="1"/>
    </xf>
    <xf numFmtId="3" fontId="43" fillId="5" borderId="23" xfId="0" applyNumberFormat="1" applyFont="1" applyFill="1" applyBorder="1" applyAlignment="1">
      <alignment horizontal="center" vertical="center" wrapText="1"/>
    </xf>
    <xf numFmtId="3" fontId="43" fillId="5" borderId="43" xfId="0" applyNumberFormat="1" applyFont="1" applyFill="1" applyBorder="1" applyAlignment="1">
      <alignment horizontal="center" vertical="center" wrapText="1"/>
    </xf>
    <xf numFmtId="3" fontId="43" fillId="5" borderId="29" xfId="0" applyNumberFormat="1" applyFont="1" applyFill="1" applyBorder="1" applyAlignment="1">
      <alignment horizontal="center" vertical="center" wrapText="1"/>
    </xf>
    <xf numFmtId="3" fontId="35" fillId="7" borderId="19" xfId="0" applyNumberFormat="1" applyFont="1" applyFill="1" applyBorder="1" applyAlignment="1">
      <alignment vertical="center" wrapText="1"/>
    </xf>
    <xf numFmtId="3" fontId="43" fillId="7" borderId="4" xfId="0" applyNumberFormat="1" applyFont="1" applyFill="1" applyBorder="1" applyAlignment="1">
      <alignment horizontal="center" vertical="center" wrapText="1"/>
    </xf>
    <xf numFmtId="168" fontId="43" fillId="0" borderId="0" xfId="0" applyNumberFormat="1" applyFont="1" applyAlignment="1">
      <alignment horizontal="center" vertical="center"/>
    </xf>
    <xf numFmtId="3" fontId="43" fillId="7" borderId="22" xfId="0" applyNumberFormat="1" applyFont="1" applyFill="1" applyBorder="1" applyAlignment="1">
      <alignment horizontal="center" vertical="center" wrapText="1"/>
    </xf>
    <xf numFmtId="168" fontId="35" fillId="0" borderId="0" xfId="0" applyNumberFormat="1" applyFont="1" applyAlignment="1">
      <alignment horizontal="center" vertical="center"/>
    </xf>
    <xf numFmtId="3" fontId="49" fillId="7" borderId="19" xfId="0" applyNumberFormat="1" applyFont="1" applyFill="1" applyBorder="1" applyAlignment="1">
      <alignment vertical="center" wrapText="1"/>
    </xf>
    <xf numFmtId="3" fontId="35" fillId="7" borderId="19" xfId="0" applyNumberFormat="1" applyFont="1" applyFill="1" applyBorder="1" applyAlignment="1">
      <alignment horizontal="left" vertical="center" wrapText="1"/>
    </xf>
    <xf numFmtId="3" fontId="43" fillId="7" borderId="19" xfId="0" applyNumberFormat="1" applyFont="1" applyFill="1" applyBorder="1" applyAlignment="1">
      <alignment vertical="center" wrapText="1"/>
    </xf>
    <xf numFmtId="3" fontId="43" fillId="7" borderId="19" xfId="0" applyNumberFormat="1" applyFont="1" applyFill="1" applyBorder="1" applyAlignment="1">
      <alignment horizontal="center" vertical="center" wrapText="1"/>
    </xf>
    <xf numFmtId="3" fontId="35" fillId="7" borderId="19" xfId="0" applyNumberFormat="1" applyFont="1" applyFill="1" applyBorder="1" applyAlignment="1">
      <alignment horizontal="center" vertical="center" wrapText="1"/>
    </xf>
    <xf numFmtId="0" fontId="37" fillId="0" borderId="0" xfId="0" applyFont="1" applyBorder="1" applyAlignment="1">
      <alignment horizontal="left" vertical="center" wrapText="1"/>
    </xf>
    <xf numFmtId="3" fontId="35" fillId="0" borderId="0" xfId="0" applyNumberFormat="1" applyFont="1" applyFill="1" applyBorder="1" applyAlignment="1">
      <alignment horizontal="left" vertical="center" wrapText="1"/>
    </xf>
    <xf numFmtId="3" fontId="46" fillId="9" borderId="15" xfId="0" applyNumberFormat="1" applyFont="1" applyFill="1" applyBorder="1" applyAlignment="1">
      <alignment horizontal="left" vertical="center" wrapText="1"/>
    </xf>
    <xf numFmtId="3" fontId="44" fillId="4" borderId="19" xfId="1" applyNumberFormat="1" applyFont="1" applyFill="1" applyBorder="1" applyAlignment="1">
      <alignment horizontal="left" vertical="center" wrapText="1"/>
    </xf>
    <xf numFmtId="3" fontId="44" fillId="0" borderId="13" xfId="0" applyNumberFormat="1" applyFont="1" applyFill="1" applyBorder="1" applyAlignment="1">
      <alignment horizontal="left" vertical="center" wrapText="1"/>
    </xf>
    <xf numFmtId="3" fontId="44" fillId="42" borderId="8" xfId="1" applyNumberFormat="1" applyFont="1" applyFill="1" applyBorder="1" applyAlignment="1">
      <alignment horizontal="left" vertical="center" wrapText="1"/>
    </xf>
    <xf numFmtId="3" fontId="49" fillId="0" borderId="0" xfId="1" applyNumberFormat="1" applyFont="1" applyBorder="1" applyAlignment="1">
      <alignment horizontal="left" vertical="center" wrapText="1"/>
    </xf>
    <xf numFmtId="3" fontId="35" fillId="0" borderId="0" xfId="0" applyNumberFormat="1" applyFont="1" applyAlignment="1">
      <alignment horizontal="left" vertical="center"/>
    </xf>
    <xf numFmtId="3" fontId="35" fillId="0" borderId="18" xfId="0" applyNumberFormat="1" applyFont="1" applyBorder="1" applyAlignment="1">
      <alignment horizontal="left" vertical="center"/>
    </xf>
    <xf numFmtId="3" fontId="43" fillId="0" borderId="0" xfId="0" applyNumberFormat="1" applyFont="1" applyAlignment="1">
      <alignment horizontal="left" vertical="center"/>
    </xf>
    <xf numFmtId="164" fontId="37" fillId="0" borderId="54" xfId="1" applyFont="1" applyBorder="1" applyAlignment="1">
      <alignment horizontal="center" vertical="center" wrapText="1"/>
    </xf>
    <xf numFmtId="164" fontId="35" fillId="0" borderId="39" xfId="1" applyFont="1" applyFill="1" applyBorder="1" applyAlignment="1">
      <alignment horizontal="center" vertical="center" wrapText="1"/>
    </xf>
    <xf numFmtId="164" fontId="35" fillId="0" borderId="55" xfId="1" applyFont="1" applyFill="1" applyBorder="1" applyAlignment="1">
      <alignment horizontal="center" vertical="center" wrapText="1"/>
    </xf>
    <xf numFmtId="164" fontId="39" fillId="5" borderId="43" xfId="1" applyFont="1" applyFill="1" applyBorder="1" applyAlignment="1">
      <alignment horizontal="center" vertical="center" wrapText="1"/>
    </xf>
    <xf numFmtId="164" fontId="46" fillId="9" borderId="44" xfId="1" applyFont="1" applyFill="1" applyBorder="1" applyAlignment="1">
      <alignment horizontal="center" vertical="center"/>
    </xf>
    <xf numFmtId="164" fontId="35" fillId="0" borderId="45" xfId="1" applyFont="1" applyFill="1" applyBorder="1" applyAlignment="1">
      <alignment horizontal="center" vertical="center"/>
    </xf>
    <xf numFmtId="164" fontId="44" fillId="4" borderId="45" xfId="1" applyFont="1" applyFill="1" applyBorder="1" applyAlignment="1">
      <alignment horizontal="center" vertical="center" wrapText="1"/>
    </xf>
    <xf numFmtId="164" fontId="44" fillId="0" borderId="45" xfId="1" applyFont="1" applyFill="1" applyBorder="1" applyAlignment="1">
      <alignment horizontal="center" vertical="center" wrapText="1"/>
    </xf>
    <xf numFmtId="164" fontId="43" fillId="42" borderId="53" xfId="1" applyFont="1" applyFill="1" applyBorder="1" applyAlignment="1">
      <alignment horizontal="center" vertical="center"/>
    </xf>
    <xf numFmtId="164" fontId="35" fillId="0" borderId="39" xfId="1" applyFont="1" applyBorder="1" applyAlignment="1">
      <alignment horizontal="center" vertical="center"/>
    </xf>
    <xf numFmtId="164" fontId="43" fillId="5" borderId="29" xfId="1" applyFont="1" applyFill="1" applyBorder="1" applyAlignment="1">
      <alignment horizontal="center" vertical="center" wrapText="1"/>
    </xf>
    <xf numFmtId="164" fontId="43" fillId="7" borderId="22" xfId="1" applyFont="1" applyFill="1" applyBorder="1" applyAlignment="1">
      <alignment horizontal="center" vertical="center" wrapText="1"/>
    </xf>
    <xf numFmtId="164" fontId="49" fillId="7" borderId="22" xfId="1" applyFont="1" applyFill="1" applyBorder="1" applyAlignment="1">
      <alignment horizontal="center" vertical="center" wrapText="1"/>
    </xf>
    <xf numFmtId="164" fontId="35" fillId="0" borderId="42" xfId="1" applyFont="1" applyBorder="1" applyAlignment="1">
      <alignment horizontal="center" vertical="center"/>
    </xf>
    <xf numFmtId="164" fontId="35" fillId="0" borderId="0" xfId="1" applyFont="1" applyAlignment="1">
      <alignment horizontal="center" vertical="center"/>
    </xf>
    <xf numFmtId="164" fontId="37" fillId="0" borderId="0" xfId="1" applyFont="1" applyBorder="1" applyAlignment="1">
      <alignment horizontal="center" vertical="center" wrapText="1"/>
    </xf>
    <xf numFmtId="164" fontId="35" fillId="0" borderId="0" xfId="1" applyFont="1" applyFill="1" applyBorder="1" applyAlignment="1">
      <alignment horizontal="center" vertical="center" wrapText="1"/>
    </xf>
    <xf numFmtId="164" fontId="39" fillId="5" borderId="20" xfId="1" applyFont="1" applyFill="1" applyBorder="1" applyAlignment="1">
      <alignment horizontal="center" vertical="center" wrapText="1"/>
    </xf>
    <xf numFmtId="164" fontId="39" fillId="5" borderId="1" xfId="1" applyFont="1" applyFill="1" applyBorder="1" applyAlignment="1">
      <alignment horizontal="center" vertical="center" wrapText="1"/>
    </xf>
    <xf numFmtId="164" fontId="39" fillId="5" borderId="23" xfId="1" applyFont="1" applyFill="1" applyBorder="1" applyAlignment="1">
      <alignment horizontal="center" vertical="center" wrapText="1"/>
    </xf>
    <xf numFmtId="164" fontId="46" fillId="9" borderId="16" xfId="1" applyFont="1" applyFill="1" applyBorder="1" applyAlignment="1">
      <alignment horizontal="center" vertical="center"/>
    </xf>
    <xf numFmtId="164" fontId="46" fillId="9" borderId="3" xfId="1" applyFont="1" applyFill="1" applyBorder="1" applyAlignment="1">
      <alignment horizontal="center" vertical="center"/>
    </xf>
    <xf numFmtId="164" fontId="46" fillId="9" borderId="15" xfId="1" applyFont="1" applyFill="1" applyBorder="1" applyAlignment="1">
      <alignment horizontal="center" vertical="center"/>
    </xf>
    <xf numFmtId="164" fontId="35" fillId="0" borderId="2" xfId="1" applyFont="1" applyFill="1" applyBorder="1" applyAlignment="1">
      <alignment horizontal="center" vertical="center"/>
    </xf>
    <xf numFmtId="164" fontId="35" fillId="0" borderId="4" xfId="1" applyFont="1" applyFill="1" applyBorder="1" applyAlignment="1">
      <alignment horizontal="center" vertical="center"/>
    </xf>
    <xf numFmtId="164" fontId="35" fillId="0" borderId="19" xfId="1" applyFont="1" applyFill="1" applyBorder="1" applyAlignment="1">
      <alignment horizontal="center" vertical="center"/>
    </xf>
    <xf numFmtId="164" fontId="43" fillId="0" borderId="45" xfId="1" applyFont="1" applyFill="1" applyBorder="1" applyAlignment="1">
      <alignment horizontal="center" vertical="center"/>
    </xf>
    <xf numFmtId="164" fontId="44" fillId="4" borderId="4" xfId="1" applyFont="1" applyFill="1" applyBorder="1" applyAlignment="1">
      <alignment horizontal="center" vertical="center" wrapText="1"/>
    </xf>
    <xf numFmtId="164" fontId="44" fillId="4" borderId="19" xfId="1" applyFont="1" applyFill="1" applyBorder="1" applyAlignment="1">
      <alignment horizontal="center" vertical="center" wrapText="1"/>
    </xf>
    <xf numFmtId="164" fontId="44" fillId="0" borderId="2" xfId="1" applyFont="1" applyFill="1" applyBorder="1" applyAlignment="1">
      <alignment horizontal="center" vertical="center" wrapText="1"/>
    </xf>
    <xf numFmtId="164" fontId="44" fillId="0" borderId="4" xfId="1" applyFont="1" applyFill="1" applyBorder="1" applyAlignment="1">
      <alignment horizontal="center" vertical="center" wrapText="1"/>
    </xf>
    <xf numFmtId="164" fontId="44" fillId="0" borderId="19" xfId="1" applyFont="1" applyFill="1" applyBorder="1" applyAlignment="1">
      <alignment horizontal="center" vertical="center" wrapText="1"/>
    </xf>
    <xf numFmtId="164" fontId="43" fillId="42" borderId="25" xfId="1" applyFont="1" applyFill="1" applyBorder="1" applyAlignment="1">
      <alignment horizontal="center" vertical="center"/>
    </xf>
    <xf numFmtId="164" fontId="43" fillId="42" borderId="26" xfId="1" applyFont="1" applyFill="1" applyBorder="1" applyAlignment="1">
      <alignment horizontal="center" vertical="center"/>
    </xf>
    <xf numFmtId="164" fontId="35" fillId="0" borderId="0" xfId="1" applyFont="1" applyBorder="1" applyAlignment="1">
      <alignment horizontal="center" vertical="center"/>
    </xf>
    <xf numFmtId="164" fontId="43" fillId="0" borderId="0" xfId="1" applyFont="1" applyBorder="1" applyAlignment="1">
      <alignment horizontal="center" vertical="center"/>
    </xf>
    <xf numFmtId="164" fontId="43" fillId="5" borderId="20" xfId="1" applyFont="1" applyFill="1" applyBorder="1" applyAlignment="1">
      <alignment horizontal="center" vertical="center" wrapText="1"/>
    </xf>
    <xf numFmtId="164" fontId="43" fillId="5" borderId="1" xfId="1" applyFont="1" applyFill="1" applyBorder="1" applyAlignment="1">
      <alignment horizontal="center" vertical="center" wrapText="1"/>
    </xf>
    <xf numFmtId="164" fontId="43" fillId="5" borderId="23" xfId="1" applyFont="1" applyFill="1" applyBorder="1" applyAlignment="1">
      <alignment horizontal="center" vertical="center" wrapText="1"/>
    </xf>
    <xf numFmtId="164" fontId="43" fillId="5" borderId="43" xfId="1" applyFont="1" applyFill="1" applyBorder="1" applyAlignment="1">
      <alignment horizontal="center" vertical="center" wrapText="1"/>
    </xf>
    <xf numFmtId="164" fontId="43" fillId="7" borderId="4" xfId="1" applyFont="1" applyFill="1" applyBorder="1" applyAlignment="1">
      <alignment horizontal="center" vertical="center" wrapText="1"/>
    </xf>
    <xf numFmtId="164" fontId="49" fillId="7" borderId="4" xfId="1" applyFont="1" applyFill="1" applyBorder="1" applyAlignment="1">
      <alignment horizontal="center" vertical="center" wrapText="1"/>
    </xf>
    <xf numFmtId="164" fontId="35" fillId="0" borderId="18" xfId="1" applyFont="1" applyBorder="1" applyAlignment="1">
      <alignment horizontal="center" vertical="center"/>
    </xf>
    <xf numFmtId="164" fontId="43" fillId="0" borderId="18" xfId="1" applyFont="1" applyBorder="1" applyAlignment="1">
      <alignment horizontal="center" vertical="center"/>
    </xf>
    <xf numFmtId="164" fontId="43" fillId="0" borderId="0" xfId="1" applyFont="1" applyAlignment="1">
      <alignment horizontal="center" vertical="center"/>
    </xf>
    <xf numFmtId="164" fontId="35" fillId="41" borderId="1" xfId="1" applyFont="1" applyFill="1" applyBorder="1" applyAlignment="1">
      <alignment horizontal="center" vertical="center" wrapText="1"/>
    </xf>
    <xf numFmtId="164" fontId="43" fillId="41" borderId="1" xfId="1" applyFont="1" applyFill="1" applyBorder="1" applyAlignment="1">
      <alignment horizontal="center" vertical="center" wrapText="1"/>
    </xf>
    <xf numFmtId="164" fontId="44" fillId="5" borderId="1" xfId="1" applyFont="1" applyFill="1" applyBorder="1" applyAlignment="1">
      <alignment horizontal="center" vertical="center" wrapText="1"/>
    </xf>
    <xf numFmtId="164" fontId="46" fillId="9" borderId="3" xfId="1" applyFont="1" applyFill="1" applyBorder="1" applyAlignment="1">
      <alignment horizontal="center" vertical="center" wrapText="1"/>
    </xf>
    <xf numFmtId="164" fontId="35" fillId="0" borderId="4" xfId="1" applyFont="1" applyFill="1" applyBorder="1" applyAlignment="1">
      <alignment horizontal="center" vertical="center" wrapText="1"/>
    </xf>
    <xf numFmtId="164" fontId="43" fillId="4" borderId="4" xfId="1" applyFont="1" applyFill="1" applyBorder="1" applyAlignment="1">
      <alignment horizontal="center" vertical="center" wrapText="1"/>
    </xf>
    <xf numFmtId="164" fontId="43" fillId="4" borderId="4" xfId="1" applyFont="1" applyFill="1" applyBorder="1" applyAlignment="1">
      <alignment horizontal="right" vertical="center" wrapText="1"/>
    </xf>
    <xf numFmtId="164" fontId="35" fillId="0" borderId="4" xfId="1" applyFont="1" applyFill="1" applyBorder="1" applyAlignment="1">
      <alignment horizontal="right" vertical="center"/>
    </xf>
    <xf numFmtId="164" fontId="43" fillId="0" borderId="4" xfId="1" applyFont="1" applyFill="1" applyBorder="1" applyAlignment="1">
      <alignment horizontal="right" vertical="center"/>
    </xf>
    <xf numFmtId="164" fontId="43" fillId="0" borderId="12" xfId="1" applyFont="1" applyFill="1" applyBorder="1" applyAlignment="1">
      <alignment horizontal="center" vertical="center" wrapText="1"/>
    </xf>
    <xf numFmtId="164" fontId="43" fillId="42" borderId="5" xfId="1" applyFont="1" applyFill="1" applyBorder="1" applyAlignment="1">
      <alignment horizontal="right" vertical="center" wrapText="1"/>
    </xf>
    <xf numFmtId="164" fontId="49" fillId="0" borderId="0" xfId="1" applyFont="1" applyBorder="1" applyAlignment="1">
      <alignment horizontal="center" vertical="center" wrapText="1"/>
    </xf>
    <xf numFmtId="164" fontId="43" fillId="5" borderId="11" xfId="1" applyFont="1" applyFill="1" applyBorder="1" applyAlignment="1">
      <alignment horizontal="center" vertical="center" wrapText="1"/>
    </xf>
    <xf numFmtId="164" fontId="35" fillId="0" borderId="18" xfId="1" applyFont="1" applyBorder="1" applyAlignment="1">
      <alignment vertical="center"/>
    </xf>
    <xf numFmtId="164" fontId="35" fillId="0" borderId="0" xfId="1" applyFont="1" applyAlignment="1">
      <alignment vertical="center"/>
    </xf>
    <xf numFmtId="164" fontId="43" fillId="0" borderId="4" xfId="1" applyFont="1" applyFill="1" applyBorder="1" applyAlignment="1">
      <alignment horizontal="center" vertical="center"/>
    </xf>
    <xf numFmtId="164" fontId="46" fillId="9" borderId="16" xfId="1" applyFont="1" applyFill="1" applyBorder="1" applyAlignment="1">
      <alignment horizontal="center" vertical="center" wrapText="1"/>
    </xf>
    <xf numFmtId="164" fontId="46" fillId="9" borderId="15" xfId="1" applyFont="1" applyFill="1" applyBorder="1" applyAlignment="1">
      <alignment horizontal="center" vertical="center" wrapText="1"/>
    </xf>
    <xf numFmtId="164" fontId="46" fillId="9" borderId="44" xfId="1" applyFont="1" applyFill="1" applyBorder="1" applyAlignment="1">
      <alignment horizontal="center" vertical="center" wrapText="1"/>
    </xf>
    <xf numFmtId="164" fontId="43" fillId="0" borderId="2" xfId="1" applyFont="1" applyFill="1" applyBorder="1" applyAlignment="1">
      <alignment horizontal="center" vertical="center"/>
    </xf>
    <xf numFmtId="164" fontId="43" fillId="0" borderId="19" xfId="1" applyFont="1" applyFill="1" applyBorder="1" applyAlignment="1">
      <alignment horizontal="center" vertical="center"/>
    </xf>
    <xf numFmtId="0" fontId="35" fillId="4" borderId="4" xfId="0" applyFont="1" applyFill="1" applyBorder="1" applyAlignment="1">
      <alignment horizontal="left" vertical="center" wrapText="1"/>
    </xf>
    <xf numFmtId="0" fontId="35" fillId="4" borderId="4" xfId="0" applyFont="1" applyFill="1" applyBorder="1" applyAlignment="1">
      <alignment horizontal="justify" vertical="center" wrapText="1"/>
    </xf>
    <xf numFmtId="0" fontId="35" fillId="4" borderId="4" xfId="0" applyFont="1" applyFill="1" applyBorder="1" applyAlignment="1">
      <alignment horizontal="justify" vertical="center"/>
    </xf>
    <xf numFmtId="0" fontId="37" fillId="0" borderId="0" xfId="0" applyFont="1" applyBorder="1" applyAlignment="1">
      <alignment horizontal="center" vertical="center"/>
    </xf>
    <xf numFmtId="0" fontId="35" fillId="0" borderId="0" xfId="0" applyFont="1" applyFill="1" applyBorder="1" applyAlignment="1">
      <alignment vertical="center"/>
    </xf>
    <xf numFmtId="0" fontId="40" fillId="0" borderId="0" xfId="0" applyFont="1" applyFill="1" applyBorder="1" applyAlignment="1">
      <alignment vertical="center"/>
    </xf>
    <xf numFmtId="0" fontId="42"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43" fillId="4" borderId="1" xfId="0" applyFont="1" applyFill="1" applyBorder="1" applyAlignment="1">
      <alignment horizontal="center" vertical="center"/>
    </xf>
    <xf numFmtId="0" fontId="43" fillId="0" borderId="13" xfId="0" applyFont="1" applyFill="1" applyBorder="1" applyAlignment="1">
      <alignment horizontal="center" vertical="center"/>
    </xf>
    <xf numFmtId="166" fontId="43" fillId="42" borderId="8" xfId="1" applyNumberFormat="1" applyFont="1" applyFill="1" applyBorder="1" applyAlignment="1">
      <alignment horizontal="center" vertical="center"/>
    </xf>
    <xf numFmtId="166" fontId="43" fillId="0" borderId="0" xfId="1" applyNumberFormat="1" applyFont="1" applyBorder="1" applyAlignment="1">
      <alignment horizontal="center" vertical="center"/>
    </xf>
    <xf numFmtId="166" fontId="43" fillId="0" borderId="0" xfId="1" applyNumberFormat="1" applyFont="1" applyBorder="1" applyAlignment="1">
      <alignment vertical="center"/>
    </xf>
    <xf numFmtId="166" fontId="43" fillId="0" borderId="18" xfId="1" applyNumberFormat="1" applyFont="1" applyBorder="1" applyAlignment="1">
      <alignment vertical="center"/>
    </xf>
    <xf numFmtId="164" fontId="44" fillId="0" borderId="0" xfId="1" applyFont="1" applyBorder="1" applyAlignment="1">
      <alignment horizontal="center" vertical="center" wrapText="1"/>
    </xf>
    <xf numFmtId="0" fontId="35" fillId="0" borderId="9" xfId="0" applyFont="1" applyBorder="1" applyAlignment="1">
      <alignment vertical="center" wrapText="1"/>
    </xf>
    <xf numFmtId="166" fontId="35" fillId="0" borderId="0" xfId="1" applyNumberFormat="1" applyFont="1" applyBorder="1" applyAlignment="1">
      <alignment horizontal="center" vertical="center" wrapText="1"/>
    </xf>
    <xf numFmtId="166" fontId="35" fillId="0" borderId="0" xfId="1" applyNumberFormat="1" applyFont="1" applyBorder="1" applyAlignment="1">
      <alignment horizontal="center" vertical="center"/>
    </xf>
    <xf numFmtId="168" fontId="35" fillId="0" borderId="0" xfId="1" applyNumberFormat="1" applyFont="1" applyBorder="1" applyAlignment="1">
      <alignment horizontal="center" vertical="center" wrapText="1"/>
    </xf>
    <xf numFmtId="3" fontId="35" fillId="0" borderId="0" xfId="1" applyNumberFormat="1" applyFont="1" applyBorder="1" applyAlignment="1">
      <alignment horizontal="center" vertical="center" wrapText="1"/>
    </xf>
    <xf numFmtId="164" fontId="44" fillId="0" borderId="39" xfId="1" applyFont="1" applyBorder="1" applyAlignment="1">
      <alignment horizontal="center" vertical="center" wrapText="1"/>
    </xf>
    <xf numFmtId="0" fontId="35" fillId="0" borderId="9" xfId="0" applyFont="1" applyBorder="1" applyAlignment="1">
      <alignment vertical="center"/>
    </xf>
    <xf numFmtId="0" fontId="44" fillId="0" borderId="9" xfId="0" applyFont="1" applyBorder="1" applyAlignment="1">
      <alignment vertical="center" wrapText="1"/>
    </xf>
    <xf numFmtId="3" fontId="44" fillId="0" borderId="0" xfId="1" applyNumberFormat="1" applyFont="1" applyBorder="1" applyAlignment="1">
      <alignment horizontal="center" vertical="center" wrapText="1"/>
    </xf>
    <xf numFmtId="166" fontId="44" fillId="0" borderId="0" xfId="1" applyNumberFormat="1" applyFont="1" applyBorder="1" applyAlignment="1">
      <alignment horizontal="center" vertical="center" wrapText="1"/>
    </xf>
    <xf numFmtId="168" fontId="44" fillId="0" borderId="0" xfId="1" applyNumberFormat="1" applyFont="1" applyBorder="1" applyAlignment="1">
      <alignment horizontal="center" vertical="center" wrapText="1"/>
    </xf>
    <xf numFmtId="1" fontId="47" fillId="0" borderId="0" xfId="1" applyNumberFormat="1" applyFont="1" applyBorder="1" applyAlignment="1">
      <alignment horizontal="center" vertical="center" wrapText="1"/>
    </xf>
    <xf numFmtId="1" fontId="44" fillId="0" borderId="0" xfId="1" applyNumberFormat="1" applyFont="1" applyBorder="1" applyAlignment="1">
      <alignment horizontal="center" vertical="center" wrapText="1"/>
    </xf>
    <xf numFmtId="3" fontId="44" fillId="0" borderId="0" xfId="1" applyNumberFormat="1" applyFont="1" applyBorder="1" applyAlignment="1">
      <alignment horizontal="left" vertical="center" wrapText="1"/>
    </xf>
    <xf numFmtId="164" fontId="47" fillId="0" borderId="0" xfId="1" applyFont="1" applyBorder="1" applyAlignment="1">
      <alignment horizontal="center" vertical="center"/>
    </xf>
    <xf numFmtId="164" fontId="44" fillId="0" borderId="0" xfId="1" applyFont="1" applyBorder="1" applyAlignment="1">
      <alignment horizontal="center" vertical="center"/>
    </xf>
    <xf numFmtId="164" fontId="47" fillId="0" borderId="39" xfId="1" applyFont="1" applyBorder="1" applyAlignment="1">
      <alignment horizontal="center" vertical="center"/>
    </xf>
    <xf numFmtId="0" fontId="47" fillId="0" borderId="0" xfId="0" applyFont="1" applyAlignment="1">
      <alignment vertical="center"/>
    </xf>
    <xf numFmtId="3" fontId="43" fillId="41" borderId="1" xfId="0" applyNumberFormat="1" applyFont="1" applyFill="1" applyBorder="1" applyAlignment="1">
      <alignment horizontal="center" vertical="center" wrapText="1"/>
    </xf>
    <xf numFmtId="3" fontId="47" fillId="0" borderId="0" xfId="0" applyNumberFormat="1" applyFont="1" applyBorder="1" applyAlignment="1">
      <alignment horizontal="center" vertical="center"/>
    </xf>
    <xf numFmtId="3" fontId="44" fillId="0" borderId="0" xfId="0" applyNumberFormat="1" applyFont="1" applyBorder="1" applyAlignment="1">
      <alignment horizontal="center" vertical="center"/>
    </xf>
    <xf numFmtId="3" fontId="47" fillId="0" borderId="39" xfId="0" applyNumberFormat="1" applyFont="1" applyBorder="1" applyAlignment="1">
      <alignment horizontal="center" vertical="center"/>
    </xf>
    <xf numFmtId="3" fontId="44" fillId="0" borderId="39" xfId="0" applyNumberFormat="1" applyFont="1" applyBorder="1" applyAlignment="1">
      <alignment horizontal="center" vertical="center"/>
    </xf>
    <xf numFmtId="0" fontId="35" fillId="6" borderId="22" xfId="0" applyFont="1" applyFill="1" applyBorder="1" applyAlignment="1">
      <alignment horizontal="left" vertical="center"/>
    </xf>
    <xf numFmtId="3" fontId="44" fillId="0" borderId="39" xfId="1" applyNumberFormat="1" applyFont="1" applyBorder="1" applyAlignment="1">
      <alignment horizontal="center" vertical="center" wrapText="1"/>
    </xf>
    <xf numFmtId="0" fontId="47" fillId="0" borderId="9" xfId="0" applyFont="1" applyBorder="1" applyAlignment="1">
      <alignment vertical="center"/>
    </xf>
    <xf numFmtId="3" fontId="43" fillId="0" borderId="39" xfId="1" applyNumberFormat="1" applyFont="1" applyBorder="1" applyAlignment="1">
      <alignment horizontal="center" vertical="center" wrapText="1"/>
    </xf>
    <xf numFmtId="3" fontId="35" fillId="0" borderId="0" xfId="0" applyNumberFormat="1" applyFont="1" applyFill="1" applyBorder="1" applyAlignment="1">
      <alignment horizontal="right" vertical="center"/>
    </xf>
    <xf numFmtId="164" fontId="43" fillId="0" borderId="0" xfId="1" applyFont="1" applyFill="1" applyBorder="1" applyAlignment="1">
      <alignment horizontal="center" vertical="center" wrapText="1"/>
    </xf>
    <xf numFmtId="0" fontId="45" fillId="6" borderId="40" xfId="0" applyFont="1" applyFill="1" applyBorder="1" applyAlignment="1">
      <alignment horizontal="left" vertical="center" wrapText="1"/>
    </xf>
    <xf numFmtId="0" fontId="35" fillId="6" borderId="4" xfId="0" applyFont="1" applyFill="1" applyBorder="1" applyAlignment="1">
      <alignment horizontal="left" vertical="center" wrapText="1"/>
    </xf>
    <xf numFmtId="3" fontId="51" fillId="0" borderId="3" xfId="0" applyNumberFormat="1" applyFont="1" applyFill="1" applyBorder="1" applyAlignment="1">
      <alignment horizontal="center" vertical="center" wrapText="1"/>
    </xf>
    <xf numFmtId="0" fontId="43" fillId="6" borderId="40" xfId="0" applyFont="1" applyFill="1" applyBorder="1" applyAlignment="1">
      <alignment horizontal="center" vertical="center" wrapText="1"/>
    </xf>
    <xf numFmtId="3" fontId="43" fillId="9" borderId="15" xfId="0" applyNumberFormat="1" applyFont="1" applyFill="1" applyBorder="1" applyAlignment="1">
      <alignment horizontal="left" vertical="center" wrapText="1"/>
    </xf>
    <xf numFmtId="3" fontId="43" fillId="9" borderId="24" xfId="0" applyNumberFormat="1" applyFont="1" applyFill="1" applyBorder="1" applyAlignment="1">
      <alignment horizontal="center" vertical="center" wrapText="1"/>
    </xf>
    <xf numFmtId="164" fontId="43" fillId="9" borderId="16" xfId="1" applyFont="1" applyFill="1" applyBorder="1" applyAlignment="1">
      <alignment horizontal="center" vertical="center"/>
    </xf>
    <xf numFmtId="164" fontId="43" fillId="9" borderId="3" xfId="1" applyFont="1" applyFill="1" applyBorder="1" applyAlignment="1">
      <alignment horizontal="center" vertical="center"/>
    </xf>
    <xf numFmtId="164" fontId="43" fillId="9" borderId="15" xfId="1" applyFont="1" applyFill="1" applyBorder="1" applyAlignment="1">
      <alignment horizontal="center" vertical="center"/>
    </xf>
    <xf numFmtId="164" fontId="43" fillId="9" borderId="44" xfId="1" applyFont="1" applyFill="1" applyBorder="1" applyAlignment="1">
      <alignment horizontal="center" vertical="center"/>
    </xf>
    <xf numFmtId="0" fontId="35" fillId="6" borderId="40" xfId="0" applyFont="1" applyFill="1" applyBorder="1" applyAlignment="1">
      <alignment horizontal="center" vertical="center" wrapText="1"/>
    </xf>
    <xf numFmtId="3" fontId="35" fillId="0" borderId="3" xfId="0" applyNumberFormat="1" applyFont="1" applyFill="1" applyBorder="1" applyAlignment="1">
      <alignment horizontal="center" vertical="center" wrapText="1"/>
    </xf>
    <xf numFmtId="3" fontId="35" fillId="0" borderId="4" xfId="0" applyNumberFormat="1" applyFont="1" applyFill="1" applyBorder="1" applyAlignment="1">
      <alignment horizontal="right" vertical="center" wrapText="1"/>
    </xf>
    <xf numFmtId="0" fontId="35" fillId="6" borderId="10" xfId="0" applyFont="1" applyFill="1" applyBorder="1" applyAlignment="1">
      <alignment horizontal="left" vertical="center" wrapText="1"/>
    </xf>
    <xf numFmtId="168" fontId="35" fillId="0" borderId="10" xfId="0" applyNumberFormat="1" applyFont="1" applyFill="1" applyBorder="1" applyAlignment="1">
      <alignment horizontal="center" vertical="center" wrapText="1"/>
    </xf>
    <xf numFmtId="1" fontId="35" fillId="0" borderId="4" xfId="0" applyNumberFormat="1" applyFont="1" applyFill="1" applyBorder="1" applyAlignment="1">
      <alignment horizontal="center" vertical="center" wrapText="1"/>
    </xf>
    <xf numFmtId="3" fontId="35" fillId="0" borderId="19" xfId="0" applyNumberFormat="1" applyFont="1" applyFill="1" applyBorder="1" applyAlignment="1">
      <alignment horizontal="center" vertical="center" wrapText="1"/>
    </xf>
    <xf numFmtId="0" fontId="35" fillId="0" borderId="22" xfId="0" applyFont="1" applyFill="1" applyBorder="1" applyAlignment="1">
      <alignment horizontal="center" vertical="center" wrapText="1"/>
    </xf>
    <xf numFmtId="164" fontId="35" fillId="0" borderId="2" xfId="1" applyFont="1" applyFill="1" applyBorder="1" applyAlignment="1">
      <alignment horizontal="center" vertical="center" wrapText="1"/>
    </xf>
    <xf numFmtId="164" fontId="35" fillId="0" borderId="19" xfId="1" applyFont="1" applyFill="1" applyBorder="1" applyAlignment="1">
      <alignment horizontal="center" vertical="center" wrapText="1"/>
    </xf>
    <xf numFmtId="3" fontId="35" fillId="0" borderId="0" xfId="0" applyNumberFormat="1" applyFont="1" applyFill="1" applyAlignment="1">
      <alignment vertical="center" wrapText="1"/>
    </xf>
    <xf numFmtId="0" fontId="35" fillId="0" borderId="0" xfId="0" applyFont="1" applyFill="1" applyAlignment="1">
      <alignment vertical="center" wrapText="1"/>
    </xf>
    <xf numFmtId="168" fontId="35" fillId="0" borderId="40" xfId="0" applyNumberFormat="1" applyFont="1" applyFill="1" applyBorder="1" applyAlignment="1">
      <alignment horizontal="left" vertical="center" wrapText="1"/>
    </xf>
    <xf numFmtId="41" fontId="35" fillId="0" borderId="3" xfId="73" applyFont="1" applyFill="1" applyBorder="1" applyAlignment="1">
      <alignment horizontal="left" vertical="center" wrapText="1"/>
    </xf>
    <xf numFmtId="0" fontId="35" fillId="0" borderId="3" xfId="0" applyFont="1" applyFill="1" applyBorder="1" applyAlignment="1">
      <alignment horizontal="center" vertical="center" wrapText="1"/>
    </xf>
    <xf numFmtId="1" fontId="35" fillId="0" borderId="3" xfId="0" applyNumberFormat="1" applyFont="1" applyFill="1" applyBorder="1" applyAlignment="1">
      <alignment horizontal="center" vertical="center" wrapText="1"/>
    </xf>
    <xf numFmtId="3" fontId="35" fillId="0" borderId="15" xfId="0" applyNumberFormat="1" applyFont="1" applyFill="1" applyBorder="1" applyAlignment="1">
      <alignment horizontal="center" vertical="center" wrapText="1"/>
    </xf>
    <xf numFmtId="3" fontId="35" fillId="0" borderId="15" xfId="0" applyNumberFormat="1" applyFont="1" applyFill="1" applyBorder="1" applyAlignment="1">
      <alignment horizontal="left" vertical="center"/>
    </xf>
    <xf numFmtId="3" fontId="35" fillId="0" borderId="24" xfId="0" applyNumberFormat="1" applyFont="1" applyFill="1" applyBorder="1" applyAlignment="1">
      <alignment horizontal="center" vertical="center" wrapText="1"/>
    </xf>
    <xf numFmtId="164" fontId="35" fillId="0" borderId="16" xfId="1" applyFont="1" applyFill="1" applyBorder="1" applyAlignment="1">
      <alignment horizontal="center" vertical="center"/>
    </xf>
    <xf numFmtId="164" fontId="35" fillId="0" borderId="3" xfId="1" applyFont="1" applyFill="1" applyBorder="1" applyAlignment="1">
      <alignment horizontal="center" vertical="center"/>
    </xf>
    <xf numFmtId="164" fontId="35" fillId="0" borderId="15" xfId="1" applyFont="1" applyFill="1" applyBorder="1" applyAlignment="1">
      <alignment horizontal="center" vertical="center"/>
    </xf>
    <xf numFmtId="3" fontId="35" fillId="0" borderId="15" xfId="0" applyNumberFormat="1" applyFont="1" applyFill="1" applyBorder="1" applyAlignment="1">
      <alignment horizontal="left" vertical="center" wrapText="1"/>
    </xf>
    <xf numFmtId="0" fontId="35" fillId="6" borderId="40" xfId="0" applyFont="1" applyFill="1" applyBorder="1" applyAlignment="1">
      <alignment horizontal="left" vertical="center" wrapText="1"/>
    </xf>
    <xf numFmtId="3" fontId="35" fillId="0" borderId="3" xfId="0" applyNumberFormat="1" applyFont="1" applyFill="1" applyBorder="1" applyAlignment="1">
      <alignment horizontal="right" vertical="center" wrapText="1"/>
    </xf>
    <xf numFmtId="164" fontId="35" fillId="0" borderId="3" xfId="1" applyFont="1" applyFill="1" applyBorder="1" applyAlignment="1">
      <alignment horizontal="center" vertical="center" wrapText="1"/>
    </xf>
    <xf numFmtId="164" fontId="35" fillId="0" borderId="16" xfId="1" applyFont="1" applyFill="1" applyBorder="1" applyAlignment="1">
      <alignment horizontal="center" vertical="center" wrapText="1"/>
    </xf>
    <xf numFmtId="164" fontId="35" fillId="0" borderId="15" xfId="1" applyFont="1" applyFill="1" applyBorder="1" applyAlignment="1">
      <alignment horizontal="center" vertical="center" wrapText="1"/>
    </xf>
    <xf numFmtId="0" fontId="35" fillId="6" borderId="19" xfId="0" applyFont="1" applyFill="1" applyBorder="1" applyAlignment="1">
      <alignment horizontal="left" vertical="center"/>
    </xf>
    <xf numFmtId="3" fontId="46" fillId="9" borderId="56" xfId="0" applyNumberFormat="1" applyFont="1" applyFill="1" applyBorder="1" applyAlignment="1">
      <alignment horizontal="center" vertical="center" wrapText="1"/>
    </xf>
    <xf numFmtId="3" fontId="46" fillId="9" borderId="57" xfId="0" applyNumberFormat="1" applyFont="1" applyFill="1" applyBorder="1" applyAlignment="1">
      <alignment horizontal="center" vertical="center"/>
    </xf>
    <xf numFmtId="1" fontId="35" fillId="0" borderId="22" xfId="0" applyNumberFormat="1" applyFont="1" applyFill="1" applyBorder="1" applyAlignment="1">
      <alignment horizontal="center" vertical="center"/>
    </xf>
    <xf numFmtId="3" fontId="35" fillId="0" borderId="10" xfId="0" applyNumberFormat="1" applyFont="1" applyFill="1" applyBorder="1" applyAlignment="1">
      <alignment horizontal="center" vertical="center"/>
    </xf>
    <xf numFmtId="3" fontId="44" fillId="4" borderId="10" xfId="1" applyNumberFormat="1" applyFont="1" applyFill="1" applyBorder="1" applyAlignment="1">
      <alignment horizontal="center" vertical="center" wrapText="1"/>
    </xf>
    <xf numFmtId="3" fontId="46" fillId="9" borderId="40" xfId="0" applyNumberFormat="1" applyFont="1" applyFill="1" applyBorder="1" applyAlignment="1">
      <alignment horizontal="center" vertical="center"/>
    </xf>
    <xf numFmtId="3" fontId="46" fillId="9" borderId="40" xfId="0" applyNumberFormat="1" applyFont="1" applyFill="1" applyBorder="1" applyAlignment="1">
      <alignment horizontal="center" vertical="center" wrapText="1"/>
    </xf>
    <xf numFmtId="3" fontId="44" fillId="0" borderId="10" xfId="0" applyNumberFormat="1" applyFont="1" applyFill="1" applyBorder="1" applyAlignment="1">
      <alignment horizontal="center" vertical="center" wrapText="1"/>
    </xf>
    <xf numFmtId="3" fontId="43" fillId="42" borderId="58" xfId="0" applyNumberFormat="1" applyFont="1" applyFill="1" applyBorder="1" applyAlignment="1">
      <alignment horizontal="center" vertical="center"/>
    </xf>
    <xf numFmtId="164" fontId="35" fillId="0" borderId="0" xfId="1" applyFont="1" applyBorder="1" applyAlignment="1">
      <alignment horizontal="center" vertical="center" wrapText="1"/>
    </xf>
    <xf numFmtId="3" fontId="35" fillId="0" borderId="19" xfId="0" applyNumberFormat="1" applyFont="1" applyFill="1" applyBorder="1" applyAlignment="1">
      <alignment horizontal="right" vertical="center"/>
    </xf>
    <xf numFmtId="3" fontId="47" fillId="0" borderId="0" xfId="1" applyNumberFormat="1" applyFont="1" applyBorder="1" applyAlignment="1">
      <alignment horizontal="center" vertical="center" wrapText="1"/>
    </xf>
    <xf numFmtId="3" fontId="43" fillId="7" borderId="19" xfId="0" applyNumberFormat="1" applyFont="1" applyFill="1" applyBorder="1" applyAlignment="1">
      <alignment horizontal="left" vertical="center" wrapText="1"/>
    </xf>
    <xf numFmtId="3" fontId="44" fillId="5" borderId="1" xfId="0" applyNumberFormat="1" applyFont="1" applyFill="1" applyBorder="1" applyAlignment="1">
      <alignment horizontal="center" vertical="center"/>
    </xf>
    <xf numFmtId="0" fontId="37" fillId="0" borderId="0" xfId="0" applyFont="1" applyBorder="1" applyAlignment="1">
      <alignment horizontal="left" vertical="center"/>
    </xf>
    <xf numFmtId="3" fontId="35" fillId="0" borderId="0" xfId="0" applyNumberFormat="1" applyFont="1" applyFill="1" applyBorder="1" applyAlignment="1">
      <alignment horizontal="left" vertical="center"/>
    </xf>
    <xf numFmtId="3" fontId="46" fillId="9" borderId="15" xfId="0" applyNumberFormat="1" applyFont="1" applyFill="1" applyBorder="1" applyAlignment="1">
      <alignment horizontal="left" vertical="center"/>
    </xf>
    <xf numFmtId="3" fontId="44" fillId="4" borderId="19" xfId="1" applyNumberFormat="1" applyFont="1" applyFill="1" applyBorder="1" applyAlignment="1">
      <alignment horizontal="left" vertical="center"/>
    </xf>
    <xf numFmtId="3" fontId="43" fillId="9" borderId="15" xfId="0" applyNumberFormat="1" applyFont="1" applyFill="1" applyBorder="1" applyAlignment="1">
      <alignment horizontal="left" vertical="center"/>
    </xf>
    <xf numFmtId="3" fontId="44" fillId="0" borderId="13" xfId="0" applyNumberFormat="1" applyFont="1" applyFill="1" applyBorder="1" applyAlignment="1">
      <alignment horizontal="left" vertical="center"/>
    </xf>
    <xf numFmtId="3" fontId="44" fillId="42" borderId="8" xfId="1" applyNumberFormat="1" applyFont="1" applyFill="1" applyBorder="1" applyAlignment="1">
      <alignment horizontal="left" vertical="center"/>
    </xf>
    <xf numFmtId="3" fontId="44" fillId="0" borderId="0" xfId="1" applyNumberFormat="1" applyFont="1" applyBorder="1" applyAlignment="1">
      <alignment horizontal="left" vertical="center"/>
    </xf>
    <xf numFmtId="3" fontId="49" fillId="0" borderId="0" xfId="1" applyNumberFormat="1" applyFont="1" applyBorder="1" applyAlignment="1">
      <alignment horizontal="left" vertical="center"/>
    </xf>
    <xf numFmtId="0" fontId="35" fillId="0" borderId="0" xfId="0" applyFont="1" applyAlignment="1">
      <alignment horizontal="left" vertical="center"/>
    </xf>
    <xf numFmtId="1" fontId="35" fillId="0" borderId="22" xfId="0" applyNumberFormat="1" applyFont="1" applyFill="1" applyBorder="1" applyAlignment="1">
      <alignment horizontal="center" vertical="center" wrapText="1"/>
    </xf>
    <xf numFmtId="164" fontId="35" fillId="0" borderId="10" xfId="1" applyFont="1" applyFill="1" applyBorder="1" applyAlignment="1">
      <alignment horizontal="center" vertical="center"/>
    </xf>
    <xf numFmtId="1" fontId="35" fillId="0" borderId="24" xfId="0" applyNumberFormat="1" applyFont="1" applyFill="1" applyBorder="1" applyAlignment="1">
      <alignment horizontal="center" vertical="center" wrapText="1"/>
    </xf>
    <xf numFmtId="164" fontId="35" fillId="0" borderId="40" xfId="1" applyFont="1" applyFill="1" applyBorder="1" applyAlignment="1">
      <alignment horizontal="center" vertical="center"/>
    </xf>
    <xf numFmtId="0" fontId="43" fillId="6" borderId="22" xfId="0" applyFont="1" applyFill="1" applyBorder="1" applyAlignment="1">
      <alignment horizontal="left" vertical="center" wrapText="1"/>
    </xf>
    <xf numFmtId="168" fontId="43" fillId="9" borderId="10" xfId="0" applyNumberFormat="1" applyFont="1" applyFill="1" applyBorder="1" applyAlignment="1">
      <alignment horizontal="left" vertical="center" wrapText="1"/>
    </xf>
    <xf numFmtId="0" fontId="35" fillId="0" borderId="40" xfId="0" applyFont="1" applyFill="1" applyBorder="1" applyAlignment="1">
      <alignment horizontal="center" vertical="center" wrapText="1"/>
    </xf>
    <xf numFmtId="3" fontId="35" fillId="0" borderId="4" xfId="0" applyNumberFormat="1" applyFont="1" applyFill="1" applyBorder="1" applyAlignment="1">
      <alignment vertical="center"/>
    </xf>
    <xf numFmtId="3" fontId="35" fillId="0" borderId="4" xfId="0" applyNumberFormat="1" applyFont="1" applyFill="1" applyBorder="1" applyAlignment="1">
      <alignment vertical="center" wrapText="1"/>
    </xf>
    <xf numFmtId="1" fontId="43" fillId="0" borderId="0" xfId="1" applyNumberFormat="1"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wrapText="1"/>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35" fillId="0" borderId="52" xfId="0" applyFont="1" applyBorder="1" applyAlignment="1">
      <alignment horizontal="center" vertical="center"/>
    </xf>
    <xf numFmtId="0" fontId="43" fillId="8" borderId="1" xfId="0" applyFont="1" applyFill="1" applyBorder="1" applyAlignment="1">
      <alignment horizontal="center" vertical="center" wrapText="1"/>
    </xf>
    <xf numFmtId="0" fontId="35" fillId="41" borderId="1" xfId="0" applyFont="1" applyFill="1" applyBorder="1" applyAlignment="1">
      <alignment horizontal="left" vertical="center"/>
    </xf>
    <xf numFmtId="0" fontId="40" fillId="41" borderId="1" xfId="0" applyFont="1" applyFill="1" applyBorder="1" applyAlignment="1">
      <alignment horizontal="left" vertical="center"/>
    </xf>
    <xf numFmtId="0" fontId="35" fillId="41" borderId="1" xfId="0" quotePrefix="1" applyFont="1" applyFill="1" applyBorder="1" applyAlignment="1">
      <alignment horizontal="left" vertical="center"/>
    </xf>
    <xf numFmtId="169" fontId="35" fillId="41" borderId="1" xfId="0" applyNumberFormat="1" applyFont="1" applyFill="1" applyBorder="1" applyAlignment="1">
      <alignment horizontal="left" vertical="center"/>
    </xf>
  </cellXfs>
  <cellStyles count="74">
    <cellStyle name="20% - Énfasis1" xfId="22" builtinId="30" customBuiltin="1"/>
    <cellStyle name="20% - Énfasis1 2" xfId="52" xr:uid="{00000000-0005-0000-0000-000001000000}"/>
    <cellStyle name="20% - Énfasis2" xfId="26" builtinId="34" customBuiltin="1"/>
    <cellStyle name="20% - Énfasis2 2" xfId="54" xr:uid="{00000000-0005-0000-0000-000003000000}"/>
    <cellStyle name="20% - Énfasis3" xfId="30" builtinId="38" customBuiltin="1"/>
    <cellStyle name="20% - Énfasis3 2" xfId="56" xr:uid="{00000000-0005-0000-0000-000005000000}"/>
    <cellStyle name="20% - Énfasis4" xfId="34" builtinId="42" customBuiltin="1"/>
    <cellStyle name="20% - Énfasis4 2" xfId="58" xr:uid="{00000000-0005-0000-0000-000007000000}"/>
    <cellStyle name="20% - Énfasis5" xfId="38" builtinId="46" customBuiltin="1"/>
    <cellStyle name="20% - Énfasis5 2" xfId="60" xr:uid="{00000000-0005-0000-0000-000009000000}"/>
    <cellStyle name="20% - Énfasis6" xfId="42" builtinId="50" customBuiltin="1"/>
    <cellStyle name="20% - Énfasis6 2" xfId="62" xr:uid="{00000000-0005-0000-0000-00000B000000}"/>
    <cellStyle name="40% - Énfasis1" xfId="23" builtinId="31" customBuiltin="1"/>
    <cellStyle name="40% - Énfasis1 2" xfId="53" xr:uid="{00000000-0005-0000-0000-00000D000000}"/>
    <cellStyle name="40% - Énfasis2" xfId="27" builtinId="35" customBuiltin="1"/>
    <cellStyle name="40% - Énfasis2 2" xfId="55" xr:uid="{00000000-0005-0000-0000-00000F000000}"/>
    <cellStyle name="40% - Énfasis3" xfId="31" builtinId="39" customBuiltin="1"/>
    <cellStyle name="40% - Énfasis3 2" xfId="57" xr:uid="{00000000-0005-0000-0000-000011000000}"/>
    <cellStyle name="40% - Énfasis4" xfId="35" builtinId="43" customBuiltin="1"/>
    <cellStyle name="40% - Énfasis4 2" xfId="59" xr:uid="{00000000-0005-0000-0000-000013000000}"/>
    <cellStyle name="40% - Énfasis5" xfId="39" builtinId="47" customBuiltin="1"/>
    <cellStyle name="40% - Énfasis5 2" xfId="61" xr:uid="{00000000-0005-0000-0000-000015000000}"/>
    <cellStyle name="40% - Énfasis6" xfId="43" builtinId="51" customBuiltin="1"/>
    <cellStyle name="40% - Énfasis6 2" xfId="63" xr:uid="{00000000-0005-0000-0000-00001700000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Millares [0]" xfId="73" builtinId="6"/>
    <cellStyle name="Neutral" xfId="12" builtinId="28" customBuiltin="1"/>
    <cellStyle name="Normal" xfId="0" builtinId="0"/>
    <cellStyle name="Normal 10" xfId="65" xr:uid="{00000000-0005-0000-0000-000030000000}"/>
    <cellStyle name="Normal 11" xfId="66" xr:uid="{00000000-0005-0000-0000-000031000000}"/>
    <cellStyle name="Normal 12" xfId="67" xr:uid="{00000000-0005-0000-0000-000032000000}"/>
    <cellStyle name="Normal 13" xfId="68" xr:uid="{00000000-0005-0000-0000-000033000000}"/>
    <cellStyle name="Normal 14" xfId="69" xr:uid="{00000000-0005-0000-0000-000034000000}"/>
    <cellStyle name="Normal 15" xfId="70" xr:uid="{00000000-0005-0000-0000-000035000000}"/>
    <cellStyle name="Normal 16" xfId="72" xr:uid="{00000000-0005-0000-0000-000036000000}"/>
    <cellStyle name="Normal 2" xfId="4" xr:uid="{00000000-0005-0000-0000-000037000000}"/>
    <cellStyle name="Normal 2 2" xfId="48" xr:uid="{00000000-0005-0000-0000-000038000000}"/>
    <cellStyle name="Normal 3" xfId="2" xr:uid="{00000000-0005-0000-0000-000039000000}"/>
    <cellStyle name="Normal 4" xfId="45" xr:uid="{00000000-0005-0000-0000-00003A000000}"/>
    <cellStyle name="Normal 5" xfId="3" xr:uid="{00000000-0005-0000-0000-00003B000000}"/>
    <cellStyle name="Normal 6" xfId="47" xr:uid="{00000000-0005-0000-0000-00003C000000}"/>
    <cellStyle name="Normal 7" xfId="49" xr:uid="{00000000-0005-0000-0000-00003D000000}"/>
    <cellStyle name="Normal 8" xfId="50" xr:uid="{00000000-0005-0000-0000-00003E000000}"/>
    <cellStyle name="Normal 9" xfId="64" xr:uid="{00000000-0005-0000-0000-00003F000000}"/>
    <cellStyle name="Notas 2" xfId="46" xr:uid="{00000000-0005-0000-0000-000040000000}"/>
    <cellStyle name="Notas 3" xfId="51" xr:uid="{00000000-0005-0000-0000-000041000000}"/>
    <cellStyle name="Porcentaje" xfId="71"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5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7F913"/>
      <color rgb="FF00FF00"/>
      <color rgb="FF00CC00"/>
      <color rgb="FF00FFFF"/>
      <color rgb="FFFF9900"/>
      <color rgb="FF99CC00"/>
      <color rgb="FFFFFF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80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K95"/>
  <sheetViews>
    <sheetView showGridLines="0" tabSelected="1" zoomScale="90" zoomScaleNormal="90" workbookViewId="0">
      <pane xSplit="6" ySplit="19" topLeftCell="G20" activePane="bottomRight" state="frozen"/>
      <selection pane="topRight" activeCell="G1" sqref="G1"/>
      <selection pane="bottomLeft" activeCell="A20" sqref="A20"/>
      <selection pane="bottomRight" activeCell="C25" sqref="C25"/>
    </sheetView>
  </sheetViews>
  <sheetFormatPr baseColWidth="10" defaultRowHeight="13.5" outlineLevelRow="1" outlineLevelCol="1" x14ac:dyDescent="0.2"/>
  <cols>
    <col min="1" max="1" width="38.85546875" style="140" customWidth="1"/>
    <col min="2" max="2" width="19.7109375" style="178" customWidth="1"/>
    <col min="3" max="3" width="16.85546875" style="140" customWidth="1"/>
    <col min="4" max="4" width="20.85546875" style="140" customWidth="1"/>
    <col min="5" max="5" width="23.7109375" style="140" customWidth="1"/>
    <col min="6" max="6" width="20.85546875" style="140" customWidth="1"/>
    <col min="7" max="7" width="32.7109375" style="140" customWidth="1" outlineLevel="1"/>
    <col min="8" max="8" width="24.140625" style="140" customWidth="1" outlineLevel="1"/>
    <col min="9" max="9" width="19.140625" style="140" customWidth="1" outlineLevel="1"/>
    <col min="10" max="10" width="32.7109375" style="140" customWidth="1" outlineLevel="1"/>
    <col min="11" max="11" width="23.7109375" style="140" customWidth="1" outlineLevel="1"/>
    <col min="12" max="12" width="13.85546875" style="176" customWidth="1"/>
    <col min="13" max="13" width="16.140625" style="176" customWidth="1"/>
    <col min="14" max="14" width="11" style="179" customWidth="1"/>
    <col min="15" max="15" width="13.28515625" style="112" customWidth="1"/>
    <col min="16" max="16" width="9" style="177" customWidth="1"/>
    <col min="17" max="17" width="16.85546875" style="178" customWidth="1"/>
    <col min="18" max="18" width="8.7109375" style="177" customWidth="1"/>
    <col min="19" max="19" width="16.42578125" style="178" customWidth="1"/>
    <col min="20" max="21" width="15" style="225" customWidth="1"/>
    <col min="22" max="22" width="13.5703125" style="179" customWidth="1"/>
    <col min="23" max="23" width="11.42578125" style="242" customWidth="1" outlineLevel="1"/>
    <col min="24" max="24" width="16.42578125" style="242" customWidth="1" outlineLevel="1"/>
    <col min="25" max="25" width="19" style="242" customWidth="1" outlineLevel="1"/>
    <col min="26" max="28" width="12.7109375" style="242" customWidth="1" outlineLevel="1"/>
    <col min="29" max="33" width="17.140625" style="242" customWidth="1" outlineLevel="1"/>
    <col min="34" max="34" width="20" style="242" customWidth="1" outlineLevel="1"/>
    <col min="35" max="35" width="18.5703125" style="272" customWidth="1"/>
    <col min="36" max="36" width="21" style="242" customWidth="1"/>
    <col min="37" max="37" width="11.42578125" style="140" customWidth="1"/>
    <col min="38" max="16384" width="11.42578125" style="140"/>
  </cols>
  <sheetData>
    <row r="1" spans="1:36" ht="24" hidden="1" customHeight="1" outlineLevel="1" x14ac:dyDescent="0.2">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hidden="1" customHeight="1" outlineLevel="1" x14ac:dyDescent="0.2">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hidden="1" customHeight="1" outlineLevel="1" x14ac:dyDescent="0.2">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collapsed="1" x14ac:dyDescent="0.2">
      <c r="A4" s="141"/>
      <c r="B4" s="1"/>
      <c r="C4" s="1"/>
      <c r="D4" s="1"/>
      <c r="E4" s="1"/>
      <c r="F4" s="1"/>
      <c r="G4" s="1"/>
      <c r="H4" s="1"/>
      <c r="I4" s="1"/>
      <c r="J4" s="1"/>
      <c r="K4" s="1"/>
      <c r="L4" s="1"/>
      <c r="M4" s="1"/>
      <c r="N4" s="1"/>
      <c r="O4" s="1"/>
      <c r="P4" s="1"/>
      <c r="Q4" s="1"/>
      <c r="R4" s="1"/>
      <c r="S4" s="1"/>
      <c r="T4" s="218"/>
      <c r="U4" s="391"/>
      <c r="V4" s="1"/>
      <c r="W4" s="243"/>
      <c r="X4" s="243"/>
      <c r="Y4" s="243"/>
      <c r="Z4" s="243"/>
      <c r="AA4" s="243"/>
      <c r="AB4" s="243"/>
      <c r="AC4" s="243"/>
      <c r="AD4" s="243"/>
      <c r="AE4" s="243"/>
      <c r="AF4" s="243"/>
      <c r="AG4" s="243"/>
      <c r="AH4" s="243"/>
      <c r="AI4" s="243"/>
      <c r="AJ4" s="228"/>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219"/>
      <c r="U5" s="392"/>
      <c r="V5" s="5"/>
      <c r="W5" s="244"/>
      <c r="X5" s="244"/>
      <c r="Y5" s="244"/>
      <c r="Z5" s="244"/>
      <c r="AA5" s="244"/>
      <c r="AB5" s="244"/>
      <c r="AC5" s="244"/>
      <c r="AD5" s="244"/>
      <c r="AE5" s="244"/>
      <c r="AF5" s="244"/>
      <c r="AG5" s="244"/>
      <c r="AH5" s="244"/>
      <c r="AI5" s="244"/>
      <c r="AJ5" s="229"/>
    </row>
    <row r="6" spans="1:36" s="7" customFormat="1" ht="15.75" customHeight="1" outlineLevel="1" x14ac:dyDescent="0.2">
      <c r="A6" s="8" t="s">
        <v>47</v>
      </c>
      <c r="B6" s="418" t="s">
        <v>48</v>
      </c>
      <c r="C6" s="418" t="s">
        <v>48</v>
      </c>
      <c r="D6" s="418" t="s">
        <v>48</v>
      </c>
      <c r="E6" s="418" t="s">
        <v>48</v>
      </c>
      <c r="F6" s="418" t="s">
        <v>48</v>
      </c>
      <c r="G6" s="4"/>
      <c r="H6" s="4"/>
      <c r="I6" s="4"/>
      <c r="J6" s="4"/>
      <c r="K6" s="4"/>
      <c r="L6" s="5"/>
      <c r="M6" s="5"/>
      <c r="N6" s="5"/>
      <c r="O6" s="5"/>
      <c r="P6" s="5"/>
      <c r="Q6" s="5"/>
      <c r="R6" s="5"/>
      <c r="S6" s="5"/>
      <c r="T6" s="219"/>
      <c r="U6" s="392"/>
      <c r="V6" s="5"/>
      <c r="W6" s="244"/>
      <c r="X6" s="244"/>
      <c r="Y6" s="244"/>
      <c r="Z6" s="244"/>
      <c r="AA6" s="244"/>
      <c r="AB6" s="244"/>
      <c r="AC6" s="244"/>
      <c r="AD6" s="244"/>
      <c r="AE6" s="244"/>
      <c r="AF6" s="244"/>
      <c r="AG6" s="244"/>
      <c r="AH6" s="244"/>
      <c r="AI6" s="244"/>
      <c r="AJ6" s="229"/>
    </row>
    <row r="7" spans="1:36" s="7" customFormat="1" ht="15.75" customHeight="1" outlineLevel="1" x14ac:dyDescent="0.2">
      <c r="A7" s="9" t="s">
        <v>39</v>
      </c>
      <c r="B7" s="418" t="s">
        <v>76</v>
      </c>
      <c r="C7" s="418" t="s">
        <v>49</v>
      </c>
      <c r="D7" s="418" t="s">
        <v>49</v>
      </c>
      <c r="E7" s="418" t="s">
        <v>49</v>
      </c>
      <c r="F7" s="418" t="s">
        <v>49</v>
      </c>
      <c r="G7" s="4"/>
      <c r="H7" s="4"/>
      <c r="I7" s="4"/>
      <c r="J7" s="4"/>
      <c r="K7" s="4"/>
      <c r="L7" s="5"/>
      <c r="M7" s="5"/>
      <c r="N7" s="5"/>
      <c r="O7" s="5"/>
      <c r="P7" s="5"/>
      <c r="Q7" s="5"/>
      <c r="R7" s="5"/>
      <c r="S7" s="5"/>
      <c r="T7" s="219"/>
      <c r="U7" s="392"/>
      <c r="V7" s="5"/>
      <c r="W7" s="244"/>
      <c r="X7" s="244"/>
      <c r="Y7" s="244"/>
      <c r="Z7" s="244"/>
      <c r="AA7" s="244"/>
      <c r="AB7" s="244"/>
      <c r="AC7" s="244"/>
      <c r="AD7" s="244"/>
      <c r="AE7" s="244"/>
      <c r="AF7" s="244"/>
      <c r="AG7" s="244"/>
      <c r="AH7" s="244"/>
      <c r="AI7" s="244"/>
      <c r="AJ7" s="229"/>
    </row>
    <row r="8" spans="1:36" s="7" customFormat="1" ht="15.75" customHeight="1" outlineLevel="1" x14ac:dyDescent="0.2">
      <c r="A8" s="10" t="s">
        <v>78</v>
      </c>
      <c r="B8" s="418" t="s">
        <v>50</v>
      </c>
      <c r="C8" s="418" t="s">
        <v>50</v>
      </c>
      <c r="D8" s="418" t="s">
        <v>50</v>
      </c>
      <c r="E8" s="418" t="s">
        <v>50</v>
      </c>
      <c r="F8" s="418" t="s">
        <v>50</v>
      </c>
      <c r="G8" s="4"/>
      <c r="H8" s="4"/>
      <c r="I8" s="4"/>
      <c r="J8" s="4"/>
      <c r="K8" s="4"/>
      <c r="L8" s="5"/>
      <c r="M8" s="5"/>
      <c r="N8" s="5"/>
      <c r="O8" s="5"/>
      <c r="P8" s="5"/>
      <c r="Q8" s="5"/>
      <c r="R8" s="5"/>
      <c r="S8" s="5"/>
      <c r="T8" s="219"/>
      <c r="U8" s="392"/>
      <c r="V8" s="5"/>
      <c r="W8" s="244"/>
      <c r="X8" s="244"/>
      <c r="Y8" s="244"/>
      <c r="Z8" s="244"/>
      <c r="AA8" s="244"/>
      <c r="AB8" s="244"/>
      <c r="AC8" s="244"/>
      <c r="AD8" s="244"/>
      <c r="AE8" s="244"/>
      <c r="AF8" s="244"/>
      <c r="AG8" s="244"/>
      <c r="AH8" s="244"/>
      <c r="AI8" s="244"/>
      <c r="AJ8" s="229"/>
    </row>
    <row r="9" spans="1:36" s="7" customFormat="1" ht="15.75" customHeight="1" outlineLevel="1" x14ac:dyDescent="0.2">
      <c r="A9" s="10" t="s">
        <v>79</v>
      </c>
      <c r="B9" s="418" t="s">
        <v>51</v>
      </c>
      <c r="C9" s="418" t="s">
        <v>51</v>
      </c>
      <c r="D9" s="418" t="s">
        <v>51</v>
      </c>
      <c r="E9" s="418" t="s">
        <v>51</v>
      </c>
      <c r="F9" s="418" t="s">
        <v>51</v>
      </c>
      <c r="G9" s="4"/>
      <c r="H9" s="4"/>
      <c r="I9" s="4"/>
      <c r="J9" s="4"/>
      <c r="K9" s="4"/>
      <c r="L9" s="5"/>
      <c r="M9" s="5"/>
      <c r="N9" s="5"/>
      <c r="O9" s="5"/>
      <c r="P9" s="5"/>
      <c r="Q9" s="5"/>
      <c r="R9" s="5"/>
      <c r="S9" s="5"/>
      <c r="T9" s="219"/>
      <c r="U9" s="392"/>
      <c r="V9" s="5"/>
      <c r="W9" s="244"/>
      <c r="X9" s="244"/>
      <c r="Y9" s="244"/>
      <c r="Z9" s="244"/>
      <c r="AA9" s="244"/>
      <c r="AB9" s="244"/>
      <c r="AC9" s="244"/>
      <c r="AD9" s="244"/>
      <c r="AE9" s="244"/>
      <c r="AF9" s="244"/>
      <c r="AG9" s="244"/>
      <c r="AH9" s="244"/>
      <c r="AI9" s="244"/>
      <c r="AJ9" s="229"/>
    </row>
    <row r="10" spans="1:36" s="12" customFormat="1" ht="15.75" customHeight="1" outlineLevel="1" x14ac:dyDescent="0.2">
      <c r="A10" s="8" t="s">
        <v>53</v>
      </c>
      <c r="B10" s="419" t="s">
        <v>54</v>
      </c>
      <c r="C10" s="419" t="s">
        <v>54</v>
      </c>
      <c r="D10" s="419" t="s">
        <v>54</v>
      </c>
      <c r="E10" s="419" t="s">
        <v>54</v>
      </c>
      <c r="F10" s="419" t="s">
        <v>54</v>
      </c>
      <c r="G10" s="11"/>
      <c r="H10" s="11"/>
      <c r="I10" s="11"/>
      <c r="J10" s="11"/>
      <c r="K10" s="11"/>
      <c r="L10" s="5"/>
      <c r="M10" s="5"/>
      <c r="N10" s="5"/>
      <c r="O10" s="5"/>
      <c r="P10" s="5"/>
      <c r="Q10" s="5"/>
      <c r="R10" s="5"/>
      <c r="S10" s="5"/>
      <c r="T10" s="219"/>
      <c r="U10" s="392"/>
      <c r="V10" s="5"/>
      <c r="W10" s="244"/>
      <c r="X10" s="244"/>
      <c r="Y10" s="244"/>
      <c r="Z10" s="244"/>
      <c r="AA10" s="244"/>
      <c r="AB10" s="244"/>
      <c r="AC10" s="244"/>
      <c r="AD10" s="244"/>
      <c r="AE10" s="244"/>
      <c r="AF10" s="244"/>
      <c r="AG10" s="244"/>
      <c r="AH10" s="244"/>
      <c r="AI10" s="244"/>
      <c r="AJ10" s="229"/>
    </row>
    <row r="11" spans="1:36" s="7" customFormat="1" ht="15.75" customHeight="1" outlineLevel="1" x14ac:dyDescent="0.2">
      <c r="A11" s="8" t="s">
        <v>73</v>
      </c>
      <c r="B11" s="420" t="s">
        <v>43</v>
      </c>
      <c r="C11" s="418" t="s">
        <v>43</v>
      </c>
      <c r="D11" s="418" t="s">
        <v>43</v>
      </c>
      <c r="E11" s="418" t="s">
        <v>43</v>
      </c>
      <c r="F11" s="418" t="s">
        <v>43</v>
      </c>
      <c r="G11" s="4"/>
      <c r="H11" s="4"/>
      <c r="I11" s="4"/>
      <c r="J11" s="4"/>
      <c r="K11" s="4"/>
      <c r="L11" s="5"/>
      <c r="M11" s="5"/>
      <c r="N11" s="5"/>
      <c r="O11" s="5"/>
      <c r="P11" s="5"/>
      <c r="Q11" s="5"/>
      <c r="R11" s="5"/>
      <c r="S11" s="5"/>
      <c r="T11" s="219"/>
      <c r="U11" s="392"/>
      <c r="V11" s="5"/>
      <c r="W11" s="244"/>
      <c r="X11" s="244"/>
      <c r="Y11" s="244"/>
      <c r="Z11" s="244"/>
      <c r="AA11" s="244"/>
      <c r="AB11" s="244"/>
      <c r="AC11" s="244"/>
      <c r="AD11" s="244"/>
      <c r="AE11" s="244"/>
      <c r="AF11" s="244"/>
      <c r="AG11" s="244"/>
      <c r="AH11" s="244"/>
      <c r="AI11" s="244"/>
      <c r="AJ11" s="229"/>
    </row>
    <row r="12" spans="1:36" s="7" customFormat="1" ht="15.75" customHeight="1" outlineLevel="1" x14ac:dyDescent="0.2">
      <c r="A12" s="8" t="s">
        <v>67</v>
      </c>
      <c r="B12" s="420" t="s">
        <v>74</v>
      </c>
      <c r="C12" s="418">
        <v>2020110010174</v>
      </c>
      <c r="D12" s="418">
        <v>2020110010174</v>
      </c>
      <c r="E12" s="418">
        <v>2020110010174</v>
      </c>
      <c r="F12" s="418">
        <v>2020110010174</v>
      </c>
      <c r="G12" s="4"/>
      <c r="H12" s="4"/>
      <c r="I12" s="4"/>
      <c r="J12" s="4"/>
      <c r="K12" s="4"/>
      <c r="L12" s="5"/>
      <c r="M12" s="5"/>
      <c r="N12" s="5"/>
      <c r="O12" s="5"/>
      <c r="P12" s="5"/>
      <c r="Q12" s="5"/>
      <c r="R12" s="5"/>
      <c r="S12" s="5"/>
      <c r="T12" s="219"/>
      <c r="U12" s="392"/>
      <c r="V12" s="5"/>
      <c r="W12" s="244"/>
      <c r="X12" s="244"/>
      <c r="Y12" s="244"/>
      <c r="Z12" s="244"/>
      <c r="AA12" s="244"/>
      <c r="AB12" s="244"/>
      <c r="AC12" s="244"/>
      <c r="AD12" s="244"/>
      <c r="AE12" s="244"/>
      <c r="AF12" s="244"/>
      <c r="AG12" s="244"/>
      <c r="AH12" s="244"/>
      <c r="AI12" s="244"/>
      <c r="AJ12" s="229"/>
    </row>
    <row r="13" spans="1:36" s="15" customFormat="1" ht="15.75" customHeight="1" outlineLevel="1" x14ac:dyDescent="0.2">
      <c r="A13" s="13" t="s">
        <v>0</v>
      </c>
      <c r="B13" s="418" t="s">
        <v>40</v>
      </c>
      <c r="C13" s="418" t="s">
        <v>40</v>
      </c>
      <c r="D13" s="418" t="s">
        <v>40</v>
      </c>
      <c r="E13" s="418" t="s">
        <v>40</v>
      </c>
      <c r="F13" s="418" t="s">
        <v>40</v>
      </c>
      <c r="G13" s="14"/>
      <c r="H13" s="14"/>
      <c r="I13" s="14"/>
      <c r="J13" s="14"/>
      <c r="K13" s="14"/>
      <c r="L13" s="5"/>
      <c r="M13" s="5"/>
      <c r="N13" s="5"/>
      <c r="O13" s="5"/>
      <c r="P13" s="5"/>
      <c r="Q13" s="5"/>
      <c r="R13" s="5"/>
      <c r="S13" s="5"/>
      <c r="T13" s="219"/>
      <c r="U13" s="392"/>
      <c r="V13" s="5"/>
      <c r="W13" s="244"/>
      <c r="X13" s="244"/>
      <c r="Y13" s="244"/>
      <c r="Z13" s="244"/>
      <c r="AA13" s="244"/>
      <c r="AB13" s="244"/>
      <c r="AC13" s="244"/>
      <c r="AD13" s="244"/>
      <c r="AE13" s="244"/>
      <c r="AF13" s="244"/>
      <c r="AG13" s="244"/>
      <c r="AH13" s="244"/>
      <c r="AI13" s="244"/>
      <c r="AJ13" s="229"/>
    </row>
    <row r="14" spans="1:36" s="15" customFormat="1" ht="15.75" customHeight="1" outlineLevel="1" x14ac:dyDescent="0.2">
      <c r="A14" s="13" t="s">
        <v>41</v>
      </c>
      <c r="B14" s="418" t="s">
        <v>55</v>
      </c>
      <c r="C14" s="418" t="s">
        <v>55</v>
      </c>
      <c r="D14" s="418" t="s">
        <v>55</v>
      </c>
      <c r="E14" s="418" t="s">
        <v>55</v>
      </c>
      <c r="F14" s="418" t="s">
        <v>55</v>
      </c>
      <c r="G14" s="4"/>
      <c r="H14" s="4"/>
      <c r="I14" s="4"/>
      <c r="J14" s="4"/>
      <c r="K14" s="4"/>
      <c r="L14" s="5"/>
      <c r="M14" s="5"/>
      <c r="N14" s="5"/>
      <c r="O14" s="5"/>
      <c r="P14" s="5"/>
      <c r="Q14" s="5"/>
      <c r="R14" s="5"/>
      <c r="S14" s="5"/>
      <c r="T14" s="219"/>
      <c r="U14" s="392"/>
      <c r="V14" s="5"/>
      <c r="W14" s="244"/>
      <c r="X14" s="244"/>
      <c r="Y14" s="244"/>
      <c r="Z14" s="244"/>
      <c r="AA14" s="244"/>
      <c r="AB14" s="244"/>
      <c r="AC14" s="244"/>
      <c r="AD14" s="244"/>
      <c r="AE14" s="244"/>
      <c r="AF14" s="244"/>
      <c r="AG14" s="244"/>
      <c r="AH14" s="244"/>
      <c r="AI14" s="244"/>
      <c r="AJ14" s="229"/>
    </row>
    <row r="15" spans="1:36" s="15" customFormat="1" ht="15.75" customHeight="1" outlineLevel="1" x14ac:dyDescent="0.2">
      <c r="A15" s="13" t="s">
        <v>42</v>
      </c>
      <c r="B15" s="421">
        <v>44289</v>
      </c>
      <c r="C15" s="421"/>
      <c r="D15" s="421"/>
      <c r="E15" s="421"/>
      <c r="F15" s="421"/>
      <c r="G15" s="16"/>
      <c r="H15" s="16"/>
      <c r="I15" s="16"/>
      <c r="J15" s="16"/>
      <c r="K15" s="16"/>
      <c r="L15" s="5"/>
      <c r="M15" s="5"/>
      <c r="N15" s="5"/>
      <c r="O15" s="5"/>
      <c r="P15" s="5"/>
      <c r="Q15" s="5"/>
      <c r="R15" s="5"/>
      <c r="S15" s="5"/>
      <c r="T15" s="219"/>
      <c r="U15" s="392"/>
      <c r="V15" s="5"/>
      <c r="W15" s="244"/>
      <c r="X15" s="244"/>
      <c r="Y15" s="244"/>
      <c r="Z15" s="244"/>
      <c r="AA15" s="244"/>
      <c r="AB15" s="244"/>
      <c r="AC15" s="244"/>
      <c r="AD15" s="244"/>
      <c r="AE15" s="244"/>
      <c r="AF15" s="244"/>
      <c r="AG15" s="244"/>
      <c r="AH15" s="244"/>
      <c r="AI15" s="244"/>
      <c r="AJ15" s="229"/>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219"/>
      <c r="U16" s="392"/>
      <c r="V16" s="5"/>
      <c r="W16" s="244"/>
      <c r="X16" s="244"/>
      <c r="Y16" s="244"/>
      <c r="Z16" s="244"/>
      <c r="AA16" s="244"/>
      <c r="AB16" s="244"/>
      <c r="AC16" s="244"/>
      <c r="AD16" s="244"/>
      <c r="AE16" s="244"/>
      <c r="AF16" s="244"/>
      <c r="AG16" s="244"/>
      <c r="AH16" s="244"/>
      <c r="AI16" s="244"/>
      <c r="AJ16" s="229"/>
    </row>
    <row r="17" spans="1:37" s="15" customFormat="1" ht="15" x14ac:dyDescent="0.2">
      <c r="A17" s="417"/>
      <c r="B17" s="17">
        <v>635000000</v>
      </c>
      <c r="C17" s="18">
        <v>0</v>
      </c>
      <c r="D17" s="18">
        <v>0</v>
      </c>
      <c r="E17" s="19">
        <f>C17-D17</f>
        <v>0</v>
      </c>
      <c r="F17" s="20">
        <f>+B17+E17</f>
        <v>635000000</v>
      </c>
      <c r="G17" s="11"/>
      <c r="H17" s="11"/>
      <c r="I17" s="11"/>
      <c r="J17" s="11"/>
      <c r="K17" s="11"/>
      <c r="L17" s="5"/>
      <c r="M17" s="5"/>
      <c r="N17" s="5"/>
      <c r="O17" s="5"/>
      <c r="P17" s="5"/>
      <c r="Q17" s="5"/>
      <c r="R17" s="5"/>
      <c r="S17" s="5"/>
      <c r="T17" s="219"/>
      <c r="U17" s="392"/>
      <c r="V17" s="5"/>
      <c r="W17" s="244"/>
      <c r="X17" s="244"/>
      <c r="Y17" s="244"/>
      <c r="Z17" s="244"/>
      <c r="AA17" s="244"/>
      <c r="AB17" s="244"/>
      <c r="AC17" s="244"/>
      <c r="AD17" s="244"/>
      <c r="AE17" s="244"/>
      <c r="AF17" s="244"/>
      <c r="AG17" s="244"/>
      <c r="AH17" s="244"/>
      <c r="AI17" s="244"/>
      <c r="AJ17" s="229"/>
    </row>
    <row r="18" spans="1:37" s="4" customFormat="1" ht="15" x14ac:dyDescent="0.2">
      <c r="A18" s="21"/>
      <c r="B18" s="22"/>
      <c r="C18" s="23"/>
      <c r="D18" s="23"/>
      <c r="E18" s="24"/>
      <c r="F18" s="5"/>
      <c r="G18" s="11"/>
      <c r="H18" s="11"/>
      <c r="I18" s="11"/>
      <c r="J18" s="11"/>
      <c r="K18" s="11"/>
      <c r="L18" s="5"/>
      <c r="M18" s="5"/>
      <c r="N18" s="5"/>
      <c r="O18" s="5"/>
      <c r="P18" s="5"/>
      <c r="Q18" s="5"/>
      <c r="R18" s="5"/>
      <c r="S18" s="5"/>
      <c r="T18" s="219"/>
      <c r="U18" s="392"/>
      <c r="V18" s="5"/>
      <c r="W18" s="244"/>
      <c r="X18" s="244"/>
      <c r="Y18" s="244"/>
      <c r="Z18" s="244"/>
      <c r="AA18" s="244"/>
      <c r="AB18" s="244"/>
      <c r="AC18" s="244"/>
      <c r="AD18" s="244"/>
      <c r="AE18" s="244"/>
      <c r="AF18" s="244"/>
      <c r="AG18" s="244"/>
      <c r="AH18" s="244"/>
      <c r="AI18" s="244"/>
      <c r="AJ18" s="230"/>
    </row>
    <row r="19" spans="1:37" ht="25.5" x14ac:dyDescent="0.2">
      <c r="A19" s="26" t="s">
        <v>1</v>
      </c>
      <c r="B19" s="27" t="s">
        <v>2</v>
      </c>
      <c r="C19" s="27" t="s">
        <v>3</v>
      </c>
      <c r="D19" s="28" t="s">
        <v>4</v>
      </c>
      <c r="E19" s="28" t="s">
        <v>71</v>
      </c>
      <c r="F19" s="28" t="s">
        <v>218</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90" t="s">
        <v>28</v>
      </c>
      <c r="V19" s="36" t="s">
        <v>12</v>
      </c>
      <c r="W19" s="245" t="s">
        <v>13</v>
      </c>
      <c r="X19" s="246" t="s">
        <v>14</v>
      </c>
      <c r="Y19" s="246" t="s">
        <v>15</v>
      </c>
      <c r="Z19" s="246" t="s">
        <v>16</v>
      </c>
      <c r="AA19" s="246" t="s">
        <v>17</v>
      </c>
      <c r="AB19" s="246" t="s">
        <v>18</v>
      </c>
      <c r="AC19" s="246" t="s">
        <v>19</v>
      </c>
      <c r="AD19" s="246" t="s">
        <v>20</v>
      </c>
      <c r="AE19" s="246" t="s">
        <v>21</v>
      </c>
      <c r="AF19" s="246" t="s">
        <v>22</v>
      </c>
      <c r="AG19" s="246" t="s">
        <v>23</v>
      </c>
      <c r="AH19" s="247" t="s">
        <v>24</v>
      </c>
      <c r="AI19" s="231" t="s">
        <v>25</v>
      </c>
      <c r="AJ19" s="231" t="s">
        <v>26</v>
      </c>
    </row>
    <row r="20" spans="1:37" s="143" customFormat="1" ht="34.5" customHeight="1" x14ac:dyDescent="0.2">
      <c r="A20" s="41" t="s">
        <v>44</v>
      </c>
      <c r="B20" s="42">
        <v>63555555.555555552</v>
      </c>
      <c r="C20" s="137"/>
      <c r="D20" s="137"/>
      <c r="E20" s="137"/>
      <c r="F20" s="137"/>
      <c r="G20" s="137"/>
      <c r="H20" s="137"/>
      <c r="I20" s="137"/>
      <c r="J20" s="137"/>
      <c r="K20" s="137"/>
      <c r="L20" s="43"/>
      <c r="M20" s="114"/>
      <c r="N20" s="44"/>
      <c r="O20" s="45"/>
      <c r="P20" s="46"/>
      <c r="Q20" s="47"/>
      <c r="R20" s="48"/>
      <c r="S20" s="47"/>
      <c r="T20" s="220"/>
      <c r="U20" s="393"/>
      <c r="V20" s="50"/>
      <c r="W20" s="248"/>
      <c r="X20" s="249"/>
      <c r="Y20" s="249"/>
      <c r="Z20" s="249"/>
      <c r="AA20" s="249"/>
      <c r="AB20" s="249"/>
      <c r="AC20" s="249"/>
      <c r="AD20" s="249"/>
      <c r="AE20" s="249"/>
      <c r="AF20" s="249"/>
      <c r="AG20" s="249"/>
      <c r="AH20" s="250"/>
      <c r="AI20" s="232"/>
      <c r="AJ20" s="232"/>
    </row>
    <row r="21" spans="1:37" s="145" customFormat="1" x14ac:dyDescent="0.2">
      <c r="A21" s="348"/>
      <c r="B21" s="349">
        <v>23055556</v>
      </c>
      <c r="C21" s="57" t="s">
        <v>56</v>
      </c>
      <c r="D21" s="57" t="s">
        <v>216</v>
      </c>
      <c r="E21" s="57" t="s">
        <v>52</v>
      </c>
      <c r="F21" s="57" t="s">
        <v>63</v>
      </c>
      <c r="G21" s="57" t="s">
        <v>58</v>
      </c>
      <c r="H21" s="57" t="s">
        <v>202</v>
      </c>
      <c r="I21" s="57" t="s">
        <v>80</v>
      </c>
      <c r="J21" s="57" t="s">
        <v>215</v>
      </c>
      <c r="K21" s="57" t="s">
        <v>69</v>
      </c>
      <c r="L21" s="360">
        <v>2</v>
      </c>
      <c r="M21" s="361">
        <v>23055556</v>
      </c>
      <c r="N21" s="362" t="s">
        <v>226</v>
      </c>
      <c r="O21" s="364">
        <v>23055556</v>
      </c>
      <c r="P21" s="363">
        <v>91</v>
      </c>
      <c r="Q21" s="364">
        <v>23055556</v>
      </c>
      <c r="R21" s="363">
        <v>99</v>
      </c>
      <c r="S21" s="364">
        <v>23055556</v>
      </c>
      <c r="T21" s="365" t="s">
        <v>228</v>
      </c>
      <c r="U21" s="365" t="s">
        <v>396</v>
      </c>
      <c r="V21" s="366">
        <v>77</v>
      </c>
      <c r="W21" s="367"/>
      <c r="X21" s="368"/>
      <c r="Y21" s="368"/>
      <c r="Z21" s="368"/>
      <c r="AA21" s="368"/>
      <c r="AB21" s="368"/>
      <c r="AC21" s="368"/>
      <c r="AD21" s="368"/>
      <c r="AE21" s="368"/>
      <c r="AF21" s="368"/>
      <c r="AG21" s="368"/>
      <c r="AH21" s="369"/>
      <c r="AI21" s="233">
        <f t="shared" ref="AI21" si="0">SUM(W21:AH21)</f>
        <v>0</v>
      </c>
      <c r="AJ21" s="233">
        <f>+S21-AI21</f>
        <v>23055556</v>
      </c>
    </row>
    <row r="22" spans="1:37" s="145" customFormat="1" x14ac:dyDescent="0.2">
      <c r="A22" s="348"/>
      <c r="B22" s="349">
        <v>27000000</v>
      </c>
      <c r="C22" s="57" t="s">
        <v>56</v>
      </c>
      <c r="D22" s="57" t="s">
        <v>216</v>
      </c>
      <c r="E22" s="57" t="s">
        <v>52</v>
      </c>
      <c r="F22" s="57" t="s">
        <v>63</v>
      </c>
      <c r="G22" s="57" t="s">
        <v>58</v>
      </c>
      <c r="H22" s="57" t="s">
        <v>202</v>
      </c>
      <c r="I22" s="57" t="s">
        <v>80</v>
      </c>
      <c r="J22" s="57" t="s">
        <v>215</v>
      </c>
      <c r="K22" s="57" t="s">
        <v>69</v>
      </c>
      <c r="L22" s="360">
        <v>13</v>
      </c>
      <c r="M22" s="361">
        <v>27000000</v>
      </c>
      <c r="N22" s="362" t="s">
        <v>226</v>
      </c>
      <c r="O22" s="349">
        <v>27000000</v>
      </c>
      <c r="P22" s="363">
        <v>102</v>
      </c>
      <c r="Q22" s="349">
        <v>27000000</v>
      </c>
      <c r="R22" s="363">
        <v>247</v>
      </c>
      <c r="S22" s="349">
        <v>27000000</v>
      </c>
      <c r="T22" s="365" t="s">
        <v>229</v>
      </c>
      <c r="U22" s="365" t="s">
        <v>397</v>
      </c>
      <c r="V22" s="366">
        <v>187</v>
      </c>
      <c r="W22" s="367"/>
      <c r="X22" s="368"/>
      <c r="Y22" s="368">
        <v>1200000</v>
      </c>
      <c r="Z22" s="368"/>
      <c r="AA22" s="368"/>
      <c r="AB22" s="368"/>
      <c r="AC22" s="368"/>
      <c r="AD22" s="368"/>
      <c r="AE22" s="368"/>
      <c r="AF22" s="368"/>
      <c r="AG22" s="368"/>
      <c r="AH22" s="369"/>
      <c r="AI22" s="233">
        <f t="shared" ref="AI22:AI23" si="1">SUM(W22:AH22)</f>
        <v>1200000</v>
      </c>
      <c r="AJ22" s="233">
        <f t="shared" ref="AJ22:AJ23" si="2">+S22-AI22</f>
        <v>25800000</v>
      </c>
    </row>
    <row r="23" spans="1:37" s="145" customFormat="1" x14ac:dyDescent="0.2">
      <c r="A23" s="348"/>
      <c r="B23" s="349"/>
      <c r="C23" s="339"/>
      <c r="D23" s="339"/>
      <c r="E23" s="339"/>
      <c r="F23" s="339"/>
      <c r="G23" s="339"/>
      <c r="H23" s="339"/>
      <c r="I23" s="339"/>
      <c r="J23" s="339"/>
      <c r="K23" s="339"/>
      <c r="L23" s="360"/>
      <c r="M23" s="361"/>
      <c r="N23" s="362"/>
      <c r="O23" s="349"/>
      <c r="P23" s="363"/>
      <c r="Q23" s="349"/>
      <c r="R23" s="363"/>
      <c r="S23" s="364"/>
      <c r="T23" s="370"/>
      <c r="U23" s="365"/>
      <c r="V23" s="366"/>
      <c r="W23" s="367"/>
      <c r="X23" s="368"/>
      <c r="Y23" s="368"/>
      <c r="Z23" s="368"/>
      <c r="AA23" s="368"/>
      <c r="AB23" s="368"/>
      <c r="AC23" s="368"/>
      <c r="AD23" s="368"/>
      <c r="AE23" s="368"/>
      <c r="AF23" s="368"/>
      <c r="AG23" s="368"/>
      <c r="AH23" s="369"/>
      <c r="AI23" s="233">
        <f t="shared" si="1"/>
        <v>0</v>
      </c>
      <c r="AJ23" s="233">
        <f t="shared" si="2"/>
        <v>0</v>
      </c>
    </row>
    <row r="24" spans="1:37" s="145" customFormat="1" x14ac:dyDescent="0.2">
      <c r="A24" s="55"/>
      <c r="B24" s="56"/>
      <c r="C24" s="57"/>
      <c r="D24" s="57"/>
      <c r="E24" s="57"/>
      <c r="F24" s="57"/>
      <c r="G24" s="57"/>
      <c r="H24" s="57"/>
      <c r="I24" s="57"/>
      <c r="J24" s="57"/>
      <c r="K24" s="57"/>
      <c r="L24" s="58"/>
      <c r="M24" s="115"/>
      <c r="N24" s="65"/>
      <c r="O24" s="65"/>
      <c r="P24" s="59"/>
      <c r="Q24" s="65"/>
      <c r="R24" s="59"/>
      <c r="S24" s="60"/>
      <c r="T24" s="118"/>
      <c r="U24" s="118"/>
      <c r="V24" s="61"/>
      <c r="W24" s="251"/>
      <c r="X24" s="252"/>
      <c r="Y24" s="252"/>
      <c r="Z24" s="252"/>
      <c r="AA24" s="252"/>
      <c r="AB24" s="252"/>
      <c r="AC24" s="252"/>
      <c r="AD24" s="252"/>
      <c r="AE24" s="252"/>
      <c r="AF24" s="252"/>
      <c r="AG24" s="252"/>
      <c r="AH24" s="253"/>
      <c r="AI24" s="233"/>
      <c r="AJ24" s="233"/>
      <c r="AK24" s="144"/>
    </row>
    <row r="25" spans="1:37" s="146" customFormat="1" ht="81" x14ac:dyDescent="0.2">
      <c r="A25" s="66" t="s">
        <v>8</v>
      </c>
      <c r="B25" s="67">
        <f>B20-SUM(B21:B24)</f>
        <v>13499999.555555552</v>
      </c>
      <c r="C25" s="294" t="s">
        <v>56</v>
      </c>
      <c r="D25" s="295" t="s">
        <v>216</v>
      </c>
      <c r="E25" s="295" t="s">
        <v>52</v>
      </c>
      <c r="F25" s="295" t="s">
        <v>63</v>
      </c>
      <c r="G25" s="295" t="s">
        <v>58</v>
      </c>
      <c r="H25" s="295" t="s">
        <v>202</v>
      </c>
      <c r="I25" s="295" t="s">
        <v>80</v>
      </c>
      <c r="J25" s="295" t="s">
        <v>215</v>
      </c>
      <c r="K25" s="295" t="s">
        <v>69</v>
      </c>
      <c r="L25" s="68"/>
      <c r="M25" s="116"/>
      <c r="N25" s="69"/>
      <c r="O25" s="67"/>
      <c r="P25" s="70"/>
      <c r="Q25" s="67">
        <f>SUM(Q21:Q24)</f>
        <v>50055556</v>
      </c>
      <c r="R25" s="71"/>
      <c r="S25" s="67">
        <f>SUM(S21:S24)</f>
        <v>50055556</v>
      </c>
      <c r="T25" s="221"/>
      <c r="U25" s="394"/>
      <c r="V25" s="73"/>
      <c r="W25" s="255">
        <f t="shared" ref="W25:AJ25" si="3">SUM(W21:W24)</f>
        <v>0</v>
      </c>
      <c r="X25" s="255">
        <f t="shared" si="3"/>
        <v>0</v>
      </c>
      <c r="Y25" s="255">
        <f t="shared" si="3"/>
        <v>1200000</v>
      </c>
      <c r="Z25" s="255">
        <f t="shared" si="3"/>
        <v>0</v>
      </c>
      <c r="AA25" s="255">
        <f t="shared" si="3"/>
        <v>0</v>
      </c>
      <c r="AB25" s="255">
        <f t="shared" si="3"/>
        <v>0</v>
      </c>
      <c r="AC25" s="255">
        <f t="shared" si="3"/>
        <v>0</v>
      </c>
      <c r="AD25" s="255">
        <f t="shared" si="3"/>
        <v>0</v>
      </c>
      <c r="AE25" s="255">
        <f t="shared" si="3"/>
        <v>0</v>
      </c>
      <c r="AF25" s="255">
        <f t="shared" si="3"/>
        <v>0</v>
      </c>
      <c r="AG25" s="255">
        <f t="shared" si="3"/>
        <v>0</v>
      </c>
      <c r="AH25" s="256">
        <f t="shared" si="3"/>
        <v>0</v>
      </c>
      <c r="AI25" s="234">
        <f t="shared" si="3"/>
        <v>1200000</v>
      </c>
      <c r="AJ25" s="234">
        <f t="shared" si="3"/>
        <v>48855556</v>
      </c>
    </row>
    <row r="26" spans="1:37" s="146" customFormat="1" ht="34.5" customHeight="1" x14ac:dyDescent="0.2">
      <c r="A26" s="341" t="s">
        <v>44</v>
      </c>
      <c r="B26" s="197">
        <v>508444444.44444442</v>
      </c>
      <c r="C26" s="137"/>
      <c r="D26" s="137"/>
      <c r="E26" s="137"/>
      <c r="F26" s="137"/>
      <c r="G26" s="137"/>
      <c r="H26" s="137"/>
      <c r="I26" s="137"/>
      <c r="J26" s="137"/>
      <c r="K26" s="137"/>
      <c r="L26" s="43"/>
      <c r="M26" s="45"/>
      <c r="N26" s="44"/>
      <c r="O26" s="45"/>
      <c r="P26" s="46"/>
      <c r="Q26" s="45"/>
      <c r="R26" s="46"/>
      <c r="S26" s="45"/>
      <c r="T26" s="342"/>
      <c r="U26" s="395"/>
      <c r="V26" s="343"/>
      <c r="W26" s="344"/>
      <c r="X26" s="345"/>
      <c r="Y26" s="345"/>
      <c r="Z26" s="345"/>
      <c r="AA26" s="345"/>
      <c r="AB26" s="345"/>
      <c r="AC26" s="345"/>
      <c r="AD26" s="345"/>
      <c r="AE26" s="345"/>
      <c r="AF26" s="345"/>
      <c r="AG26" s="345"/>
      <c r="AH26" s="346"/>
      <c r="AI26" s="347"/>
      <c r="AJ26" s="347"/>
    </row>
    <row r="27" spans="1:37" s="145" customFormat="1" x14ac:dyDescent="0.2">
      <c r="A27" s="348"/>
      <c r="B27" s="349">
        <v>43944444</v>
      </c>
      <c r="C27" s="57" t="s">
        <v>56</v>
      </c>
      <c r="D27" s="57" t="s">
        <v>216</v>
      </c>
      <c r="E27" s="57" t="s">
        <v>52</v>
      </c>
      <c r="F27" s="57" t="s">
        <v>63</v>
      </c>
      <c r="G27" s="57" t="s">
        <v>59</v>
      </c>
      <c r="H27" s="57" t="s">
        <v>208</v>
      </c>
      <c r="I27" s="57" t="s">
        <v>81</v>
      </c>
      <c r="J27" s="57" t="s">
        <v>215</v>
      </c>
      <c r="K27" s="57" t="s">
        <v>69</v>
      </c>
      <c r="L27" s="360">
        <v>1</v>
      </c>
      <c r="M27" s="349">
        <v>43944444</v>
      </c>
      <c r="N27" s="362" t="s">
        <v>226</v>
      </c>
      <c r="O27" s="349">
        <v>43944444</v>
      </c>
      <c r="P27" s="363">
        <v>92</v>
      </c>
      <c r="Q27" s="349">
        <v>43944444</v>
      </c>
      <c r="R27" s="363">
        <v>100</v>
      </c>
      <c r="S27" s="349">
        <v>43944444</v>
      </c>
      <c r="T27" s="365" t="s">
        <v>230</v>
      </c>
      <c r="U27" s="365" t="s">
        <v>396</v>
      </c>
      <c r="V27" s="366">
        <v>77</v>
      </c>
      <c r="W27" s="367"/>
      <c r="X27" s="368"/>
      <c r="Y27" s="368">
        <v>0</v>
      </c>
      <c r="Z27" s="368"/>
      <c r="AA27" s="368"/>
      <c r="AB27" s="368"/>
      <c r="AC27" s="368"/>
      <c r="AD27" s="368"/>
      <c r="AE27" s="368"/>
      <c r="AF27" s="368"/>
      <c r="AG27" s="368"/>
      <c r="AH27" s="369"/>
      <c r="AI27" s="233">
        <f t="shared" ref="AI27:AI37" si="4">SUM(W27:AH27)</f>
        <v>0</v>
      </c>
      <c r="AJ27" s="233">
        <f t="shared" ref="AJ27:AJ37" si="5">+S27-AI27</f>
        <v>43944444</v>
      </c>
    </row>
    <row r="28" spans="1:37" s="145" customFormat="1" x14ac:dyDescent="0.2">
      <c r="A28" s="348"/>
      <c r="B28" s="349">
        <v>27000000</v>
      </c>
      <c r="C28" s="57" t="s">
        <v>56</v>
      </c>
      <c r="D28" s="57" t="s">
        <v>216</v>
      </c>
      <c r="E28" s="57" t="s">
        <v>52</v>
      </c>
      <c r="F28" s="57" t="s">
        <v>63</v>
      </c>
      <c r="G28" s="57" t="s">
        <v>59</v>
      </c>
      <c r="H28" s="57" t="s">
        <v>208</v>
      </c>
      <c r="I28" s="57" t="s">
        <v>81</v>
      </c>
      <c r="J28" s="57" t="s">
        <v>215</v>
      </c>
      <c r="K28" s="57" t="s">
        <v>69</v>
      </c>
      <c r="L28" s="360">
        <v>11</v>
      </c>
      <c r="M28" s="349">
        <v>27000000</v>
      </c>
      <c r="N28" s="362" t="s">
        <v>226</v>
      </c>
      <c r="O28" s="349">
        <v>27000000</v>
      </c>
      <c r="P28" s="363">
        <v>90</v>
      </c>
      <c r="Q28" s="349">
        <v>27000000</v>
      </c>
      <c r="R28" s="363">
        <v>106</v>
      </c>
      <c r="S28" s="349">
        <v>27000000</v>
      </c>
      <c r="T28" s="365" t="s">
        <v>231</v>
      </c>
      <c r="U28" s="365" t="s">
        <v>401</v>
      </c>
      <c r="V28" s="366">
        <v>79</v>
      </c>
      <c r="W28" s="367"/>
      <c r="X28" s="368"/>
      <c r="Y28" s="368">
        <v>4950000</v>
      </c>
      <c r="Z28" s="368"/>
      <c r="AA28" s="368"/>
      <c r="AB28" s="368"/>
      <c r="AC28" s="368"/>
      <c r="AD28" s="368"/>
      <c r="AE28" s="368"/>
      <c r="AF28" s="368"/>
      <c r="AG28" s="368"/>
      <c r="AH28" s="369"/>
      <c r="AI28" s="233">
        <f t="shared" si="4"/>
        <v>4950000</v>
      </c>
      <c r="AJ28" s="233">
        <f t="shared" si="5"/>
        <v>22050000</v>
      </c>
    </row>
    <row r="29" spans="1:37" s="145" customFormat="1" x14ac:dyDescent="0.2">
      <c r="A29" s="348"/>
      <c r="B29" s="349">
        <v>5750000</v>
      </c>
      <c r="C29" s="57" t="s">
        <v>56</v>
      </c>
      <c r="D29" s="57" t="s">
        <v>216</v>
      </c>
      <c r="E29" s="57" t="s">
        <v>52</v>
      </c>
      <c r="F29" s="57" t="s">
        <v>63</v>
      </c>
      <c r="G29" s="57" t="s">
        <v>59</v>
      </c>
      <c r="H29" s="57" t="s">
        <v>208</v>
      </c>
      <c r="I29" s="57" t="s">
        <v>81</v>
      </c>
      <c r="J29" s="57" t="s">
        <v>215</v>
      </c>
      <c r="K29" s="57" t="s">
        <v>69</v>
      </c>
      <c r="L29" s="360">
        <v>12</v>
      </c>
      <c r="M29" s="349">
        <v>5750000</v>
      </c>
      <c r="N29" s="362" t="s">
        <v>226</v>
      </c>
      <c r="O29" s="349">
        <v>5750000</v>
      </c>
      <c r="P29" s="363">
        <v>262</v>
      </c>
      <c r="Q29" s="349">
        <v>5750000</v>
      </c>
      <c r="R29" s="363">
        <v>229</v>
      </c>
      <c r="S29" s="349">
        <v>337700</v>
      </c>
      <c r="T29" s="365" t="s">
        <v>232</v>
      </c>
      <c r="U29" s="365" t="s">
        <v>402</v>
      </c>
      <c r="V29" s="366" t="s">
        <v>403</v>
      </c>
      <c r="W29" s="367"/>
      <c r="X29" s="368">
        <v>275700</v>
      </c>
      <c r="Y29" s="368">
        <v>62000</v>
      </c>
      <c r="Z29" s="368"/>
      <c r="AA29" s="368"/>
      <c r="AB29" s="368"/>
      <c r="AC29" s="368"/>
      <c r="AD29" s="368"/>
      <c r="AE29" s="368"/>
      <c r="AF29" s="368"/>
      <c r="AG29" s="368"/>
      <c r="AH29" s="369"/>
      <c r="AI29" s="233">
        <f t="shared" si="4"/>
        <v>337700</v>
      </c>
      <c r="AJ29" s="233">
        <f t="shared" si="5"/>
        <v>0</v>
      </c>
    </row>
    <row r="30" spans="1:37" s="145" customFormat="1" x14ac:dyDescent="0.2">
      <c r="A30" s="348"/>
      <c r="B30" s="349">
        <v>27000000</v>
      </c>
      <c r="C30" s="57" t="s">
        <v>56</v>
      </c>
      <c r="D30" s="57" t="s">
        <v>216</v>
      </c>
      <c r="E30" s="57" t="s">
        <v>52</v>
      </c>
      <c r="F30" s="57" t="s">
        <v>63</v>
      </c>
      <c r="G30" s="57" t="s">
        <v>59</v>
      </c>
      <c r="H30" s="57" t="s">
        <v>208</v>
      </c>
      <c r="I30" s="57" t="s">
        <v>81</v>
      </c>
      <c r="J30" s="57" t="s">
        <v>215</v>
      </c>
      <c r="K30" s="57" t="s">
        <v>69</v>
      </c>
      <c r="L30" s="360">
        <v>15</v>
      </c>
      <c r="M30" s="349">
        <v>27000000</v>
      </c>
      <c r="N30" s="362" t="s">
        <v>226</v>
      </c>
      <c r="O30" s="349">
        <v>27000000</v>
      </c>
      <c r="P30" s="363">
        <v>140</v>
      </c>
      <c r="Q30" s="349">
        <v>27000000</v>
      </c>
      <c r="R30" s="363">
        <v>147</v>
      </c>
      <c r="S30" s="349">
        <v>27000000</v>
      </c>
      <c r="T30" s="365" t="s">
        <v>398</v>
      </c>
      <c r="U30" s="365" t="s">
        <v>404</v>
      </c>
      <c r="V30" s="366">
        <v>110</v>
      </c>
      <c r="W30" s="367"/>
      <c r="X30" s="368"/>
      <c r="Y30" s="368">
        <v>4500000</v>
      </c>
      <c r="Z30" s="368"/>
      <c r="AA30" s="368"/>
      <c r="AB30" s="368"/>
      <c r="AC30" s="368"/>
      <c r="AD30" s="368"/>
      <c r="AE30" s="368"/>
      <c r="AF30" s="368"/>
      <c r="AG30" s="368"/>
      <c r="AH30" s="369"/>
      <c r="AI30" s="233">
        <f t="shared" si="4"/>
        <v>4500000</v>
      </c>
      <c r="AJ30" s="233">
        <f t="shared" si="5"/>
        <v>22500000</v>
      </c>
    </row>
    <row r="31" spans="1:37" s="145" customFormat="1" x14ac:dyDescent="0.2">
      <c r="A31" s="348"/>
      <c r="B31" s="349">
        <v>24750000</v>
      </c>
      <c r="C31" s="57" t="s">
        <v>56</v>
      </c>
      <c r="D31" s="57" t="s">
        <v>216</v>
      </c>
      <c r="E31" s="57" t="s">
        <v>52</v>
      </c>
      <c r="F31" s="57" t="s">
        <v>63</v>
      </c>
      <c r="G31" s="57" t="s">
        <v>59</v>
      </c>
      <c r="H31" s="57" t="s">
        <v>208</v>
      </c>
      <c r="I31" s="57" t="s">
        <v>81</v>
      </c>
      <c r="J31" s="57" t="s">
        <v>215</v>
      </c>
      <c r="K31" s="57" t="s">
        <v>69</v>
      </c>
      <c r="L31" s="360">
        <v>18</v>
      </c>
      <c r="M31" s="349">
        <v>24750000</v>
      </c>
      <c r="N31" s="362" t="s">
        <v>226</v>
      </c>
      <c r="O31" s="349">
        <v>24750000</v>
      </c>
      <c r="P31" s="363">
        <v>87</v>
      </c>
      <c r="Q31" s="349">
        <v>24750000</v>
      </c>
      <c r="R31" s="363">
        <v>128</v>
      </c>
      <c r="S31" s="349">
        <v>24750000</v>
      </c>
      <c r="T31" s="365" t="s">
        <v>399</v>
      </c>
      <c r="U31" s="365" t="s">
        <v>405</v>
      </c>
      <c r="V31" s="366">
        <v>108</v>
      </c>
      <c r="W31" s="367"/>
      <c r="X31" s="368"/>
      <c r="Y31" s="368">
        <v>4800000</v>
      </c>
      <c r="Z31" s="368"/>
      <c r="AA31" s="368"/>
      <c r="AB31" s="368"/>
      <c r="AC31" s="368"/>
      <c r="AD31" s="368"/>
      <c r="AE31" s="368"/>
      <c r="AF31" s="368"/>
      <c r="AG31" s="368"/>
      <c r="AH31" s="369"/>
      <c r="AI31" s="233">
        <f t="shared" si="4"/>
        <v>4800000</v>
      </c>
      <c r="AJ31" s="233">
        <f t="shared" si="5"/>
        <v>19950000</v>
      </c>
    </row>
    <row r="32" spans="1:37" s="145" customFormat="1" x14ac:dyDescent="0.2">
      <c r="A32" s="348"/>
      <c r="B32" s="349">
        <v>72000000</v>
      </c>
      <c r="C32" s="57" t="s">
        <v>56</v>
      </c>
      <c r="D32" s="57" t="s">
        <v>216</v>
      </c>
      <c r="E32" s="57" t="s">
        <v>52</v>
      </c>
      <c r="F32" s="57" t="s">
        <v>63</v>
      </c>
      <c r="G32" s="57" t="s">
        <v>59</v>
      </c>
      <c r="H32" s="57" t="s">
        <v>208</v>
      </c>
      <c r="I32" s="57" t="s">
        <v>81</v>
      </c>
      <c r="J32" s="57" t="s">
        <v>215</v>
      </c>
      <c r="K32" s="57" t="s">
        <v>69</v>
      </c>
      <c r="L32" s="360">
        <v>19</v>
      </c>
      <c r="M32" s="349">
        <v>72000000</v>
      </c>
      <c r="N32" s="362" t="s">
        <v>226</v>
      </c>
      <c r="O32" s="349">
        <v>72000000</v>
      </c>
      <c r="P32" s="363">
        <v>86</v>
      </c>
      <c r="Q32" s="349">
        <v>72000000</v>
      </c>
      <c r="R32" s="363">
        <v>296</v>
      </c>
      <c r="S32" s="349">
        <v>72000000</v>
      </c>
      <c r="T32" s="365" t="s">
        <v>400</v>
      </c>
      <c r="U32" s="365" t="s">
        <v>406</v>
      </c>
      <c r="V32" s="366">
        <v>222</v>
      </c>
      <c r="W32" s="367"/>
      <c r="X32" s="368"/>
      <c r="Y32" s="368">
        <v>0</v>
      </c>
      <c r="Z32" s="368"/>
      <c r="AA32" s="368"/>
      <c r="AB32" s="368"/>
      <c r="AC32" s="368"/>
      <c r="AD32" s="368"/>
      <c r="AE32" s="368"/>
      <c r="AF32" s="368"/>
      <c r="AG32" s="368"/>
      <c r="AH32" s="369"/>
      <c r="AI32" s="233">
        <f t="shared" si="4"/>
        <v>0</v>
      </c>
      <c r="AJ32" s="233">
        <f t="shared" si="5"/>
        <v>72000000</v>
      </c>
    </row>
    <row r="33" spans="1:37" s="145" customFormat="1" x14ac:dyDescent="0.2">
      <c r="A33" s="348"/>
      <c r="B33" s="349">
        <v>80000000</v>
      </c>
      <c r="C33" s="57" t="s">
        <v>56</v>
      </c>
      <c r="D33" s="57" t="s">
        <v>216</v>
      </c>
      <c r="E33" s="57" t="s">
        <v>52</v>
      </c>
      <c r="F33" s="57" t="s">
        <v>63</v>
      </c>
      <c r="G33" s="57" t="s">
        <v>59</v>
      </c>
      <c r="H33" s="57" t="s">
        <v>208</v>
      </c>
      <c r="I33" s="57" t="s">
        <v>81</v>
      </c>
      <c r="J33" s="57" t="s">
        <v>215</v>
      </c>
      <c r="K33" s="57" t="s">
        <v>69</v>
      </c>
      <c r="L33" s="360">
        <v>20</v>
      </c>
      <c r="M33" s="349">
        <v>80000000</v>
      </c>
      <c r="N33" s="362" t="s">
        <v>226</v>
      </c>
      <c r="O33" s="349">
        <v>80000000</v>
      </c>
      <c r="P33" s="363">
        <v>85</v>
      </c>
      <c r="Q33" s="349">
        <v>80000000</v>
      </c>
      <c r="R33" s="363">
        <v>148</v>
      </c>
      <c r="S33" s="349">
        <v>80000000</v>
      </c>
      <c r="T33" s="365" t="s">
        <v>233</v>
      </c>
      <c r="U33" s="365" t="s">
        <v>407</v>
      </c>
      <c r="V33" s="366">
        <v>107</v>
      </c>
      <c r="W33" s="367"/>
      <c r="X33" s="368"/>
      <c r="Y33" s="368">
        <v>0</v>
      </c>
      <c r="Z33" s="368"/>
      <c r="AA33" s="368"/>
      <c r="AB33" s="368"/>
      <c r="AC33" s="368"/>
      <c r="AD33" s="368"/>
      <c r="AE33" s="368"/>
      <c r="AF33" s="368"/>
      <c r="AG33" s="368"/>
      <c r="AH33" s="369"/>
      <c r="AI33" s="233">
        <f t="shared" si="4"/>
        <v>0</v>
      </c>
      <c r="AJ33" s="233">
        <f t="shared" si="5"/>
        <v>80000000</v>
      </c>
    </row>
    <row r="34" spans="1:37" s="145" customFormat="1" x14ac:dyDescent="0.2">
      <c r="A34" s="348"/>
      <c r="B34" s="349">
        <v>70000000</v>
      </c>
      <c r="C34" s="57" t="s">
        <v>56</v>
      </c>
      <c r="D34" s="57" t="s">
        <v>216</v>
      </c>
      <c r="E34" s="57" t="s">
        <v>52</v>
      </c>
      <c r="F34" s="57" t="s">
        <v>63</v>
      </c>
      <c r="G34" s="57" t="s">
        <v>59</v>
      </c>
      <c r="H34" s="57" t="s">
        <v>208</v>
      </c>
      <c r="I34" s="57" t="s">
        <v>81</v>
      </c>
      <c r="J34" s="57" t="s">
        <v>215</v>
      </c>
      <c r="K34" s="57" t="s">
        <v>69</v>
      </c>
      <c r="L34" s="360">
        <v>21</v>
      </c>
      <c r="M34" s="349">
        <v>70000000</v>
      </c>
      <c r="N34" s="362" t="s">
        <v>226</v>
      </c>
      <c r="O34" s="349">
        <v>70000000</v>
      </c>
      <c r="P34" s="363">
        <v>187</v>
      </c>
      <c r="Q34" s="349">
        <v>70000000</v>
      </c>
      <c r="R34" s="363">
        <v>174</v>
      </c>
      <c r="S34" s="349">
        <v>70000000</v>
      </c>
      <c r="T34" s="365" t="s">
        <v>234</v>
      </c>
      <c r="U34" s="365" t="s">
        <v>408</v>
      </c>
      <c r="V34" s="366">
        <v>135</v>
      </c>
      <c r="W34" s="367"/>
      <c r="X34" s="368"/>
      <c r="Y34" s="368">
        <v>6066667</v>
      </c>
      <c r="Z34" s="368"/>
      <c r="AA34" s="368"/>
      <c r="AB34" s="368"/>
      <c r="AC34" s="368"/>
      <c r="AD34" s="368"/>
      <c r="AE34" s="368"/>
      <c r="AF34" s="368"/>
      <c r="AG34" s="368"/>
      <c r="AH34" s="369"/>
      <c r="AI34" s="233">
        <f t="shared" si="4"/>
        <v>6066667</v>
      </c>
      <c r="AJ34" s="233">
        <f t="shared" si="5"/>
        <v>63933333</v>
      </c>
    </row>
    <row r="35" spans="1:37" s="145" customFormat="1" x14ac:dyDescent="0.2">
      <c r="A35" s="348"/>
      <c r="B35" s="349">
        <v>63000000</v>
      </c>
      <c r="C35" s="57" t="s">
        <v>56</v>
      </c>
      <c r="D35" s="57" t="s">
        <v>216</v>
      </c>
      <c r="E35" s="57" t="s">
        <v>52</v>
      </c>
      <c r="F35" s="57" t="s">
        <v>63</v>
      </c>
      <c r="G35" s="57" t="s">
        <v>59</v>
      </c>
      <c r="H35" s="57" t="s">
        <v>208</v>
      </c>
      <c r="I35" s="57" t="s">
        <v>81</v>
      </c>
      <c r="J35" s="57" t="s">
        <v>215</v>
      </c>
      <c r="K35" s="57" t="s">
        <v>69</v>
      </c>
      <c r="L35" s="360">
        <v>22</v>
      </c>
      <c r="M35" s="349">
        <v>63000000</v>
      </c>
      <c r="N35" s="362" t="s">
        <v>226</v>
      </c>
      <c r="O35" s="349">
        <v>63000000</v>
      </c>
      <c r="P35" s="363">
        <v>84</v>
      </c>
      <c r="Q35" s="349">
        <v>63000000</v>
      </c>
      <c r="R35" s="363">
        <v>104</v>
      </c>
      <c r="S35" s="349">
        <v>63000000</v>
      </c>
      <c r="T35" s="365" t="s">
        <v>235</v>
      </c>
      <c r="U35" s="365" t="s">
        <v>409</v>
      </c>
      <c r="V35" s="366">
        <v>78</v>
      </c>
      <c r="W35" s="367"/>
      <c r="X35" s="368"/>
      <c r="Y35" s="368">
        <v>6300000</v>
      </c>
      <c r="Z35" s="368"/>
      <c r="AA35" s="368"/>
      <c r="AB35" s="368"/>
      <c r="AC35" s="368"/>
      <c r="AD35" s="368"/>
      <c r="AE35" s="368"/>
      <c r="AF35" s="368"/>
      <c r="AG35" s="368"/>
      <c r="AH35" s="369"/>
      <c r="AI35" s="233">
        <f t="shared" si="4"/>
        <v>6300000</v>
      </c>
      <c r="AJ35" s="233">
        <f t="shared" si="5"/>
        <v>56700000</v>
      </c>
    </row>
    <row r="36" spans="1:37" s="145" customFormat="1" x14ac:dyDescent="0.2">
      <c r="A36" s="348"/>
      <c r="B36" s="340">
        <v>18000000</v>
      </c>
      <c r="C36" s="57" t="s">
        <v>56</v>
      </c>
      <c r="D36" s="57" t="s">
        <v>216</v>
      </c>
      <c r="E36" s="57" t="s">
        <v>52</v>
      </c>
      <c r="F36" s="57" t="s">
        <v>63</v>
      </c>
      <c r="G36" s="57" t="s">
        <v>59</v>
      </c>
      <c r="H36" s="57" t="s">
        <v>208</v>
      </c>
      <c r="I36" s="57" t="s">
        <v>81</v>
      </c>
      <c r="J36" s="57" t="s">
        <v>215</v>
      </c>
      <c r="K36" s="57" t="s">
        <v>69</v>
      </c>
      <c r="L36" s="360">
        <v>593</v>
      </c>
      <c r="M36" s="349">
        <v>18000000</v>
      </c>
      <c r="N36" s="362" t="s">
        <v>226</v>
      </c>
      <c r="O36" s="349">
        <v>18000000</v>
      </c>
      <c r="P36" s="363">
        <v>70</v>
      </c>
      <c r="Q36" s="349">
        <v>18000000</v>
      </c>
      <c r="R36" s="363">
        <v>98</v>
      </c>
      <c r="S36" s="349">
        <v>18000000</v>
      </c>
      <c r="T36" s="365" t="s">
        <v>236</v>
      </c>
      <c r="U36" s="365" t="s">
        <v>396</v>
      </c>
      <c r="V36" s="366">
        <v>77</v>
      </c>
      <c r="W36" s="367"/>
      <c r="X36" s="368"/>
      <c r="Y36" s="368">
        <v>9066667</v>
      </c>
      <c r="Z36" s="368"/>
      <c r="AA36" s="368"/>
      <c r="AB36" s="368"/>
      <c r="AC36" s="368"/>
      <c r="AD36" s="368"/>
      <c r="AE36" s="368"/>
      <c r="AF36" s="368"/>
      <c r="AG36" s="368"/>
      <c r="AH36" s="369"/>
      <c r="AI36" s="233">
        <f t="shared" si="4"/>
        <v>9066667</v>
      </c>
      <c r="AJ36" s="233">
        <f t="shared" si="5"/>
        <v>8933333</v>
      </c>
    </row>
    <row r="37" spans="1:37" s="145" customFormat="1" x14ac:dyDescent="0.2">
      <c r="A37" s="348"/>
      <c r="B37" s="340"/>
      <c r="C37" s="57"/>
      <c r="D37" s="57"/>
      <c r="E37" s="57"/>
      <c r="F37" s="57"/>
      <c r="G37" s="57"/>
      <c r="H37" s="57"/>
      <c r="I37" s="57"/>
      <c r="J37" s="57"/>
      <c r="K37" s="57"/>
      <c r="L37" s="360"/>
      <c r="M37" s="349"/>
      <c r="N37" s="362"/>
      <c r="O37" s="349"/>
      <c r="P37" s="363"/>
      <c r="Q37" s="349"/>
      <c r="R37" s="363"/>
      <c r="S37" s="349"/>
      <c r="T37" s="365"/>
      <c r="U37" s="365"/>
      <c r="V37" s="366"/>
      <c r="W37" s="367"/>
      <c r="X37" s="368"/>
      <c r="Y37" s="368"/>
      <c r="Z37" s="368"/>
      <c r="AA37" s="368"/>
      <c r="AB37" s="368"/>
      <c r="AC37" s="368"/>
      <c r="AD37" s="368"/>
      <c r="AE37" s="368"/>
      <c r="AF37" s="368"/>
      <c r="AG37" s="368"/>
      <c r="AH37" s="369"/>
      <c r="AI37" s="233">
        <f t="shared" si="4"/>
        <v>0</v>
      </c>
      <c r="AJ37" s="233">
        <f t="shared" si="5"/>
        <v>0</v>
      </c>
    </row>
    <row r="38" spans="1:37" s="145" customFormat="1" ht="14.25" x14ac:dyDescent="0.2">
      <c r="A38" s="55"/>
      <c r="B38" s="56"/>
      <c r="C38" s="57"/>
      <c r="D38" s="57"/>
      <c r="E38" s="57"/>
      <c r="F38" s="57"/>
      <c r="G38" s="57"/>
      <c r="H38" s="57"/>
      <c r="I38" s="57"/>
      <c r="J38" s="57"/>
      <c r="K38" s="57"/>
      <c r="L38" s="58"/>
      <c r="M38" s="115"/>
      <c r="N38" s="65"/>
      <c r="O38" s="65"/>
      <c r="P38" s="59"/>
      <c r="Q38" s="56"/>
      <c r="R38" s="76"/>
      <c r="S38" s="56"/>
      <c r="T38" s="119"/>
      <c r="U38" s="119"/>
      <c r="V38" s="61"/>
      <c r="W38" s="251"/>
      <c r="X38" s="252"/>
      <c r="Y38" s="252"/>
      <c r="Z38" s="252"/>
      <c r="AA38" s="252"/>
      <c r="AB38" s="252"/>
      <c r="AC38" s="252"/>
      <c r="AD38" s="252"/>
      <c r="AE38" s="252"/>
      <c r="AF38" s="252"/>
      <c r="AG38" s="252"/>
      <c r="AH38" s="253"/>
      <c r="AI38" s="233"/>
      <c r="AJ38" s="233"/>
      <c r="AK38" s="144"/>
    </row>
    <row r="39" spans="1:37" s="146" customFormat="1" ht="81" x14ac:dyDescent="0.2">
      <c r="A39" s="66" t="s">
        <v>8</v>
      </c>
      <c r="B39" s="67">
        <f>B26-SUM(B27:B38)</f>
        <v>77000000.444444418</v>
      </c>
      <c r="C39" s="294" t="s">
        <v>56</v>
      </c>
      <c r="D39" s="295" t="s">
        <v>216</v>
      </c>
      <c r="E39" s="295" t="s">
        <v>52</v>
      </c>
      <c r="F39" s="295" t="s">
        <v>63</v>
      </c>
      <c r="G39" s="295" t="s">
        <v>59</v>
      </c>
      <c r="H39" s="295" t="s">
        <v>208</v>
      </c>
      <c r="I39" s="295" t="s">
        <v>81</v>
      </c>
      <c r="J39" s="295" t="s">
        <v>215</v>
      </c>
      <c r="K39" s="295" t="s">
        <v>69</v>
      </c>
      <c r="L39" s="68"/>
      <c r="M39" s="116"/>
      <c r="N39" s="69"/>
      <c r="O39" s="67"/>
      <c r="P39" s="70"/>
      <c r="Q39" s="67">
        <f>SUM(Q27:Q38)</f>
        <v>431444444</v>
      </c>
      <c r="R39" s="71"/>
      <c r="S39" s="67">
        <f>SUM(S27:S38)</f>
        <v>426032144</v>
      </c>
      <c r="T39" s="221"/>
      <c r="U39" s="394"/>
      <c r="V39" s="73"/>
      <c r="W39" s="255">
        <f t="shared" ref="W39:AJ39" si="6">SUM(W27:W38)</f>
        <v>0</v>
      </c>
      <c r="X39" s="255">
        <f t="shared" si="6"/>
        <v>275700</v>
      </c>
      <c r="Y39" s="255">
        <f t="shared" si="6"/>
        <v>35745334</v>
      </c>
      <c r="Z39" s="255">
        <f t="shared" si="6"/>
        <v>0</v>
      </c>
      <c r="AA39" s="255">
        <f t="shared" si="6"/>
        <v>0</v>
      </c>
      <c r="AB39" s="255">
        <f t="shared" si="6"/>
        <v>0</v>
      </c>
      <c r="AC39" s="255">
        <f t="shared" si="6"/>
        <v>0</v>
      </c>
      <c r="AD39" s="255">
        <f t="shared" si="6"/>
        <v>0</v>
      </c>
      <c r="AE39" s="255">
        <f t="shared" si="6"/>
        <v>0</v>
      </c>
      <c r="AF39" s="255">
        <f t="shared" si="6"/>
        <v>0</v>
      </c>
      <c r="AG39" s="255">
        <f t="shared" si="6"/>
        <v>0</v>
      </c>
      <c r="AH39" s="256">
        <f t="shared" si="6"/>
        <v>0</v>
      </c>
      <c r="AI39" s="234">
        <f t="shared" si="6"/>
        <v>36021034</v>
      </c>
      <c r="AJ39" s="234">
        <f t="shared" si="6"/>
        <v>390011110</v>
      </c>
    </row>
    <row r="40" spans="1:37" s="143" customFormat="1" ht="34.5" customHeight="1" x14ac:dyDescent="0.2">
      <c r="A40" s="41" t="s">
        <v>45</v>
      </c>
      <c r="B40" s="42">
        <f>63000000</f>
        <v>63000000</v>
      </c>
      <c r="C40" s="137"/>
      <c r="D40" s="137"/>
      <c r="E40" s="137"/>
      <c r="F40" s="137"/>
      <c r="G40" s="137"/>
      <c r="H40" s="137"/>
      <c r="I40" s="137"/>
      <c r="J40" s="137"/>
      <c r="K40" s="137"/>
      <c r="L40" s="43"/>
      <c r="M40" s="114"/>
      <c r="N40" s="44"/>
      <c r="O40" s="45"/>
      <c r="P40" s="46"/>
      <c r="Q40" s="47"/>
      <c r="R40" s="48"/>
      <c r="S40" s="47"/>
      <c r="T40" s="220"/>
      <c r="U40" s="393"/>
      <c r="V40" s="50"/>
      <c r="W40" s="248"/>
      <c r="X40" s="249"/>
      <c r="Y40" s="249"/>
      <c r="Z40" s="249"/>
      <c r="AA40" s="249"/>
      <c r="AB40" s="249"/>
      <c r="AC40" s="249"/>
      <c r="AD40" s="249"/>
      <c r="AE40" s="249"/>
      <c r="AF40" s="249"/>
      <c r="AG40" s="249"/>
      <c r="AH40" s="250"/>
      <c r="AI40" s="232"/>
      <c r="AJ40" s="232"/>
    </row>
    <row r="41" spans="1:37" s="145" customFormat="1" x14ac:dyDescent="0.2">
      <c r="A41" s="348"/>
      <c r="B41" s="349">
        <v>27000000</v>
      </c>
      <c r="C41" s="57" t="s">
        <v>56</v>
      </c>
      <c r="D41" s="57" t="s">
        <v>216</v>
      </c>
      <c r="E41" s="57" t="s">
        <v>52</v>
      </c>
      <c r="F41" s="57" t="s">
        <v>64</v>
      </c>
      <c r="G41" s="57" t="s">
        <v>60</v>
      </c>
      <c r="H41" s="57" t="s">
        <v>207</v>
      </c>
      <c r="I41" s="57" t="s">
        <v>82</v>
      </c>
      <c r="J41" s="57" t="s">
        <v>215</v>
      </c>
      <c r="K41" s="57" t="s">
        <v>214</v>
      </c>
      <c r="L41" s="360">
        <v>14</v>
      </c>
      <c r="M41" s="349">
        <v>27000000</v>
      </c>
      <c r="N41" s="362" t="s">
        <v>226</v>
      </c>
      <c r="O41" s="349">
        <v>27000000</v>
      </c>
      <c r="P41" s="363">
        <v>89</v>
      </c>
      <c r="Q41" s="349">
        <v>27000000</v>
      </c>
      <c r="R41" s="363">
        <v>110</v>
      </c>
      <c r="S41" s="349">
        <v>27000000</v>
      </c>
      <c r="T41" s="365" t="s">
        <v>237</v>
      </c>
      <c r="U41" s="365" t="s">
        <v>410</v>
      </c>
      <c r="V41" s="366">
        <v>90</v>
      </c>
      <c r="W41" s="367"/>
      <c r="X41" s="368"/>
      <c r="Y41" s="368">
        <v>4800000</v>
      </c>
      <c r="Z41" s="368"/>
      <c r="AA41" s="368"/>
      <c r="AB41" s="368"/>
      <c r="AC41" s="368"/>
      <c r="AD41" s="368"/>
      <c r="AE41" s="368"/>
      <c r="AF41" s="368"/>
      <c r="AG41" s="368"/>
      <c r="AH41" s="369"/>
      <c r="AI41" s="254">
        <f t="shared" ref="AI41:AI43" si="7">SUM(W41:AH41)</f>
        <v>4800000</v>
      </c>
      <c r="AJ41" s="233">
        <f t="shared" ref="AJ41:AJ42" si="8">+S41-AI41</f>
        <v>22200000</v>
      </c>
    </row>
    <row r="42" spans="1:37" s="145" customFormat="1" x14ac:dyDescent="0.2">
      <c r="A42" s="348"/>
      <c r="B42" s="349">
        <v>27000000</v>
      </c>
      <c r="C42" s="57" t="s">
        <v>56</v>
      </c>
      <c r="D42" s="57" t="s">
        <v>216</v>
      </c>
      <c r="E42" s="57" t="s">
        <v>52</v>
      </c>
      <c r="F42" s="57" t="s">
        <v>64</v>
      </c>
      <c r="G42" s="57" t="s">
        <v>60</v>
      </c>
      <c r="H42" s="57" t="s">
        <v>207</v>
      </c>
      <c r="I42" s="57" t="s">
        <v>82</v>
      </c>
      <c r="J42" s="57" t="s">
        <v>215</v>
      </c>
      <c r="K42" s="57" t="s">
        <v>214</v>
      </c>
      <c r="L42" s="360">
        <v>17</v>
      </c>
      <c r="M42" s="349">
        <v>27000000</v>
      </c>
      <c r="N42" s="362" t="s">
        <v>226</v>
      </c>
      <c r="O42" s="349">
        <v>27000000</v>
      </c>
      <c r="P42" s="363">
        <v>88</v>
      </c>
      <c r="Q42" s="349">
        <v>27000000</v>
      </c>
      <c r="R42" s="363">
        <v>146</v>
      </c>
      <c r="S42" s="349">
        <v>27000000</v>
      </c>
      <c r="T42" s="365" t="s">
        <v>238</v>
      </c>
      <c r="U42" s="365" t="s">
        <v>411</v>
      </c>
      <c r="V42" s="366">
        <v>109</v>
      </c>
      <c r="W42" s="367"/>
      <c r="X42" s="368"/>
      <c r="Y42" s="368">
        <v>4500000</v>
      </c>
      <c r="Z42" s="368"/>
      <c r="AA42" s="368"/>
      <c r="AB42" s="368"/>
      <c r="AC42" s="368"/>
      <c r="AD42" s="368"/>
      <c r="AE42" s="368"/>
      <c r="AF42" s="368"/>
      <c r="AG42" s="368"/>
      <c r="AH42" s="369"/>
      <c r="AI42" s="254">
        <f t="shared" si="7"/>
        <v>4500000</v>
      </c>
      <c r="AJ42" s="233">
        <f t="shared" si="8"/>
        <v>22500000</v>
      </c>
    </row>
    <row r="43" spans="1:37" s="145" customFormat="1" x14ac:dyDescent="0.2">
      <c r="A43" s="348"/>
      <c r="B43" s="349"/>
      <c r="C43" s="57"/>
      <c r="D43" s="57"/>
      <c r="E43" s="57"/>
      <c r="F43" s="57"/>
      <c r="G43" s="57"/>
      <c r="H43" s="57"/>
      <c r="I43" s="57"/>
      <c r="J43" s="57"/>
      <c r="K43" s="57"/>
      <c r="L43" s="360"/>
      <c r="M43" s="361"/>
      <c r="N43" s="362"/>
      <c r="O43" s="349"/>
      <c r="P43" s="363"/>
      <c r="Q43" s="349"/>
      <c r="R43" s="363"/>
      <c r="S43" s="349"/>
      <c r="T43" s="370"/>
      <c r="U43" s="365"/>
      <c r="V43" s="366"/>
      <c r="W43" s="367"/>
      <c r="X43" s="368"/>
      <c r="Y43" s="368"/>
      <c r="Z43" s="368"/>
      <c r="AA43" s="368"/>
      <c r="AB43" s="368"/>
      <c r="AC43" s="368"/>
      <c r="AD43" s="368"/>
      <c r="AE43" s="368"/>
      <c r="AF43" s="368"/>
      <c r="AG43" s="368"/>
      <c r="AH43" s="369"/>
      <c r="AI43" s="233">
        <f t="shared" si="7"/>
        <v>0</v>
      </c>
      <c r="AJ43" s="233">
        <f>+S43-AI43</f>
        <v>0</v>
      </c>
    </row>
    <row r="44" spans="1:37" s="145" customFormat="1" x14ac:dyDescent="0.2">
      <c r="A44" s="55"/>
      <c r="B44" s="56"/>
      <c r="C44" s="57"/>
      <c r="D44" s="57"/>
      <c r="E44" s="57"/>
      <c r="F44" s="57"/>
      <c r="G44" s="57"/>
      <c r="H44" s="57"/>
      <c r="I44" s="57"/>
      <c r="J44" s="57"/>
      <c r="K44" s="57"/>
      <c r="L44" s="58"/>
      <c r="M44" s="115"/>
      <c r="N44" s="65"/>
      <c r="O44" s="65"/>
      <c r="P44" s="59"/>
      <c r="Q44" s="56"/>
      <c r="R44" s="59"/>
      <c r="S44" s="56"/>
      <c r="T44" s="118"/>
      <c r="U44" s="118"/>
      <c r="V44" s="61"/>
      <c r="W44" s="251"/>
      <c r="X44" s="252"/>
      <c r="Y44" s="252"/>
      <c r="Z44" s="252"/>
      <c r="AA44" s="252"/>
      <c r="AB44" s="252"/>
      <c r="AC44" s="252"/>
      <c r="AD44" s="252"/>
      <c r="AE44" s="252"/>
      <c r="AF44" s="252"/>
      <c r="AG44" s="252"/>
      <c r="AH44" s="253"/>
      <c r="AI44" s="233"/>
      <c r="AJ44" s="233"/>
      <c r="AK44" s="144"/>
    </row>
    <row r="45" spans="1:37" s="146" customFormat="1" ht="81" x14ac:dyDescent="0.2">
      <c r="A45" s="66" t="s">
        <v>8</v>
      </c>
      <c r="B45" s="67">
        <f>B40-SUM(B41:B44)</f>
        <v>9000000</v>
      </c>
      <c r="C45" s="294" t="s">
        <v>56</v>
      </c>
      <c r="D45" s="295" t="s">
        <v>216</v>
      </c>
      <c r="E45" s="295" t="s">
        <v>52</v>
      </c>
      <c r="F45" s="295" t="s">
        <v>64</v>
      </c>
      <c r="G45" s="295" t="s">
        <v>60</v>
      </c>
      <c r="H45" s="295" t="s">
        <v>207</v>
      </c>
      <c r="I45" s="295" t="s">
        <v>82</v>
      </c>
      <c r="J45" s="295" t="s">
        <v>215</v>
      </c>
      <c r="K45" s="295" t="s">
        <v>214</v>
      </c>
      <c r="L45" s="68"/>
      <c r="M45" s="116"/>
      <c r="N45" s="69"/>
      <c r="O45" s="67"/>
      <c r="P45" s="70"/>
      <c r="Q45" s="67">
        <f>SUM(Q41:Q44)</f>
        <v>54000000</v>
      </c>
      <c r="R45" s="71"/>
      <c r="S45" s="67">
        <f>SUM(S41:S44)</f>
        <v>54000000</v>
      </c>
      <c r="T45" s="221"/>
      <c r="U45" s="394"/>
      <c r="V45" s="73"/>
      <c r="W45" s="255">
        <f t="shared" ref="W45:AJ45" si="9">SUM(W41:W44)</f>
        <v>0</v>
      </c>
      <c r="X45" s="255">
        <f t="shared" si="9"/>
        <v>0</v>
      </c>
      <c r="Y45" s="255">
        <f t="shared" si="9"/>
        <v>9300000</v>
      </c>
      <c r="Z45" s="255">
        <f t="shared" si="9"/>
        <v>0</v>
      </c>
      <c r="AA45" s="255">
        <f t="shared" si="9"/>
        <v>0</v>
      </c>
      <c r="AB45" s="255">
        <f t="shared" si="9"/>
        <v>0</v>
      </c>
      <c r="AC45" s="255">
        <f t="shared" si="9"/>
        <v>0</v>
      </c>
      <c r="AD45" s="255">
        <f t="shared" si="9"/>
        <v>0</v>
      </c>
      <c r="AE45" s="255">
        <f t="shared" si="9"/>
        <v>0</v>
      </c>
      <c r="AF45" s="255">
        <f t="shared" si="9"/>
        <v>0</v>
      </c>
      <c r="AG45" s="255">
        <f t="shared" si="9"/>
        <v>0</v>
      </c>
      <c r="AH45" s="256">
        <f t="shared" si="9"/>
        <v>0</v>
      </c>
      <c r="AI45" s="234">
        <f t="shared" si="9"/>
        <v>9300000</v>
      </c>
      <c r="AJ45" s="234">
        <f t="shared" si="9"/>
        <v>44700000</v>
      </c>
    </row>
    <row r="46" spans="1:37" s="145" customFormat="1" x14ac:dyDescent="0.2">
      <c r="A46" s="79"/>
      <c r="B46" s="80"/>
      <c r="C46" s="81"/>
      <c r="D46" s="82"/>
      <c r="E46" s="81"/>
      <c r="F46" s="81"/>
      <c r="G46" s="83"/>
      <c r="H46" s="83"/>
      <c r="I46" s="83"/>
      <c r="J46" s="83"/>
      <c r="K46" s="83"/>
      <c r="L46" s="84"/>
      <c r="M46" s="117"/>
      <c r="N46" s="82"/>
      <c r="O46" s="85"/>
      <c r="P46" s="86"/>
      <c r="Q46" s="80"/>
      <c r="R46" s="87"/>
      <c r="S46" s="80"/>
      <c r="T46" s="222"/>
      <c r="U46" s="396"/>
      <c r="V46" s="89"/>
      <c r="W46" s="257"/>
      <c r="X46" s="258"/>
      <c r="Y46" s="258"/>
      <c r="Z46" s="258"/>
      <c r="AA46" s="258"/>
      <c r="AB46" s="258"/>
      <c r="AC46" s="258"/>
      <c r="AD46" s="258"/>
      <c r="AE46" s="258"/>
      <c r="AF46" s="258"/>
      <c r="AG46" s="258"/>
      <c r="AH46" s="259"/>
      <c r="AI46" s="235"/>
      <c r="AJ46" s="235"/>
    </row>
    <row r="47" spans="1:37" s="164" customFormat="1" x14ac:dyDescent="0.2">
      <c r="A47" s="151" t="s">
        <v>38</v>
      </c>
      <c r="B47" s="196">
        <f>B40+B26+B20</f>
        <v>635000000</v>
      </c>
      <c r="C47" s="153"/>
      <c r="D47" s="154"/>
      <c r="E47" s="153"/>
      <c r="F47" s="153"/>
      <c r="G47" s="155"/>
      <c r="H47" s="155"/>
      <c r="I47" s="155"/>
      <c r="J47" s="156"/>
      <c r="K47" s="155"/>
      <c r="L47" s="157"/>
      <c r="M47" s="158"/>
      <c r="N47" s="154"/>
      <c r="O47" s="159"/>
      <c r="P47" s="160"/>
      <c r="Q47" s="196">
        <f>Q45+Q39+Q25</f>
        <v>535500000</v>
      </c>
      <c r="R47" s="161"/>
      <c r="S47" s="196">
        <f>S45+S39+S25</f>
        <v>530087700</v>
      </c>
      <c r="T47" s="223"/>
      <c r="U47" s="397"/>
      <c r="V47" s="163"/>
      <c r="W47" s="260">
        <f t="shared" ref="W47:AJ47" si="10">W45+W39+W25</f>
        <v>0</v>
      </c>
      <c r="X47" s="260">
        <f t="shared" si="10"/>
        <v>275700</v>
      </c>
      <c r="Y47" s="260">
        <f t="shared" si="10"/>
        <v>46245334</v>
      </c>
      <c r="Z47" s="260">
        <f t="shared" si="10"/>
        <v>0</v>
      </c>
      <c r="AA47" s="260">
        <f t="shared" si="10"/>
        <v>0</v>
      </c>
      <c r="AB47" s="260">
        <f t="shared" si="10"/>
        <v>0</v>
      </c>
      <c r="AC47" s="260">
        <f t="shared" si="10"/>
        <v>0</v>
      </c>
      <c r="AD47" s="260">
        <f t="shared" si="10"/>
        <v>0</v>
      </c>
      <c r="AE47" s="260">
        <f t="shared" si="10"/>
        <v>0</v>
      </c>
      <c r="AF47" s="260">
        <f t="shared" si="10"/>
        <v>0</v>
      </c>
      <c r="AG47" s="260">
        <f t="shared" si="10"/>
        <v>0</v>
      </c>
      <c r="AH47" s="261">
        <f t="shared" si="10"/>
        <v>0</v>
      </c>
      <c r="AI47" s="236">
        <f t="shared" si="10"/>
        <v>46521034</v>
      </c>
      <c r="AJ47" s="236">
        <f t="shared" si="10"/>
        <v>483566666</v>
      </c>
    </row>
    <row r="48" spans="1:37" s="326" customFormat="1" ht="14.25" x14ac:dyDescent="0.2">
      <c r="A48" s="316"/>
      <c r="B48" s="317">
        <v>635000000</v>
      </c>
      <c r="C48" s="318"/>
      <c r="D48" s="318"/>
      <c r="E48" s="318"/>
      <c r="F48" s="318"/>
      <c r="G48" s="318"/>
      <c r="H48" s="318"/>
      <c r="I48" s="318"/>
      <c r="J48" s="318"/>
      <c r="K48" s="318"/>
      <c r="L48" s="319"/>
      <c r="M48" s="319"/>
      <c r="N48" s="318"/>
      <c r="O48" s="317"/>
      <c r="P48" s="320"/>
      <c r="Q48" s="317"/>
      <c r="R48" s="321"/>
      <c r="S48" s="317">
        <v>530087700</v>
      </c>
      <c r="T48" s="322"/>
      <c r="U48" s="398"/>
      <c r="V48" s="318"/>
      <c r="W48" s="323"/>
      <c r="X48" s="323"/>
      <c r="Y48" s="323"/>
      <c r="Z48" s="323"/>
      <c r="AA48" s="323"/>
      <c r="AB48" s="323"/>
      <c r="AC48" s="323"/>
      <c r="AD48" s="323"/>
      <c r="AE48" s="323"/>
      <c r="AF48" s="323"/>
      <c r="AG48" s="323"/>
      <c r="AH48" s="323"/>
      <c r="AI48" s="324">
        <v>46521034</v>
      </c>
      <c r="AJ48" s="325">
        <v>483566666</v>
      </c>
    </row>
    <row r="49" spans="1:37" s="326" customFormat="1" ht="14.25" x14ac:dyDescent="0.2">
      <c r="A49" s="316"/>
      <c r="B49" s="308">
        <f>+B48-B47</f>
        <v>0</v>
      </c>
      <c r="C49" s="318"/>
      <c r="D49" s="318"/>
      <c r="E49" s="318"/>
      <c r="F49" s="318"/>
      <c r="G49" s="318"/>
      <c r="H49" s="318"/>
      <c r="I49" s="318"/>
      <c r="J49" s="318"/>
      <c r="K49" s="318"/>
      <c r="L49" s="319"/>
      <c r="M49" s="308"/>
      <c r="N49" s="318"/>
      <c r="O49" s="317"/>
      <c r="P49" s="320"/>
      <c r="Q49" s="308"/>
      <c r="R49" s="321"/>
      <c r="S49" s="308">
        <f>+S48-S47</f>
        <v>0</v>
      </c>
      <c r="T49" s="322"/>
      <c r="U49" s="398"/>
      <c r="V49" s="318"/>
      <c r="W49" s="323"/>
      <c r="X49" s="323"/>
      <c r="Y49" s="323"/>
      <c r="Z49" s="323"/>
      <c r="AA49" s="323"/>
      <c r="AB49" s="323"/>
      <c r="AC49" s="323"/>
      <c r="AD49" s="323"/>
      <c r="AE49" s="323"/>
      <c r="AF49" s="323"/>
      <c r="AG49" s="323"/>
      <c r="AH49" s="323"/>
      <c r="AI49" s="308">
        <f>+AI48-AI47</f>
        <v>0</v>
      </c>
      <c r="AJ49" s="314">
        <f>+AJ48-AJ47</f>
        <v>0</v>
      </c>
      <c r="AK49" s="334"/>
    </row>
    <row r="50" spans="1:37" ht="12.75" customHeight="1" x14ac:dyDescent="0.2">
      <c r="A50" s="165"/>
      <c r="B50" s="166"/>
      <c r="C50" s="173"/>
      <c r="D50" s="173"/>
      <c r="E50" s="173"/>
      <c r="F50" s="173"/>
      <c r="G50" s="173"/>
      <c r="H50" s="173"/>
      <c r="I50" s="173"/>
      <c r="J50" s="173"/>
      <c r="K50" s="173"/>
      <c r="L50" s="174"/>
      <c r="M50" s="174"/>
      <c r="N50" s="167"/>
      <c r="O50" s="166"/>
      <c r="P50" s="169"/>
      <c r="Q50" s="170"/>
      <c r="R50" s="171"/>
      <c r="S50" s="170"/>
      <c r="T50" s="224"/>
      <c r="U50" s="399"/>
      <c r="V50" s="172"/>
      <c r="W50" s="262"/>
      <c r="X50" s="262"/>
      <c r="Y50" s="262"/>
      <c r="Z50" s="262"/>
      <c r="AA50" s="262"/>
      <c r="AB50" s="262"/>
      <c r="AC50" s="262"/>
      <c r="AD50" s="262"/>
      <c r="AE50" s="262"/>
      <c r="AF50" s="262"/>
      <c r="AG50" s="262"/>
      <c r="AH50" s="262"/>
      <c r="AI50" s="263"/>
      <c r="AJ50" s="237"/>
      <c r="AK50" s="315"/>
    </row>
    <row r="51" spans="1:37" ht="22.5" customHeight="1" x14ac:dyDescent="0.2">
      <c r="A51" s="201" t="s">
        <v>211</v>
      </c>
      <c r="B51" s="202" t="s">
        <v>6</v>
      </c>
      <c r="C51" s="164"/>
      <c r="D51" s="173"/>
      <c r="E51" s="173"/>
      <c r="F51" s="173"/>
      <c r="G51" s="173"/>
      <c r="M51" s="174"/>
      <c r="N51" s="176"/>
      <c r="O51" s="176"/>
      <c r="P51" s="176"/>
      <c r="Q51" s="202" t="s">
        <v>6</v>
      </c>
      <c r="S51" s="203" t="s">
        <v>7</v>
      </c>
      <c r="U51" s="400"/>
      <c r="W51" s="264" t="s">
        <v>13</v>
      </c>
      <c r="X51" s="265" t="s">
        <v>14</v>
      </c>
      <c r="Y51" s="265" t="s">
        <v>15</v>
      </c>
      <c r="Z51" s="265" t="s">
        <v>16</v>
      </c>
      <c r="AA51" s="265" t="s">
        <v>17</v>
      </c>
      <c r="AB51" s="265" t="s">
        <v>18</v>
      </c>
      <c r="AC51" s="265" t="s">
        <v>19</v>
      </c>
      <c r="AD51" s="265" t="s">
        <v>20</v>
      </c>
      <c r="AE51" s="265" t="s">
        <v>21</v>
      </c>
      <c r="AF51" s="265" t="s">
        <v>22</v>
      </c>
      <c r="AG51" s="265" t="s">
        <v>23</v>
      </c>
      <c r="AH51" s="266" t="s">
        <v>24</v>
      </c>
      <c r="AI51" s="267" t="s">
        <v>25</v>
      </c>
      <c r="AJ51" s="238" t="s">
        <v>26</v>
      </c>
      <c r="AK51" s="315"/>
    </row>
    <row r="52" spans="1:37" x14ac:dyDescent="0.2">
      <c r="A52" s="208" t="s">
        <v>202</v>
      </c>
      <c r="B52" s="209">
        <f>+SUMIF($H$19:$H$45,$A52,B$19:B$45)</f>
        <v>63555555.555555552</v>
      </c>
      <c r="C52" s="164"/>
      <c r="D52" s="164"/>
      <c r="E52" s="164"/>
      <c r="F52" s="164"/>
      <c r="G52" s="164"/>
      <c r="M52" s="210"/>
      <c r="N52" s="176"/>
      <c r="O52" s="176"/>
      <c r="P52" s="176"/>
      <c r="Q52" s="209">
        <f>+SUMIF($H$19:$H$45,$A52,Q$19:Q$45)/2</f>
        <v>50055556</v>
      </c>
      <c r="S52" s="209">
        <f>+SUMIF($H$19:$H$46,$A52,S$19:S$46)/2</f>
        <v>50055556</v>
      </c>
      <c r="U52" s="400"/>
      <c r="V52" s="180"/>
      <c r="W52" s="209">
        <f t="shared" ref="W52:AJ54" si="11">+SUMIF($H$19:$H$45,$A52,W$19:W$45)/2</f>
        <v>0</v>
      </c>
      <c r="X52" s="209">
        <f t="shared" si="11"/>
        <v>0</v>
      </c>
      <c r="Y52" s="209">
        <f t="shared" si="11"/>
        <v>1200000</v>
      </c>
      <c r="Z52" s="209">
        <f t="shared" si="11"/>
        <v>0</v>
      </c>
      <c r="AA52" s="209">
        <f t="shared" si="11"/>
        <v>0</v>
      </c>
      <c r="AB52" s="209">
        <f t="shared" si="11"/>
        <v>0</v>
      </c>
      <c r="AC52" s="209">
        <f t="shared" si="11"/>
        <v>0</v>
      </c>
      <c r="AD52" s="209">
        <f t="shared" si="11"/>
        <v>0</v>
      </c>
      <c r="AE52" s="209">
        <f t="shared" si="11"/>
        <v>0</v>
      </c>
      <c r="AF52" s="209">
        <f t="shared" si="11"/>
        <v>0</v>
      </c>
      <c r="AG52" s="209">
        <f t="shared" si="11"/>
        <v>0</v>
      </c>
      <c r="AH52" s="209">
        <f t="shared" si="11"/>
        <v>0</v>
      </c>
      <c r="AI52" s="209">
        <f t="shared" si="11"/>
        <v>1200000</v>
      </c>
      <c r="AJ52" s="211">
        <f t="shared" si="11"/>
        <v>48855556</v>
      </c>
      <c r="AK52" s="315"/>
    </row>
    <row r="53" spans="1:37" ht="27" x14ac:dyDescent="0.2">
      <c r="A53" s="208" t="s">
        <v>208</v>
      </c>
      <c r="B53" s="209">
        <f>+SUMIF($H$19:$H$45,$A53,B$19:B$45)</f>
        <v>508444444.44444442</v>
      </c>
      <c r="C53" s="164"/>
      <c r="D53" s="164"/>
      <c r="E53" s="164"/>
      <c r="F53" s="164"/>
      <c r="G53" s="164"/>
      <c r="M53" s="210"/>
      <c r="N53" s="176"/>
      <c r="O53" s="176"/>
      <c r="P53" s="176"/>
      <c r="Q53" s="209">
        <f>+SUMIF($H$19:$H$45,$A53,Q$19:Q$45)/2</f>
        <v>431444444</v>
      </c>
      <c r="S53" s="209">
        <f>+SUMIF($H$19:$H$46,$A53,S$19:S$46)/2</f>
        <v>426032144</v>
      </c>
      <c r="U53" s="400"/>
      <c r="V53" s="180"/>
      <c r="W53" s="209">
        <f t="shared" si="11"/>
        <v>0</v>
      </c>
      <c r="X53" s="209">
        <f t="shared" si="11"/>
        <v>275700</v>
      </c>
      <c r="Y53" s="209">
        <f t="shared" si="11"/>
        <v>35745334</v>
      </c>
      <c r="Z53" s="209">
        <f t="shared" si="11"/>
        <v>0</v>
      </c>
      <c r="AA53" s="209">
        <f t="shared" si="11"/>
        <v>0</v>
      </c>
      <c r="AB53" s="209">
        <f t="shared" si="11"/>
        <v>0</v>
      </c>
      <c r="AC53" s="209">
        <f t="shared" si="11"/>
        <v>0</v>
      </c>
      <c r="AD53" s="209">
        <f t="shared" si="11"/>
        <v>0</v>
      </c>
      <c r="AE53" s="209">
        <f t="shared" si="11"/>
        <v>0</v>
      </c>
      <c r="AF53" s="209">
        <f t="shared" si="11"/>
        <v>0</v>
      </c>
      <c r="AG53" s="209">
        <f t="shared" si="11"/>
        <v>0</v>
      </c>
      <c r="AH53" s="209">
        <f t="shared" si="11"/>
        <v>0</v>
      </c>
      <c r="AI53" s="209">
        <f t="shared" si="11"/>
        <v>36021034</v>
      </c>
      <c r="AJ53" s="211">
        <f t="shared" si="11"/>
        <v>390011110</v>
      </c>
      <c r="AK53" s="315"/>
    </row>
    <row r="54" spans="1:37" ht="27" x14ac:dyDescent="0.2">
      <c r="A54" s="208" t="s">
        <v>207</v>
      </c>
      <c r="B54" s="209">
        <f>+SUMIF($H$19:$H$45,$A54,B$19:B$45)</f>
        <v>63000000</v>
      </c>
      <c r="C54" s="164"/>
      <c r="D54" s="164"/>
      <c r="E54" s="164"/>
      <c r="F54" s="164"/>
      <c r="G54" s="164"/>
      <c r="M54" s="210"/>
      <c r="N54" s="176"/>
      <c r="O54" s="176"/>
      <c r="P54" s="176"/>
      <c r="Q54" s="209">
        <f>+SUMIF($H$19:$H$45,$A54,Q$19:Q$45)/2</f>
        <v>54000000</v>
      </c>
      <c r="S54" s="209">
        <f>+SUMIF($H$19:$H$46,$A54,S$19:S$46)/2</f>
        <v>54000000</v>
      </c>
      <c r="V54" s="180"/>
      <c r="W54" s="209">
        <f t="shared" si="11"/>
        <v>0</v>
      </c>
      <c r="X54" s="209">
        <f t="shared" si="11"/>
        <v>0</v>
      </c>
      <c r="Y54" s="209">
        <f t="shared" si="11"/>
        <v>9300000</v>
      </c>
      <c r="Z54" s="209">
        <f t="shared" si="11"/>
        <v>0</v>
      </c>
      <c r="AA54" s="209">
        <f t="shared" si="11"/>
        <v>0</v>
      </c>
      <c r="AB54" s="209">
        <f t="shared" si="11"/>
        <v>0</v>
      </c>
      <c r="AC54" s="209">
        <f t="shared" si="11"/>
        <v>0</v>
      </c>
      <c r="AD54" s="209">
        <f t="shared" si="11"/>
        <v>0</v>
      </c>
      <c r="AE54" s="209">
        <f t="shared" si="11"/>
        <v>0</v>
      </c>
      <c r="AF54" s="209">
        <f t="shared" si="11"/>
        <v>0</v>
      </c>
      <c r="AG54" s="209">
        <f t="shared" si="11"/>
        <v>0</v>
      </c>
      <c r="AH54" s="209">
        <f t="shared" si="11"/>
        <v>0</v>
      </c>
      <c r="AI54" s="209">
        <f t="shared" si="11"/>
        <v>9300000</v>
      </c>
      <c r="AJ54" s="211">
        <f t="shared" si="11"/>
        <v>44700000</v>
      </c>
      <c r="AK54" s="315"/>
    </row>
    <row r="55" spans="1:37" ht="12.75" customHeight="1" x14ac:dyDescent="0.2">
      <c r="A55" s="165"/>
      <c r="B55" s="166"/>
      <c r="C55" s="173"/>
      <c r="D55" s="173"/>
      <c r="E55" s="173"/>
      <c r="F55" s="173"/>
      <c r="G55" s="173"/>
      <c r="H55" s="173"/>
      <c r="I55" s="173"/>
      <c r="J55" s="173"/>
      <c r="K55" s="173"/>
      <c r="L55" s="174"/>
      <c r="M55" s="174"/>
      <c r="N55" s="167"/>
      <c r="O55" s="166"/>
      <c r="P55" s="169"/>
      <c r="Q55" s="170"/>
      <c r="R55" s="171"/>
      <c r="S55" s="170"/>
      <c r="T55" s="224"/>
      <c r="U55" s="399"/>
      <c r="V55" s="172"/>
      <c r="W55" s="262"/>
      <c r="X55" s="262"/>
      <c r="Y55" s="262"/>
      <c r="Z55" s="262"/>
      <c r="AA55" s="262"/>
      <c r="AB55" s="262"/>
      <c r="AC55" s="262"/>
      <c r="AD55" s="262"/>
      <c r="AE55" s="262"/>
      <c r="AF55" s="262"/>
      <c r="AG55" s="262"/>
      <c r="AH55" s="262"/>
      <c r="AI55" s="263"/>
      <c r="AJ55" s="237"/>
      <c r="AK55" s="315"/>
    </row>
    <row r="56" spans="1:37" ht="22.5" customHeight="1" x14ac:dyDescent="0.2">
      <c r="A56" s="201" t="s">
        <v>212</v>
      </c>
      <c r="B56" s="202" t="s">
        <v>6</v>
      </c>
      <c r="C56" s="164"/>
      <c r="D56" s="173"/>
      <c r="E56" s="173"/>
      <c r="F56" s="173"/>
      <c r="G56" s="173"/>
      <c r="M56" s="174"/>
      <c r="N56" s="176"/>
      <c r="O56" s="176"/>
      <c r="P56" s="176"/>
      <c r="Q56" s="202" t="s">
        <v>6</v>
      </c>
      <c r="S56" s="203" t="s">
        <v>7</v>
      </c>
      <c r="U56" s="400"/>
      <c r="W56" s="264" t="s">
        <v>13</v>
      </c>
      <c r="X56" s="265" t="s">
        <v>14</v>
      </c>
      <c r="Y56" s="265" t="s">
        <v>15</v>
      </c>
      <c r="Z56" s="265" t="s">
        <v>16</v>
      </c>
      <c r="AA56" s="265" t="s">
        <v>17</v>
      </c>
      <c r="AB56" s="265" t="s">
        <v>18</v>
      </c>
      <c r="AC56" s="265" t="s">
        <v>19</v>
      </c>
      <c r="AD56" s="265" t="s">
        <v>20</v>
      </c>
      <c r="AE56" s="265" t="s">
        <v>21</v>
      </c>
      <c r="AF56" s="265" t="s">
        <v>22</v>
      </c>
      <c r="AG56" s="265" t="s">
        <v>23</v>
      </c>
      <c r="AH56" s="266" t="s">
        <v>24</v>
      </c>
      <c r="AI56" s="267" t="s">
        <v>25</v>
      </c>
      <c r="AJ56" s="238" t="s">
        <v>26</v>
      </c>
      <c r="AK56" s="315"/>
    </row>
    <row r="57" spans="1:37" ht="27" x14ac:dyDescent="0.2">
      <c r="A57" s="208" t="s">
        <v>215</v>
      </c>
      <c r="B57" s="209">
        <f>+SUMIF($J$19:$J$45,$A57,B$19:B$45)</f>
        <v>635000000</v>
      </c>
      <c r="C57" s="164"/>
      <c r="D57" s="164"/>
      <c r="E57" s="164"/>
      <c r="F57" s="164"/>
      <c r="G57" s="164"/>
      <c r="M57" s="210"/>
      <c r="N57" s="176"/>
      <c r="O57" s="176"/>
      <c r="P57" s="176"/>
      <c r="Q57" s="209">
        <f>+SUMIF($J$19:$J$45,$A57,Q$19:Q$45)/2</f>
        <v>535500000</v>
      </c>
      <c r="S57" s="209">
        <f>+SUMIF($J$19:$J$45,$A57,S$19:S$45)/2</f>
        <v>530087700</v>
      </c>
      <c r="V57" s="180"/>
      <c r="W57" s="209">
        <f t="shared" ref="W57:AJ57" si="12">+SUMIF($J$19:$J$45,$A57,W$19:W$45)/2</f>
        <v>0</v>
      </c>
      <c r="X57" s="209">
        <f t="shared" si="12"/>
        <v>275700</v>
      </c>
      <c r="Y57" s="209">
        <f t="shared" si="12"/>
        <v>46245334</v>
      </c>
      <c r="Z57" s="209">
        <f t="shared" si="12"/>
        <v>0</v>
      </c>
      <c r="AA57" s="209">
        <f t="shared" si="12"/>
        <v>0</v>
      </c>
      <c r="AB57" s="209">
        <f t="shared" si="12"/>
        <v>0</v>
      </c>
      <c r="AC57" s="209">
        <f t="shared" si="12"/>
        <v>0</v>
      </c>
      <c r="AD57" s="209">
        <f t="shared" si="12"/>
        <v>0</v>
      </c>
      <c r="AE57" s="209">
        <f t="shared" si="12"/>
        <v>0</v>
      </c>
      <c r="AF57" s="209">
        <f t="shared" si="12"/>
        <v>0</v>
      </c>
      <c r="AG57" s="209">
        <f t="shared" si="12"/>
        <v>0</v>
      </c>
      <c r="AH57" s="209">
        <f t="shared" si="12"/>
        <v>0</v>
      </c>
      <c r="AI57" s="209">
        <f t="shared" si="12"/>
        <v>46521034</v>
      </c>
      <c r="AJ57" s="211">
        <f t="shared" si="12"/>
        <v>483566666</v>
      </c>
      <c r="AK57" s="315"/>
    </row>
    <row r="58" spans="1:37" ht="15.75" customHeight="1" x14ac:dyDescent="0.2">
      <c r="A58" s="208"/>
      <c r="B58" s="209"/>
      <c r="C58" s="164"/>
      <c r="D58" s="164"/>
      <c r="E58" s="164"/>
      <c r="F58" s="164"/>
      <c r="G58" s="164"/>
      <c r="M58" s="210"/>
      <c r="N58" s="176"/>
      <c r="O58" s="176"/>
      <c r="P58" s="176"/>
      <c r="Q58" s="209"/>
      <c r="S58" s="209"/>
      <c r="V58" s="180"/>
      <c r="W58" s="268"/>
      <c r="X58" s="268"/>
      <c r="Y58" s="268"/>
      <c r="Z58" s="268"/>
      <c r="AA58" s="268"/>
      <c r="AB58" s="268"/>
      <c r="AC58" s="268"/>
      <c r="AD58" s="268"/>
      <c r="AE58" s="268"/>
      <c r="AF58" s="268"/>
      <c r="AG58" s="268"/>
      <c r="AH58" s="268"/>
      <c r="AI58" s="268"/>
      <c r="AJ58" s="239"/>
      <c r="AK58" s="315"/>
    </row>
    <row r="59" spans="1:37" ht="18.75" customHeight="1" x14ac:dyDescent="0.2">
      <c r="A59" s="200"/>
      <c r="B59" s="105"/>
      <c r="C59" s="103"/>
      <c r="D59" s="107"/>
      <c r="E59" s="107"/>
      <c r="F59" s="107"/>
      <c r="G59" s="107"/>
      <c r="M59" s="108"/>
      <c r="N59" s="176"/>
      <c r="O59" s="176"/>
      <c r="P59" s="176"/>
      <c r="Q59" s="105"/>
      <c r="S59" s="105"/>
      <c r="V59" s="180"/>
      <c r="W59" s="269"/>
      <c r="X59" s="269"/>
      <c r="Y59" s="269"/>
      <c r="Z59" s="269"/>
      <c r="AA59" s="269"/>
      <c r="AB59" s="269"/>
      <c r="AC59" s="269"/>
      <c r="AD59" s="269"/>
      <c r="AE59" s="269"/>
      <c r="AF59" s="269"/>
      <c r="AG59" s="269"/>
      <c r="AH59" s="269"/>
      <c r="AI59" s="269"/>
      <c r="AJ59" s="240"/>
      <c r="AK59" s="315"/>
    </row>
    <row r="60" spans="1:37" ht="14.25" thickBot="1" x14ac:dyDescent="0.25">
      <c r="A60" s="181"/>
      <c r="B60" s="182"/>
      <c r="C60" s="183"/>
      <c r="D60" s="183"/>
      <c r="E60" s="183"/>
      <c r="F60" s="183"/>
      <c r="G60" s="183"/>
      <c r="H60" s="183"/>
      <c r="I60" s="183"/>
      <c r="J60" s="183"/>
      <c r="K60" s="183"/>
      <c r="L60" s="184"/>
      <c r="M60" s="184"/>
      <c r="N60" s="185"/>
      <c r="O60" s="109"/>
      <c r="P60" s="186"/>
      <c r="Q60" s="182"/>
      <c r="R60" s="186"/>
      <c r="S60" s="182"/>
      <c r="T60" s="226"/>
      <c r="U60" s="226"/>
      <c r="V60" s="185"/>
      <c r="W60" s="270"/>
      <c r="X60" s="270"/>
      <c r="Y60" s="270"/>
      <c r="Z60" s="270"/>
      <c r="AA60" s="270"/>
      <c r="AB60" s="270"/>
      <c r="AC60" s="270"/>
      <c r="AD60" s="270"/>
      <c r="AE60" s="270"/>
      <c r="AF60" s="270"/>
      <c r="AG60" s="270"/>
      <c r="AH60" s="270"/>
      <c r="AI60" s="271"/>
      <c r="AJ60" s="241"/>
      <c r="AK60" s="315"/>
    </row>
    <row r="61" spans="1:37" x14ac:dyDescent="0.2">
      <c r="Q61" s="113"/>
      <c r="R61" s="113"/>
      <c r="S61" s="113"/>
      <c r="T61" s="227"/>
      <c r="U61" s="227"/>
    </row>
    <row r="62" spans="1:37" x14ac:dyDescent="0.2">
      <c r="Q62" s="113"/>
      <c r="R62" s="113"/>
      <c r="S62" s="113"/>
      <c r="T62" s="227"/>
      <c r="U62" s="227"/>
    </row>
    <row r="64" spans="1:37" x14ac:dyDescent="0.2">
      <c r="A64" s="187"/>
      <c r="B64" s="175"/>
      <c r="C64" s="188"/>
      <c r="D64" s="189"/>
    </row>
    <row r="65" spans="1:10" x14ac:dyDescent="0.2">
      <c r="A65" s="191"/>
      <c r="B65" s="192"/>
      <c r="C65" s="193"/>
      <c r="D65" s="194"/>
    </row>
    <row r="66" spans="1:10" x14ac:dyDescent="0.2">
      <c r="A66" s="191"/>
      <c r="B66" s="192"/>
      <c r="C66" s="193"/>
      <c r="D66" s="194"/>
    </row>
    <row r="67" spans="1:10" x14ac:dyDescent="0.2">
      <c r="A67" s="191"/>
      <c r="B67" s="192"/>
      <c r="C67" s="193"/>
    </row>
    <row r="68" spans="1:10" x14ac:dyDescent="0.2">
      <c r="B68" s="192"/>
    </row>
    <row r="69" spans="1:10" x14ac:dyDescent="0.2">
      <c r="B69" s="192"/>
    </row>
    <row r="70" spans="1:10" x14ac:dyDescent="0.2">
      <c r="B70" s="192"/>
    </row>
    <row r="71" spans="1:10" x14ac:dyDescent="0.2">
      <c r="B71" s="192"/>
    </row>
    <row r="72" spans="1:10" x14ac:dyDescent="0.2">
      <c r="B72" s="192"/>
    </row>
    <row r="73" spans="1:10" x14ac:dyDescent="0.2">
      <c r="B73" s="192"/>
    </row>
    <row r="74" spans="1:10" x14ac:dyDescent="0.2">
      <c r="A74" s="191"/>
      <c r="C74" s="192"/>
    </row>
    <row r="75" spans="1:10" x14ac:dyDescent="0.2">
      <c r="A75" s="191"/>
      <c r="C75" s="192"/>
    </row>
    <row r="76" spans="1:10" x14ac:dyDescent="0.2">
      <c r="A76" s="187"/>
      <c r="B76" s="192"/>
      <c r="C76" s="192"/>
    </row>
    <row r="77" spans="1:10" x14ac:dyDescent="0.2">
      <c r="A77" s="191"/>
      <c r="B77" s="192"/>
      <c r="C77" s="192"/>
      <c r="F77" s="195"/>
      <c r="G77" s="195"/>
      <c r="H77" s="195"/>
      <c r="I77" s="195"/>
      <c r="J77" s="195"/>
    </row>
    <row r="78" spans="1:10" x14ac:dyDescent="0.2">
      <c r="A78" s="191"/>
    </row>
    <row r="79" spans="1:10" x14ac:dyDescent="0.2">
      <c r="B79" s="192"/>
      <c r="C79" s="192"/>
    </row>
    <row r="80" spans="1:10" x14ac:dyDescent="0.2">
      <c r="A80" s="191"/>
    </row>
    <row r="81" spans="1:2" x14ac:dyDescent="0.2">
      <c r="A81" s="191"/>
    </row>
    <row r="82" spans="1:2" x14ac:dyDescent="0.2">
      <c r="A82" s="191"/>
    </row>
    <row r="83" spans="1:2" x14ac:dyDescent="0.2">
      <c r="A83" s="191"/>
    </row>
    <row r="84" spans="1:2" x14ac:dyDescent="0.2">
      <c r="A84" s="191"/>
    </row>
    <row r="85" spans="1:2" x14ac:dyDescent="0.2">
      <c r="A85" s="191"/>
      <c r="B85" s="192"/>
    </row>
    <row r="86" spans="1:2" x14ac:dyDescent="0.2">
      <c r="A86" s="191"/>
      <c r="B86" s="192"/>
    </row>
    <row r="87" spans="1:2" x14ac:dyDescent="0.2">
      <c r="A87" s="191"/>
      <c r="B87" s="192"/>
    </row>
    <row r="88" spans="1:2" x14ac:dyDescent="0.2">
      <c r="A88" s="191"/>
      <c r="B88" s="192"/>
    </row>
    <row r="89" spans="1:2" x14ac:dyDescent="0.2">
      <c r="A89" s="191"/>
      <c r="B89" s="192"/>
    </row>
    <row r="90" spans="1:2" x14ac:dyDescent="0.2">
      <c r="A90" s="191"/>
      <c r="B90" s="192"/>
    </row>
    <row r="91" spans="1:2" x14ac:dyDescent="0.2">
      <c r="A91" s="191"/>
      <c r="B91" s="192"/>
    </row>
    <row r="92" spans="1:2" x14ac:dyDescent="0.2">
      <c r="A92" s="191"/>
      <c r="B92" s="192"/>
    </row>
    <row r="93" spans="1:2" x14ac:dyDescent="0.2">
      <c r="A93" s="191"/>
      <c r="B93" s="192"/>
    </row>
    <row r="94" spans="1:2" x14ac:dyDescent="0.2">
      <c r="A94" s="191"/>
      <c r="B94" s="192"/>
    </row>
    <row r="95" spans="1:2" x14ac:dyDescent="0.2">
      <c r="A95" s="191"/>
      <c r="B95" s="192"/>
    </row>
  </sheetData>
  <autoFilter ref="A19:AJ39" xr:uid="{00000000-0009-0000-0000-000000000000}"/>
  <mergeCells count="16">
    <mergeCell ref="B1:AJ1"/>
    <mergeCell ref="B2:AJ2"/>
    <mergeCell ref="B3:AJ3"/>
    <mergeCell ref="A1:A3"/>
    <mergeCell ref="A16:A17"/>
    <mergeCell ref="B5:F5"/>
    <mergeCell ref="B6:F6"/>
    <mergeCell ref="B7:F7"/>
    <mergeCell ref="B8:F8"/>
    <mergeCell ref="B9:F9"/>
    <mergeCell ref="B10:F10"/>
    <mergeCell ref="B11:F11"/>
    <mergeCell ref="B12:F12"/>
    <mergeCell ref="B13:F13"/>
    <mergeCell ref="B14:F14"/>
    <mergeCell ref="B15:F15"/>
  </mergeCells>
  <conditionalFormatting sqref="R63:R1048576 R60 R5:R10 R46:R50 R13:R24 R38:R39">
    <cfRule type="duplicateValues" dxfId="555" priority="147"/>
  </conditionalFormatting>
  <conditionalFormatting sqref="AJ46 AJ48 AJ60:AJ1048576 AJ5:AJ10 AJ13:AJ20 AJ50">
    <cfRule type="cellIs" dxfId="554" priority="142" operator="lessThan">
      <formula>0</formula>
    </cfRule>
    <cfRule type="cellIs" dxfId="553" priority="146" operator="lessThan">
      <formula>0</formula>
    </cfRule>
  </conditionalFormatting>
  <conditionalFormatting sqref="P60:P1048576 P46:P50 P5:P10 P13:P24 P38:P39">
    <cfRule type="duplicateValues" dxfId="552" priority="144"/>
  </conditionalFormatting>
  <conditionalFormatting sqref="R62:R1048576 R5:R10 R60 R46:R50 R13:R24 R38:R39">
    <cfRule type="duplicateValues" dxfId="551" priority="143"/>
  </conditionalFormatting>
  <conditionalFormatting sqref="R40 R43">
    <cfRule type="duplicateValues" dxfId="550" priority="134"/>
  </conditionalFormatting>
  <conditionalFormatting sqref="AJ40">
    <cfRule type="cellIs" dxfId="549" priority="130" operator="lessThan">
      <formula>0</formula>
    </cfRule>
    <cfRule type="cellIs" dxfId="548" priority="133" operator="lessThan">
      <formula>0</formula>
    </cfRule>
  </conditionalFormatting>
  <conditionalFormatting sqref="P40 P43">
    <cfRule type="duplicateValues" dxfId="547" priority="132"/>
  </conditionalFormatting>
  <conditionalFormatting sqref="R40">
    <cfRule type="duplicateValues" dxfId="546" priority="131"/>
  </conditionalFormatting>
  <conditionalFormatting sqref="R26:R37">
    <cfRule type="duplicateValues" dxfId="545" priority="122"/>
  </conditionalFormatting>
  <conditionalFormatting sqref="AJ26">
    <cfRule type="cellIs" dxfId="544" priority="118" operator="lessThan">
      <formula>0</formula>
    </cfRule>
    <cfRule type="cellIs" dxfId="543" priority="121" operator="lessThan">
      <formula>0</formula>
    </cfRule>
  </conditionalFormatting>
  <conditionalFormatting sqref="P26:P37">
    <cfRule type="duplicateValues" dxfId="542" priority="120"/>
  </conditionalFormatting>
  <conditionalFormatting sqref="R26:R37">
    <cfRule type="duplicateValues" dxfId="541" priority="119"/>
  </conditionalFormatting>
  <conditionalFormatting sqref="R25">
    <cfRule type="duplicateValues" dxfId="540" priority="116"/>
  </conditionalFormatting>
  <conditionalFormatting sqref="P25">
    <cfRule type="duplicateValues" dxfId="539" priority="114"/>
  </conditionalFormatting>
  <conditionalFormatting sqref="R25">
    <cfRule type="duplicateValues" dxfId="538" priority="113"/>
  </conditionalFormatting>
  <conditionalFormatting sqref="R45">
    <cfRule type="duplicateValues" dxfId="537" priority="111"/>
  </conditionalFormatting>
  <conditionalFormatting sqref="P45">
    <cfRule type="duplicateValues" dxfId="536" priority="109"/>
  </conditionalFormatting>
  <conditionalFormatting sqref="R45">
    <cfRule type="duplicateValues" dxfId="535" priority="108"/>
  </conditionalFormatting>
  <conditionalFormatting sqref="R11:R12">
    <cfRule type="duplicateValues" dxfId="534" priority="106"/>
  </conditionalFormatting>
  <conditionalFormatting sqref="AJ11:AJ12">
    <cfRule type="cellIs" dxfId="533" priority="102" operator="lessThan">
      <formula>0</formula>
    </cfRule>
    <cfRule type="cellIs" dxfId="532" priority="105" operator="lessThan">
      <formula>0</formula>
    </cfRule>
  </conditionalFormatting>
  <conditionalFormatting sqref="P11:P12">
    <cfRule type="duplicateValues" dxfId="531" priority="104"/>
  </conditionalFormatting>
  <conditionalFormatting sqref="R11:R12">
    <cfRule type="duplicateValues" dxfId="530" priority="103"/>
  </conditionalFormatting>
  <conditionalFormatting sqref="R51:R54 R58:R59">
    <cfRule type="duplicateValues" dxfId="529" priority="98"/>
  </conditionalFormatting>
  <conditionalFormatting sqref="R51:R54">
    <cfRule type="duplicateValues" dxfId="528" priority="97"/>
  </conditionalFormatting>
  <conditionalFormatting sqref="AJ51">
    <cfRule type="cellIs" dxfId="527" priority="95" operator="lessThan">
      <formula>0</formula>
    </cfRule>
    <cfRule type="cellIs" dxfId="526" priority="96" operator="lessThan">
      <formula>0</formula>
    </cfRule>
  </conditionalFormatting>
  <conditionalFormatting sqref="R44">
    <cfRule type="duplicateValues" dxfId="525" priority="162"/>
  </conditionalFormatting>
  <conditionalFormatting sqref="P44">
    <cfRule type="duplicateValues" dxfId="524" priority="168"/>
  </conditionalFormatting>
  <conditionalFormatting sqref="AJ24">
    <cfRule type="cellIs" dxfId="523" priority="73" operator="lessThan">
      <formula>0</formula>
    </cfRule>
    <cfRule type="cellIs" dxfId="522" priority="74" operator="lessThan">
      <formula>0</formula>
    </cfRule>
  </conditionalFormatting>
  <conditionalFormatting sqref="AJ38">
    <cfRule type="cellIs" dxfId="521" priority="71" operator="lessThan">
      <formula>0</formula>
    </cfRule>
    <cfRule type="cellIs" dxfId="520" priority="72" operator="lessThan">
      <formula>0</formula>
    </cfRule>
  </conditionalFormatting>
  <conditionalFormatting sqref="AJ44">
    <cfRule type="cellIs" dxfId="519" priority="69" operator="lessThan">
      <formula>0</formula>
    </cfRule>
    <cfRule type="cellIs" dxfId="518" priority="70" operator="lessThan">
      <formula>0</formula>
    </cfRule>
  </conditionalFormatting>
  <conditionalFormatting sqref="R57">
    <cfRule type="duplicateValues" dxfId="517" priority="68"/>
  </conditionalFormatting>
  <conditionalFormatting sqref="R57">
    <cfRule type="duplicateValues" dxfId="516" priority="67"/>
  </conditionalFormatting>
  <conditionalFormatting sqref="R55">
    <cfRule type="duplicateValues" dxfId="515" priority="28"/>
  </conditionalFormatting>
  <conditionalFormatting sqref="AJ55">
    <cfRule type="cellIs" dxfId="514" priority="24" operator="lessThan">
      <formula>0</formula>
    </cfRule>
    <cfRule type="cellIs" dxfId="513" priority="27" operator="lessThan">
      <formula>0</formula>
    </cfRule>
  </conditionalFormatting>
  <conditionalFormatting sqref="P55">
    <cfRule type="duplicateValues" dxfId="512" priority="26"/>
  </conditionalFormatting>
  <conditionalFormatting sqref="R55">
    <cfRule type="duplicateValues" dxfId="511" priority="25"/>
  </conditionalFormatting>
  <conditionalFormatting sqref="R56">
    <cfRule type="duplicateValues" dxfId="510" priority="21"/>
  </conditionalFormatting>
  <conditionalFormatting sqref="R56">
    <cfRule type="duplicateValues" dxfId="509" priority="20"/>
  </conditionalFormatting>
  <conditionalFormatting sqref="AJ56">
    <cfRule type="cellIs" dxfId="508" priority="18" operator="lessThan">
      <formula>0</formula>
    </cfRule>
    <cfRule type="cellIs" dxfId="507" priority="19" operator="lessThan">
      <formula>0</formula>
    </cfRule>
  </conditionalFormatting>
  <conditionalFormatting sqref="S51">
    <cfRule type="duplicateValues" dxfId="506" priority="778"/>
  </conditionalFormatting>
  <conditionalFormatting sqref="S56">
    <cfRule type="duplicateValues" dxfId="505" priority="780"/>
  </conditionalFormatting>
  <conditionalFormatting sqref="P41">
    <cfRule type="duplicateValues" dxfId="504" priority="17"/>
  </conditionalFormatting>
  <conditionalFormatting sqref="P42">
    <cfRule type="duplicateValues" dxfId="503" priority="16"/>
  </conditionalFormatting>
  <conditionalFormatting sqref="R42">
    <cfRule type="duplicateValues" dxfId="502" priority="15"/>
  </conditionalFormatting>
  <conditionalFormatting sqref="R41">
    <cfRule type="duplicateValues" dxfId="501" priority="14"/>
  </conditionalFormatting>
  <conditionalFormatting sqref="AJ21">
    <cfRule type="cellIs" dxfId="500" priority="11" operator="lessThan">
      <formula>0</formula>
    </cfRule>
    <cfRule type="cellIs" dxfId="499" priority="12" operator="lessThan">
      <formula>0</formula>
    </cfRule>
  </conditionalFormatting>
  <conditionalFormatting sqref="AJ22:AJ23">
    <cfRule type="cellIs" dxfId="498" priority="5" operator="lessThan">
      <formula>0</formula>
    </cfRule>
    <cfRule type="cellIs" dxfId="497" priority="6" operator="lessThan">
      <formula>0</formula>
    </cfRule>
  </conditionalFormatting>
  <conditionalFormatting sqref="AJ41:AJ42">
    <cfRule type="cellIs" dxfId="496" priority="7" operator="lessThan">
      <formula>0</formula>
    </cfRule>
    <cfRule type="cellIs" dxfId="495" priority="8" operator="lessThan">
      <formula>0</formula>
    </cfRule>
  </conditionalFormatting>
  <conditionalFormatting sqref="AJ27:AJ37">
    <cfRule type="cellIs" dxfId="494" priority="3" operator="lessThan">
      <formula>0</formula>
    </cfRule>
    <cfRule type="cellIs" dxfId="493" priority="4" operator="lessThan">
      <formula>0</formula>
    </cfRule>
  </conditionalFormatting>
  <conditionalFormatting sqref="AJ43">
    <cfRule type="cellIs" dxfId="492" priority="1" operator="lessThan">
      <formula>0</formula>
    </cfRule>
    <cfRule type="cellIs" dxfId="491" priority="2"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25"/>
  <sheetViews>
    <sheetView showGridLines="0" zoomScale="90" zoomScaleNormal="90" workbookViewId="0">
      <pane xSplit="6" ySplit="19" topLeftCell="G20" activePane="bottomRight" state="frozen"/>
      <selection pane="topRight" activeCell="G1" sqref="G1"/>
      <selection pane="bottomLeft" activeCell="A20" sqref="A20"/>
      <selection pane="bottomRight" activeCell="E32" sqref="E32"/>
    </sheetView>
  </sheetViews>
  <sheetFormatPr baseColWidth="10" defaultRowHeight="13.5" outlineLevelRow="1" outlineLevelCol="1" x14ac:dyDescent="0.2"/>
  <cols>
    <col min="1" max="1" width="37.85546875" style="140" customWidth="1"/>
    <col min="2" max="2" width="25" style="178" customWidth="1"/>
    <col min="3" max="3" width="17.85546875" style="140" customWidth="1"/>
    <col min="4" max="4" width="23" style="140" customWidth="1"/>
    <col min="5" max="5" width="25.7109375" style="140" customWidth="1"/>
    <col min="6" max="6" width="25.5703125" style="140" customWidth="1"/>
    <col min="7" max="8" width="32.7109375" style="140" customWidth="1" outlineLevel="1"/>
    <col min="9" max="9" width="23.85546875" style="140" customWidth="1" outlineLevel="1"/>
    <col min="10" max="10" width="32.7109375" style="140" customWidth="1" outlineLevel="1"/>
    <col min="11" max="11" width="25" style="140" customWidth="1" outlineLevel="1"/>
    <col min="12" max="12" width="13.85546875" style="176" customWidth="1"/>
    <col min="13" max="13" width="19.85546875" style="176" customWidth="1"/>
    <col min="14" max="14" width="11" style="179" customWidth="1"/>
    <col min="15" max="15" width="19.5703125" style="112" customWidth="1"/>
    <col min="16" max="16" width="9" style="177" customWidth="1"/>
    <col min="17" max="17" width="25.140625" style="287" customWidth="1"/>
    <col min="18" max="18" width="11.7109375" style="177" customWidth="1"/>
    <col min="19" max="19" width="25.85546875" style="287" customWidth="1"/>
    <col min="20" max="21" width="15" style="178" customWidth="1"/>
    <col min="22" max="22" width="11.28515625" style="179" customWidth="1"/>
    <col min="23" max="23" width="11.42578125" style="242" customWidth="1" outlineLevel="1"/>
    <col min="24" max="24" width="19" style="242" customWidth="1" outlineLevel="1"/>
    <col min="25" max="25" width="22.5703125" style="242" customWidth="1" outlineLevel="1"/>
    <col min="26" max="28" width="12.7109375" style="242" customWidth="1" outlineLevel="1"/>
    <col min="29" max="30" width="18.7109375" style="242" customWidth="1" outlineLevel="1"/>
    <col min="31" max="31" width="20.42578125" style="242" customWidth="1" outlineLevel="1"/>
    <col min="32" max="33" width="19.42578125" style="242" customWidth="1" outlineLevel="1"/>
    <col min="34" max="34" width="20.28515625" style="242" customWidth="1" outlineLevel="1"/>
    <col min="35" max="35" width="21.85546875" style="272" customWidth="1"/>
    <col min="36" max="36" width="25.85546875" style="242"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297"/>
      <c r="H4" s="1"/>
      <c r="I4" s="1"/>
      <c r="J4" s="1"/>
      <c r="K4" s="1"/>
      <c r="L4" s="1"/>
      <c r="M4" s="1"/>
      <c r="N4" s="1"/>
      <c r="O4" s="1"/>
      <c r="P4" s="1"/>
      <c r="Q4" s="243"/>
      <c r="R4" s="1"/>
      <c r="S4" s="243"/>
      <c r="T4" s="1"/>
      <c r="U4" s="1"/>
      <c r="V4" s="1"/>
      <c r="W4" s="243"/>
      <c r="X4" s="243"/>
      <c r="Y4" s="243"/>
      <c r="Z4" s="243"/>
      <c r="AA4" s="243"/>
      <c r="AB4" s="243"/>
      <c r="AC4" s="243"/>
      <c r="AD4" s="243"/>
      <c r="AE4" s="243"/>
      <c r="AF4" s="243"/>
      <c r="AG4" s="243"/>
      <c r="AH4" s="243"/>
      <c r="AI4" s="243"/>
      <c r="AJ4" s="228"/>
    </row>
    <row r="5" spans="1:36" s="7" customFormat="1" ht="15.75" customHeight="1" outlineLevel="1" x14ac:dyDescent="0.2">
      <c r="A5" s="3" t="s">
        <v>77</v>
      </c>
      <c r="B5" s="418" t="s">
        <v>46</v>
      </c>
      <c r="C5" s="418"/>
      <c r="D5" s="418"/>
      <c r="E5" s="418"/>
      <c r="F5" s="418"/>
      <c r="G5" s="298"/>
      <c r="H5" s="4"/>
      <c r="I5" s="4"/>
      <c r="J5" s="4"/>
      <c r="K5" s="4"/>
      <c r="L5" s="5"/>
      <c r="M5" s="5"/>
      <c r="N5" s="5"/>
      <c r="O5" s="5"/>
      <c r="P5" s="5"/>
      <c r="Q5" s="244"/>
      <c r="R5" s="5"/>
      <c r="S5" s="244"/>
      <c r="T5" s="5"/>
      <c r="U5" s="5"/>
      <c r="V5" s="5"/>
      <c r="W5" s="244"/>
      <c r="X5" s="244"/>
      <c r="Y5" s="244"/>
      <c r="Z5" s="244"/>
      <c r="AA5" s="244"/>
      <c r="AB5" s="244"/>
      <c r="AC5" s="244"/>
      <c r="AD5" s="244"/>
      <c r="AE5" s="244"/>
      <c r="AF5" s="244"/>
      <c r="AG5" s="244"/>
      <c r="AH5" s="244"/>
      <c r="AI5" s="244"/>
      <c r="AJ5" s="229"/>
    </row>
    <row r="6" spans="1:36" s="7" customFormat="1" ht="15.75" customHeight="1" outlineLevel="1" x14ac:dyDescent="0.2">
      <c r="A6" s="8" t="s">
        <v>47</v>
      </c>
      <c r="B6" s="418" t="s">
        <v>48</v>
      </c>
      <c r="C6" s="418" t="s">
        <v>48</v>
      </c>
      <c r="D6" s="418" t="s">
        <v>48</v>
      </c>
      <c r="E6" s="418" t="s">
        <v>48</v>
      </c>
      <c r="F6" s="418" t="s">
        <v>48</v>
      </c>
      <c r="G6" s="298"/>
      <c r="H6" s="4"/>
      <c r="I6" s="4"/>
      <c r="J6" s="4"/>
      <c r="K6" s="4"/>
      <c r="L6" s="5"/>
      <c r="M6" s="5"/>
      <c r="N6" s="5"/>
      <c r="O6" s="5"/>
      <c r="P6" s="5"/>
      <c r="Q6" s="244"/>
      <c r="R6" s="5"/>
      <c r="S6" s="244"/>
      <c r="T6" s="5"/>
      <c r="U6" s="5"/>
      <c r="V6" s="5"/>
      <c r="W6" s="244"/>
      <c r="X6" s="244"/>
      <c r="Y6" s="244"/>
      <c r="Z6" s="244"/>
      <c r="AA6" s="244"/>
      <c r="AB6" s="244"/>
      <c r="AC6" s="244"/>
      <c r="AD6" s="244"/>
      <c r="AE6" s="244"/>
      <c r="AF6" s="244"/>
      <c r="AG6" s="244"/>
      <c r="AH6" s="244"/>
      <c r="AI6" s="244"/>
      <c r="AJ6" s="229"/>
    </row>
    <row r="7" spans="1:36" s="7" customFormat="1" ht="15.75" customHeight="1" outlineLevel="1" x14ac:dyDescent="0.2">
      <c r="A7" s="9" t="s">
        <v>39</v>
      </c>
      <c r="B7" s="418" t="s">
        <v>83</v>
      </c>
      <c r="C7" s="418" t="s">
        <v>49</v>
      </c>
      <c r="D7" s="418" t="s">
        <v>49</v>
      </c>
      <c r="E7" s="418" t="s">
        <v>49</v>
      </c>
      <c r="F7" s="418" t="s">
        <v>49</v>
      </c>
      <c r="G7" s="298"/>
      <c r="H7" s="4"/>
      <c r="I7" s="4"/>
      <c r="J7" s="4"/>
      <c r="K7" s="4"/>
      <c r="L7" s="5"/>
      <c r="M7" s="5"/>
      <c r="N7" s="5"/>
      <c r="O7" s="5"/>
      <c r="P7" s="5"/>
      <c r="Q7" s="244"/>
      <c r="R7" s="5"/>
      <c r="S7" s="244"/>
      <c r="T7" s="5"/>
      <c r="U7" s="5"/>
      <c r="V7" s="5"/>
      <c r="W7" s="244"/>
      <c r="X7" s="244"/>
      <c r="Y7" s="244"/>
      <c r="Z7" s="244"/>
      <c r="AA7" s="244"/>
      <c r="AB7" s="244"/>
      <c r="AC7" s="244"/>
      <c r="AD7" s="244"/>
      <c r="AE7" s="244"/>
      <c r="AF7" s="244"/>
      <c r="AG7" s="244"/>
      <c r="AH7" s="244"/>
      <c r="AI7" s="244"/>
      <c r="AJ7" s="229"/>
    </row>
    <row r="8" spans="1:36" s="7" customFormat="1" ht="15.75" customHeight="1" outlineLevel="1" x14ac:dyDescent="0.2">
      <c r="A8" s="10" t="s">
        <v>78</v>
      </c>
      <c r="B8" s="418" t="s">
        <v>50</v>
      </c>
      <c r="C8" s="418" t="s">
        <v>50</v>
      </c>
      <c r="D8" s="418" t="s">
        <v>50</v>
      </c>
      <c r="E8" s="418" t="s">
        <v>50</v>
      </c>
      <c r="F8" s="418" t="s">
        <v>50</v>
      </c>
      <c r="G8" s="298"/>
      <c r="H8" s="4"/>
      <c r="I8" s="4"/>
      <c r="J8" s="4"/>
      <c r="K8" s="4"/>
      <c r="L8" s="5"/>
      <c r="M8" s="5"/>
      <c r="N8" s="5"/>
      <c r="O8" s="5"/>
      <c r="P8" s="5"/>
      <c r="Q8" s="244"/>
      <c r="R8" s="336"/>
      <c r="S8" s="244"/>
      <c r="T8" s="5"/>
      <c r="U8" s="5"/>
      <c r="V8" s="5"/>
      <c r="W8" s="244"/>
      <c r="X8" s="244"/>
      <c r="Y8" s="244"/>
      <c r="Z8" s="244"/>
      <c r="AA8" s="244"/>
      <c r="AB8" s="244"/>
      <c r="AC8" s="244"/>
      <c r="AD8" s="244"/>
      <c r="AE8" s="244"/>
      <c r="AF8" s="244"/>
      <c r="AG8" s="244"/>
      <c r="AH8" s="244"/>
      <c r="AI8" s="244"/>
      <c r="AJ8" s="229"/>
    </row>
    <row r="9" spans="1:36" s="7" customFormat="1" ht="15.75" customHeight="1" outlineLevel="1" x14ac:dyDescent="0.2">
      <c r="A9" s="10" t="s">
        <v>79</v>
      </c>
      <c r="B9" s="418" t="s">
        <v>84</v>
      </c>
      <c r="C9" s="418" t="s">
        <v>51</v>
      </c>
      <c r="D9" s="418" t="s">
        <v>51</v>
      </c>
      <c r="E9" s="418" t="s">
        <v>51</v>
      </c>
      <c r="F9" s="418" t="s">
        <v>51</v>
      </c>
      <c r="G9" s="298"/>
      <c r="H9" s="4"/>
      <c r="I9" s="4"/>
      <c r="J9" s="4"/>
      <c r="K9" s="4"/>
      <c r="L9" s="5"/>
      <c r="M9" s="5"/>
      <c r="N9" s="5"/>
      <c r="O9" s="5"/>
      <c r="P9" s="5"/>
      <c r="Q9" s="244"/>
      <c r="R9" s="336"/>
      <c r="S9" s="244"/>
      <c r="T9" s="5"/>
      <c r="U9" s="5"/>
      <c r="V9" s="5"/>
      <c r="W9" s="244"/>
      <c r="X9" s="244"/>
      <c r="Y9" s="244"/>
      <c r="Z9" s="244"/>
      <c r="AA9" s="244"/>
      <c r="AB9" s="244"/>
      <c r="AC9" s="244"/>
      <c r="AD9" s="244"/>
      <c r="AE9" s="244"/>
      <c r="AF9" s="244"/>
      <c r="AG9" s="244"/>
      <c r="AH9" s="244"/>
      <c r="AI9" s="244"/>
      <c r="AJ9" s="229"/>
    </row>
    <row r="10" spans="1:36" s="12" customFormat="1" ht="15.75" customHeight="1" outlineLevel="1" x14ac:dyDescent="0.2">
      <c r="A10" s="8" t="s">
        <v>53</v>
      </c>
      <c r="B10" s="419" t="s">
        <v>85</v>
      </c>
      <c r="C10" s="419" t="s">
        <v>54</v>
      </c>
      <c r="D10" s="419" t="s">
        <v>54</v>
      </c>
      <c r="E10" s="419" t="s">
        <v>54</v>
      </c>
      <c r="F10" s="419" t="s">
        <v>54</v>
      </c>
      <c r="G10" s="299"/>
      <c r="H10" s="11"/>
      <c r="I10" s="11"/>
      <c r="J10" s="11"/>
      <c r="K10" s="11"/>
      <c r="L10" s="5"/>
      <c r="M10" s="5"/>
      <c r="N10" s="5"/>
      <c r="O10" s="5"/>
      <c r="P10" s="5"/>
      <c r="Q10" s="244"/>
      <c r="R10" s="336"/>
      <c r="S10" s="244"/>
      <c r="T10" s="5"/>
      <c r="U10" s="5"/>
      <c r="V10" s="5"/>
      <c r="W10" s="244"/>
      <c r="X10" s="244"/>
      <c r="Y10" s="244"/>
      <c r="Z10" s="244"/>
      <c r="AA10" s="244"/>
      <c r="AB10" s="244"/>
      <c r="AC10" s="244"/>
      <c r="AD10" s="244"/>
      <c r="AE10" s="244"/>
      <c r="AF10" s="244"/>
      <c r="AG10" s="244"/>
      <c r="AH10" s="244"/>
      <c r="AI10" s="244"/>
      <c r="AJ10" s="229"/>
    </row>
    <row r="11" spans="1:36" s="7" customFormat="1" ht="15.75" customHeight="1" outlineLevel="1" x14ac:dyDescent="0.2">
      <c r="A11" s="8" t="s">
        <v>73</v>
      </c>
      <c r="B11" s="420" t="s">
        <v>87</v>
      </c>
      <c r="C11" s="418" t="s">
        <v>43</v>
      </c>
      <c r="D11" s="418" t="s">
        <v>43</v>
      </c>
      <c r="E11" s="418" t="s">
        <v>43</v>
      </c>
      <c r="F11" s="418" t="s">
        <v>43</v>
      </c>
      <c r="G11" s="298"/>
      <c r="H11" s="4"/>
      <c r="I11" s="4"/>
      <c r="J11" s="4"/>
      <c r="K11" s="4"/>
      <c r="L11" s="5"/>
      <c r="M11" s="5"/>
      <c r="N11" s="5"/>
      <c r="O11" s="5"/>
      <c r="P11" s="5"/>
      <c r="Q11" s="244"/>
      <c r="R11" s="336"/>
      <c r="S11" s="244"/>
      <c r="T11" s="5"/>
      <c r="U11" s="5"/>
      <c r="V11" s="5"/>
      <c r="W11" s="244"/>
      <c r="X11" s="244"/>
      <c r="Y11" s="244"/>
      <c r="Z11" s="244"/>
      <c r="AA11" s="244"/>
      <c r="AB11" s="244"/>
      <c r="AC11" s="244"/>
      <c r="AD11" s="244"/>
      <c r="AE11" s="244"/>
      <c r="AF11" s="244"/>
      <c r="AG11" s="244"/>
      <c r="AH11" s="244"/>
      <c r="AI11" s="244"/>
      <c r="AJ11" s="229"/>
    </row>
    <row r="12" spans="1:36" s="7" customFormat="1" ht="15.75" customHeight="1" outlineLevel="1" x14ac:dyDescent="0.2">
      <c r="A12" s="8" t="s">
        <v>67</v>
      </c>
      <c r="B12" s="420" t="s">
        <v>86</v>
      </c>
      <c r="C12" s="418">
        <v>2020110010174</v>
      </c>
      <c r="D12" s="418">
        <v>2020110010174</v>
      </c>
      <c r="E12" s="418">
        <v>2020110010174</v>
      </c>
      <c r="F12" s="418">
        <v>2020110010174</v>
      </c>
      <c r="G12" s="298"/>
      <c r="H12" s="4"/>
      <c r="I12" s="4"/>
      <c r="J12" s="4"/>
      <c r="K12" s="4"/>
      <c r="L12" s="5"/>
      <c r="M12" s="5"/>
      <c r="N12" s="5"/>
      <c r="O12" s="5"/>
      <c r="P12" s="5"/>
      <c r="Q12" s="244"/>
      <c r="R12" s="336"/>
      <c r="S12" s="244"/>
      <c r="T12" s="5"/>
      <c r="U12" s="5"/>
      <c r="V12" s="5"/>
      <c r="W12" s="244"/>
      <c r="X12" s="244"/>
      <c r="Y12" s="244"/>
      <c r="Z12" s="244"/>
      <c r="AA12" s="244"/>
      <c r="AB12" s="244"/>
      <c r="AC12" s="244"/>
      <c r="AD12" s="244"/>
      <c r="AE12" s="244"/>
      <c r="AF12" s="244"/>
      <c r="AG12" s="244"/>
      <c r="AH12" s="244"/>
      <c r="AI12" s="244"/>
      <c r="AJ12" s="229"/>
    </row>
    <row r="13" spans="1:36" s="15" customFormat="1" ht="15.75" customHeight="1" outlineLevel="1" x14ac:dyDescent="0.2">
      <c r="A13" s="13" t="s">
        <v>0</v>
      </c>
      <c r="B13" s="418" t="s">
        <v>88</v>
      </c>
      <c r="C13" s="418" t="s">
        <v>40</v>
      </c>
      <c r="D13" s="418" t="s">
        <v>40</v>
      </c>
      <c r="E13" s="418" t="s">
        <v>40</v>
      </c>
      <c r="F13" s="418" t="s">
        <v>40</v>
      </c>
      <c r="G13" s="300"/>
      <c r="H13" s="14"/>
      <c r="I13" s="14"/>
      <c r="J13" s="14"/>
      <c r="K13" s="14"/>
      <c r="L13" s="5"/>
      <c r="M13" s="5"/>
      <c r="N13" s="5"/>
      <c r="O13" s="5"/>
      <c r="P13" s="5"/>
      <c r="Q13" s="244"/>
      <c r="R13" s="5"/>
      <c r="S13" s="337"/>
      <c r="T13" s="5"/>
      <c r="U13" s="5"/>
      <c r="V13" s="5"/>
      <c r="W13" s="244"/>
      <c r="X13" s="244"/>
      <c r="Y13" s="244"/>
      <c r="Z13" s="244"/>
      <c r="AA13" s="244"/>
      <c r="AB13" s="244"/>
      <c r="AC13" s="244"/>
      <c r="AD13" s="244"/>
      <c r="AE13" s="244"/>
      <c r="AF13" s="244"/>
      <c r="AG13" s="244"/>
      <c r="AH13" s="244"/>
      <c r="AI13" s="244"/>
      <c r="AJ13" s="229"/>
    </row>
    <row r="14" spans="1:36" s="15" customFormat="1" ht="15.75" customHeight="1" outlineLevel="1" x14ac:dyDescent="0.2">
      <c r="A14" s="13" t="s">
        <v>41</v>
      </c>
      <c r="B14" s="418" t="s">
        <v>89</v>
      </c>
      <c r="C14" s="418" t="s">
        <v>55</v>
      </c>
      <c r="D14" s="418" t="s">
        <v>55</v>
      </c>
      <c r="E14" s="418" t="s">
        <v>55</v>
      </c>
      <c r="F14" s="418" t="s">
        <v>55</v>
      </c>
      <c r="G14" s="298"/>
      <c r="H14" s="4"/>
      <c r="I14" s="4"/>
      <c r="J14" s="4"/>
      <c r="K14" s="4"/>
      <c r="L14" s="5"/>
      <c r="M14" s="5"/>
      <c r="N14" s="5"/>
      <c r="O14" s="5"/>
      <c r="P14" s="5"/>
      <c r="Q14" s="244"/>
      <c r="R14" s="5"/>
      <c r="S14" s="244"/>
      <c r="T14" s="5"/>
      <c r="U14" s="5"/>
      <c r="V14" s="5"/>
      <c r="W14" s="244"/>
      <c r="X14" s="244"/>
      <c r="Y14" s="244"/>
      <c r="Z14" s="244"/>
      <c r="AA14" s="244"/>
      <c r="AB14" s="244"/>
      <c r="AC14" s="244"/>
      <c r="AD14" s="244"/>
      <c r="AE14" s="244"/>
      <c r="AF14" s="244"/>
      <c r="AG14" s="244"/>
      <c r="AH14" s="244"/>
      <c r="AI14" s="244"/>
      <c r="AJ14" s="229"/>
    </row>
    <row r="15" spans="1:36" s="15" customFormat="1" ht="15.75" customHeight="1" outlineLevel="1" x14ac:dyDescent="0.2">
      <c r="A15" s="13" t="s">
        <v>42</v>
      </c>
      <c r="B15" s="421">
        <v>44289</v>
      </c>
      <c r="C15" s="421"/>
      <c r="D15" s="421"/>
      <c r="E15" s="421"/>
      <c r="F15" s="421"/>
      <c r="G15" s="301"/>
      <c r="H15" s="16"/>
      <c r="I15" s="16"/>
      <c r="J15" s="16"/>
      <c r="K15" s="16"/>
      <c r="L15" s="5"/>
      <c r="M15" s="5"/>
      <c r="N15" s="5"/>
      <c r="O15" s="5"/>
      <c r="P15" s="5"/>
      <c r="Q15" s="244"/>
      <c r="R15" s="5"/>
      <c r="S15" s="244"/>
      <c r="T15" s="5"/>
      <c r="U15" s="5"/>
      <c r="V15" s="5"/>
      <c r="W15" s="244"/>
      <c r="X15" s="244"/>
      <c r="Y15" s="244"/>
      <c r="Z15" s="244"/>
      <c r="AA15" s="244"/>
      <c r="AB15" s="244"/>
      <c r="AC15" s="244"/>
      <c r="AD15" s="244"/>
      <c r="AE15" s="244"/>
      <c r="AF15" s="244"/>
      <c r="AG15" s="244"/>
      <c r="AH15" s="244"/>
      <c r="AI15" s="244"/>
      <c r="AJ15" s="229"/>
    </row>
    <row r="16" spans="1:36" s="15" customFormat="1" ht="15" x14ac:dyDescent="0.2">
      <c r="A16" s="417" t="s">
        <v>68</v>
      </c>
      <c r="B16" s="142" t="s">
        <v>31</v>
      </c>
      <c r="C16" s="142" t="s">
        <v>34</v>
      </c>
      <c r="D16" s="142" t="s">
        <v>35</v>
      </c>
      <c r="E16" s="142" t="s">
        <v>66</v>
      </c>
      <c r="F16" s="142" t="s">
        <v>65</v>
      </c>
      <c r="G16" s="299"/>
      <c r="H16" s="11"/>
      <c r="I16" s="11"/>
      <c r="J16" s="11"/>
      <c r="K16" s="11"/>
      <c r="L16" s="5"/>
      <c r="M16" s="5"/>
      <c r="N16" s="5"/>
      <c r="O16" s="5"/>
      <c r="P16" s="5"/>
      <c r="Q16" s="244"/>
      <c r="R16" s="5"/>
      <c r="S16" s="244"/>
      <c r="T16" s="5"/>
      <c r="U16" s="5"/>
      <c r="V16" s="5"/>
      <c r="W16" s="244"/>
      <c r="X16" s="244"/>
      <c r="Y16" s="244"/>
      <c r="Z16" s="244"/>
      <c r="AA16" s="244"/>
      <c r="AB16" s="244"/>
      <c r="AC16" s="244"/>
      <c r="AD16" s="244"/>
      <c r="AE16" s="244"/>
      <c r="AF16" s="244"/>
      <c r="AG16" s="244"/>
      <c r="AH16" s="244"/>
      <c r="AI16" s="244"/>
      <c r="AJ16" s="229"/>
    </row>
    <row r="17" spans="1:37" s="15" customFormat="1" ht="15" x14ac:dyDescent="0.2">
      <c r="A17" s="417"/>
      <c r="B17" s="274">
        <v>5358000000</v>
      </c>
      <c r="C17" s="273">
        <v>0</v>
      </c>
      <c r="D17" s="273"/>
      <c r="E17" s="274">
        <f>C17-D17</f>
        <v>0</v>
      </c>
      <c r="F17" s="274">
        <f>+B17+E17</f>
        <v>5358000000</v>
      </c>
      <c r="G17" s="299"/>
      <c r="H17" s="11"/>
      <c r="I17" s="11"/>
      <c r="J17" s="11"/>
      <c r="K17" s="11"/>
      <c r="L17" s="5"/>
      <c r="M17" s="5"/>
      <c r="N17" s="5"/>
      <c r="O17" s="5"/>
      <c r="P17" s="5"/>
      <c r="Q17" s="244"/>
      <c r="R17" s="5"/>
      <c r="S17" s="244"/>
      <c r="T17" s="5"/>
      <c r="U17" s="5"/>
      <c r="V17" s="5"/>
      <c r="W17" s="244"/>
      <c r="X17" s="244"/>
      <c r="Y17" s="244"/>
      <c r="Z17" s="244"/>
      <c r="AA17" s="244"/>
      <c r="AB17" s="244"/>
      <c r="AC17" s="244"/>
      <c r="AD17" s="244"/>
      <c r="AE17" s="244"/>
      <c r="AF17" s="244"/>
      <c r="AG17" s="244"/>
      <c r="AH17" s="244"/>
      <c r="AI17" s="244"/>
      <c r="AJ17" s="229"/>
    </row>
    <row r="18" spans="1:37" s="4" customFormat="1" ht="15" x14ac:dyDescent="0.2">
      <c r="A18" s="21"/>
      <c r="B18" s="22"/>
      <c r="C18" s="23"/>
      <c r="D18" s="23"/>
      <c r="E18" s="24"/>
      <c r="F18" s="5"/>
      <c r="G18" s="299"/>
      <c r="H18" s="11"/>
      <c r="I18" s="11"/>
      <c r="J18" s="11"/>
      <c r="K18" s="11"/>
      <c r="L18" s="5"/>
      <c r="M18" s="5"/>
      <c r="N18" s="5"/>
      <c r="O18" s="5"/>
      <c r="P18" s="5"/>
      <c r="Q18" s="244"/>
      <c r="R18" s="5"/>
      <c r="S18" s="244"/>
      <c r="T18" s="5"/>
      <c r="U18" s="5"/>
      <c r="V18" s="5"/>
      <c r="W18" s="244"/>
      <c r="X18" s="244"/>
      <c r="Y18" s="244"/>
      <c r="Z18" s="244"/>
      <c r="AA18" s="244"/>
      <c r="AB18" s="244"/>
      <c r="AC18" s="244"/>
      <c r="AD18" s="244"/>
      <c r="AE18" s="244"/>
      <c r="AF18" s="244"/>
      <c r="AG18" s="244"/>
      <c r="AH18" s="244"/>
      <c r="AI18" s="244"/>
      <c r="AJ18" s="230"/>
    </row>
    <row r="19" spans="1:37" ht="25.5" x14ac:dyDescent="0.2">
      <c r="A19" s="26" t="s">
        <v>1</v>
      </c>
      <c r="B19" s="27" t="s">
        <v>2</v>
      </c>
      <c r="C19" s="27" t="s">
        <v>3</v>
      </c>
      <c r="D19" s="28" t="s">
        <v>4</v>
      </c>
      <c r="E19" s="28" t="s">
        <v>71</v>
      </c>
      <c r="F19" s="28" t="s">
        <v>218</v>
      </c>
      <c r="G19" s="302" t="s">
        <v>57</v>
      </c>
      <c r="H19" s="28" t="s">
        <v>61</v>
      </c>
      <c r="I19" s="28" t="s">
        <v>70</v>
      </c>
      <c r="J19" s="28" t="s">
        <v>5</v>
      </c>
      <c r="K19" s="29" t="s">
        <v>62</v>
      </c>
      <c r="L19" s="30" t="s">
        <v>32</v>
      </c>
      <c r="M19" s="31" t="s">
        <v>29</v>
      </c>
      <c r="N19" s="32" t="s">
        <v>9</v>
      </c>
      <c r="O19" s="33" t="s">
        <v>30</v>
      </c>
      <c r="P19" s="34" t="s">
        <v>10</v>
      </c>
      <c r="Q19" s="275" t="s">
        <v>6</v>
      </c>
      <c r="R19" s="35" t="s">
        <v>11</v>
      </c>
      <c r="S19" s="275" t="s">
        <v>7</v>
      </c>
      <c r="T19" s="31" t="s">
        <v>27</v>
      </c>
      <c r="U19" s="31" t="s">
        <v>28</v>
      </c>
      <c r="V19" s="36" t="s">
        <v>12</v>
      </c>
      <c r="W19" s="245" t="s">
        <v>13</v>
      </c>
      <c r="X19" s="246" t="s">
        <v>14</v>
      </c>
      <c r="Y19" s="246" t="s">
        <v>15</v>
      </c>
      <c r="Z19" s="246" t="s">
        <v>16</v>
      </c>
      <c r="AA19" s="246" t="s">
        <v>17</v>
      </c>
      <c r="AB19" s="246" t="s">
        <v>18</v>
      </c>
      <c r="AC19" s="246" t="s">
        <v>19</v>
      </c>
      <c r="AD19" s="246" t="s">
        <v>20</v>
      </c>
      <c r="AE19" s="246" t="s">
        <v>21</v>
      </c>
      <c r="AF19" s="246" t="s">
        <v>22</v>
      </c>
      <c r="AG19" s="246" t="s">
        <v>23</v>
      </c>
      <c r="AH19" s="247" t="s">
        <v>24</v>
      </c>
      <c r="AI19" s="231" t="s">
        <v>25</v>
      </c>
      <c r="AJ19" s="231" t="s">
        <v>26</v>
      </c>
    </row>
    <row r="20" spans="1:37" s="143" customFormat="1" ht="12.75" x14ac:dyDescent="0.2">
      <c r="A20" s="338" t="s">
        <v>90</v>
      </c>
      <c r="B20" s="121">
        <f>822684730-221133450-351284868</f>
        <v>250266412</v>
      </c>
      <c r="C20" s="137"/>
      <c r="D20" s="137"/>
      <c r="E20" s="137"/>
      <c r="F20" s="137"/>
      <c r="G20" s="127"/>
      <c r="H20" s="137"/>
      <c r="I20" s="137"/>
      <c r="J20" s="137"/>
      <c r="K20" s="137"/>
      <c r="L20" s="43"/>
      <c r="M20" s="114"/>
      <c r="N20" s="44"/>
      <c r="O20" s="45"/>
      <c r="P20" s="46"/>
      <c r="Q20" s="276"/>
      <c r="R20" s="48"/>
      <c r="S20" s="276"/>
      <c r="T20" s="49"/>
      <c r="U20" s="49"/>
      <c r="V20" s="50"/>
      <c r="W20" s="248"/>
      <c r="X20" s="249"/>
      <c r="Y20" s="249"/>
      <c r="Z20" s="249"/>
      <c r="AA20" s="249"/>
      <c r="AB20" s="249"/>
      <c r="AC20" s="249"/>
      <c r="AD20" s="249"/>
      <c r="AE20" s="249"/>
      <c r="AF20" s="249"/>
      <c r="AG20" s="249"/>
      <c r="AH20" s="250"/>
      <c r="AI20" s="232"/>
      <c r="AJ20" s="232"/>
    </row>
    <row r="21" spans="1:37" s="145" customFormat="1" x14ac:dyDescent="0.2">
      <c r="A21" s="55"/>
      <c r="B21" s="277">
        <v>44976800</v>
      </c>
      <c r="C21" s="57" t="s">
        <v>56</v>
      </c>
      <c r="D21" s="57" t="s">
        <v>216</v>
      </c>
      <c r="E21" s="57" t="s">
        <v>105</v>
      </c>
      <c r="F21" s="57" t="s">
        <v>103</v>
      </c>
      <c r="G21" s="57" t="s">
        <v>91</v>
      </c>
      <c r="H21" s="57" t="s">
        <v>204</v>
      </c>
      <c r="I21" s="57" t="s">
        <v>96</v>
      </c>
      <c r="J21" s="57" t="s">
        <v>92</v>
      </c>
      <c r="K21" s="57" t="s">
        <v>95</v>
      </c>
      <c r="L21" s="58">
        <v>377</v>
      </c>
      <c r="M21" s="277">
        <v>44976800</v>
      </c>
      <c r="N21" s="56" t="s">
        <v>226</v>
      </c>
      <c r="O21" s="277">
        <v>44976800</v>
      </c>
      <c r="P21" s="59">
        <v>138</v>
      </c>
      <c r="Q21" s="277">
        <v>44976800</v>
      </c>
      <c r="R21" s="59">
        <v>141</v>
      </c>
      <c r="S21" s="277">
        <v>44976800</v>
      </c>
      <c r="T21" s="118" t="s">
        <v>412</v>
      </c>
      <c r="U21" s="118" t="s">
        <v>414</v>
      </c>
      <c r="V21" s="61">
        <v>117</v>
      </c>
      <c r="W21" s="251"/>
      <c r="X21" s="252"/>
      <c r="Y21" s="252">
        <v>5996907</v>
      </c>
      <c r="Z21" s="252"/>
      <c r="AA21" s="252"/>
      <c r="AB21" s="252"/>
      <c r="AC21" s="252"/>
      <c r="AD21" s="252"/>
      <c r="AE21" s="252"/>
      <c r="AF21" s="252"/>
      <c r="AG21" s="252"/>
      <c r="AH21" s="253"/>
      <c r="AI21" s="254">
        <f>SUM(W21:AH21)</f>
        <v>5996907</v>
      </c>
      <c r="AJ21" s="233">
        <f>+S21-AI21</f>
        <v>38979893</v>
      </c>
      <c r="AK21" s="144"/>
    </row>
    <row r="22" spans="1:37" s="145" customFormat="1" x14ac:dyDescent="0.2">
      <c r="A22" s="55"/>
      <c r="B22" s="277">
        <v>11244200</v>
      </c>
      <c r="C22" s="57" t="s">
        <v>56</v>
      </c>
      <c r="D22" s="57" t="s">
        <v>216</v>
      </c>
      <c r="E22" s="57" t="s">
        <v>105</v>
      </c>
      <c r="F22" s="57" t="s">
        <v>103</v>
      </c>
      <c r="G22" s="57" t="s">
        <v>91</v>
      </c>
      <c r="H22" s="57" t="s">
        <v>204</v>
      </c>
      <c r="I22" s="57" t="s">
        <v>96</v>
      </c>
      <c r="J22" s="57" t="s">
        <v>92</v>
      </c>
      <c r="K22" s="57" t="s">
        <v>95</v>
      </c>
      <c r="L22" s="58">
        <v>378</v>
      </c>
      <c r="M22" s="277">
        <v>11244200</v>
      </c>
      <c r="N22" s="56" t="s">
        <v>226</v>
      </c>
      <c r="O22" s="277">
        <v>11244200</v>
      </c>
      <c r="P22" s="59">
        <v>137</v>
      </c>
      <c r="Q22" s="277">
        <v>11244200</v>
      </c>
      <c r="R22" s="59">
        <v>143</v>
      </c>
      <c r="S22" s="277">
        <v>11244200</v>
      </c>
      <c r="T22" s="118" t="s">
        <v>413</v>
      </c>
      <c r="U22" s="118" t="s">
        <v>415</v>
      </c>
      <c r="V22" s="61">
        <v>96</v>
      </c>
      <c r="W22" s="251"/>
      <c r="X22" s="252"/>
      <c r="Y22" s="252">
        <v>5622100</v>
      </c>
      <c r="Z22" s="252"/>
      <c r="AA22" s="252"/>
      <c r="AB22" s="252"/>
      <c r="AC22" s="252"/>
      <c r="AD22" s="252"/>
      <c r="AE22" s="252"/>
      <c r="AF22" s="252"/>
      <c r="AG22" s="252"/>
      <c r="AH22" s="253"/>
      <c r="AI22" s="254">
        <f>SUM(W22:AH22)</f>
        <v>5622100</v>
      </c>
      <c r="AJ22" s="233">
        <f t="shared" ref="AJ22" si="0">+S22-AI22</f>
        <v>5622100</v>
      </c>
      <c r="AK22" s="144"/>
    </row>
    <row r="23" spans="1:37" s="145" customFormat="1" x14ac:dyDescent="0.2">
      <c r="A23" s="55"/>
      <c r="B23" s="277">
        <v>32550270</v>
      </c>
      <c r="C23" s="57" t="s">
        <v>56</v>
      </c>
      <c r="D23" s="57" t="s">
        <v>216</v>
      </c>
      <c r="E23" s="57" t="s">
        <v>105</v>
      </c>
      <c r="F23" s="57" t="s">
        <v>103</v>
      </c>
      <c r="G23" s="57" t="s">
        <v>91</v>
      </c>
      <c r="H23" s="57" t="s">
        <v>204</v>
      </c>
      <c r="I23" s="57" t="s">
        <v>96</v>
      </c>
      <c r="J23" s="57" t="s">
        <v>92</v>
      </c>
      <c r="K23" s="57" t="s">
        <v>95</v>
      </c>
      <c r="L23" s="58">
        <v>594</v>
      </c>
      <c r="M23" s="277">
        <v>32550270</v>
      </c>
      <c r="N23" s="56" t="s">
        <v>226</v>
      </c>
      <c r="O23" s="277">
        <v>32550270</v>
      </c>
      <c r="P23" s="59">
        <v>100</v>
      </c>
      <c r="Q23" s="277">
        <v>32550270</v>
      </c>
      <c r="R23" s="59">
        <v>157</v>
      </c>
      <c r="S23" s="277">
        <v>32550270</v>
      </c>
      <c r="T23" s="118" t="s">
        <v>242</v>
      </c>
      <c r="U23" s="118" t="s">
        <v>416</v>
      </c>
      <c r="V23" s="61">
        <v>513</v>
      </c>
      <c r="W23" s="251"/>
      <c r="X23" s="252"/>
      <c r="Y23" s="252">
        <v>0</v>
      </c>
      <c r="Z23" s="252"/>
      <c r="AA23" s="252"/>
      <c r="AB23" s="252"/>
      <c r="AC23" s="252"/>
      <c r="AD23" s="252"/>
      <c r="AE23" s="252"/>
      <c r="AF23" s="252"/>
      <c r="AG23" s="252"/>
      <c r="AH23" s="253"/>
      <c r="AI23" s="254">
        <f t="shared" ref="AI23:AI25" si="1">SUM(W23:AH23)</f>
        <v>0</v>
      </c>
      <c r="AJ23" s="233">
        <f t="shared" ref="AJ23:AJ25" si="2">+S23-AI23</f>
        <v>32550270</v>
      </c>
      <c r="AK23" s="144"/>
    </row>
    <row r="24" spans="1:37" s="145" customFormat="1" x14ac:dyDescent="0.2">
      <c r="A24" s="55"/>
      <c r="B24" s="277">
        <v>4300</v>
      </c>
      <c r="C24" s="57" t="s">
        <v>56</v>
      </c>
      <c r="D24" s="57" t="s">
        <v>216</v>
      </c>
      <c r="E24" s="57" t="s">
        <v>105</v>
      </c>
      <c r="F24" s="57" t="s">
        <v>103</v>
      </c>
      <c r="G24" s="57" t="s">
        <v>91</v>
      </c>
      <c r="H24" s="57" t="s">
        <v>204</v>
      </c>
      <c r="I24" s="57" t="s">
        <v>96</v>
      </c>
      <c r="J24" s="57" t="s">
        <v>92</v>
      </c>
      <c r="K24" s="57" t="s">
        <v>95</v>
      </c>
      <c r="L24" s="58">
        <v>597</v>
      </c>
      <c r="M24" s="277">
        <v>2780010</v>
      </c>
      <c r="N24" s="56" t="s">
        <v>226</v>
      </c>
      <c r="O24" s="277">
        <v>2780010</v>
      </c>
      <c r="P24" s="59">
        <v>267</v>
      </c>
      <c r="Q24" s="277">
        <v>2780010</v>
      </c>
      <c r="R24" s="59" t="s">
        <v>417</v>
      </c>
      <c r="S24" s="277">
        <v>317500</v>
      </c>
      <c r="T24" s="118" t="s">
        <v>243</v>
      </c>
      <c r="U24" s="118" t="s">
        <v>402</v>
      </c>
      <c r="V24" s="61" t="s">
        <v>418</v>
      </c>
      <c r="W24" s="251"/>
      <c r="X24" s="252">
        <v>4300</v>
      </c>
      <c r="Y24" s="252">
        <v>313200</v>
      </c>
      <c r="Z24" s="252"/>
      <c r="AA24" s="252"/>
      <c r="AB24" s="252"/>
      <c r="AC24" s="252"/>
      <c r="AD24" s="252"/>
      <c r="AE24" s="252"/>
      <c r="AF24" s="252"/>
      <c r="AG24" s="252"/>
      <c r="AH24" s="253"/>
      <c r="AI24" s="254">
        <f t="shared" si="1"/>
        <v>317500</v>
      </c>
      <c r="AJ24" s="233">
        <f t="shared" si="2"/>
        <v>0</v>
      </c>
      <c r="AK24" s="144"/>
    </row>
    <row r="25" spans="1:37" s="145" customFormat="1" x14ac:dyDescent="0.2">
      <c r="A25" s="55"/>
      <c r="B25" s="122"/>
      <c r="C25" s="57"/>
      <c r="D25" s="57"/>
      <c r="E25" s="57"/>
      <c r="F25" s="57"/>
      <c r="G25" s="57"/>
      <c r="H25" s="57"/>
      <c r="I25" s="57"/>
      <c r="J25" s="57"/>
      <c r="K25" s="57"/>
      <c r="L25" s="58"/>
      <c r="M25" s="115"/>
      <c r="N25" s="56"/>
      <c r="O25" s="65"/>
      <c r="P25" s="59"/>
      <c r="Q25" s="277"/>
      <c r="R25" s="59"/>
      <c r="S25" s="357"/>
      <c r="T25" s="60"/>
      <c r="U25" s="118"/>
      <c r="V25" s="61"/>
      <c r="W25" s="251"/>
      <c r="X25" s="252"/>
      <c r="Y25" s="252"/>
      <c r="Z25" s="252"/>
      <c r="AA25" s="252"/>
      <c r="AB25" s="252"/>
      <c r="AC25" s="252"/>
      <c r="AD25" s="252"/>
      <c r="AE25" s="252"/>
      <c r="AF25" s="252"/>
      <c r="AG25" s="252"/>
      <c r="AH25" s="253"/>
      <c r="AI25" s="254">
        <f t="shared" si="1"/>
        <v>0</v>
      </c>
      <c r="AJ25" s="233">
        <f t="shared" si="2"/>
        <v>0</v>
      </c>
      <c r="AK25" s="144"/>
    </row>
    <row r="26" spans="1:37" s="145" customFormat="1" x14ac:dyDescent="0.2">
      <c r="A26" s="55"/>
      <c r="B26" s="122"/>
      <c r="C26" s="57"/>
      <c r="D26" s="57"/>
      <c r="E26" s="57"/>
      <c r="F26" s="57"/>
      <c r="G26" s="57"/>
      <c r="H26" s="57"/>
      <c r="I26" s="57"/>
      <c r="J26" s="57"/>
      <c r="K26" s="57"/>
      <c r="L26" s="58"/>
      <c r="M26" s="115"/>
      <c r="N26" s="65"/>
      <c r="O26" s="65"/>
      <c r="P26" s="59"/>
      <c r="Q26" s="277"/>
      <c r="R26" s="59"/>
      <c r="S26" s="253"/>
      <c r="T26" s="60"/>
      <c r="U26" s="60"/>
      <c r="V26" s="61"/>
      <c r="W26" s="251"/>
      <c r="X26" s="252"/>
      <c r="Y26" s="252"/>
      <c r="Z26" s="252"/>
      <c r="AA26" s="252"/>
      <c r="AB26" s="252"/>
      <c r="AC26" s="252"/>
      <c r="AD26" s="252"/>
      <c r="AE26" s="252"/>
      <c r="AF26" s="252"/>
      <c r="AG26" s="252"/>
      <c r="AH26" s="253"/>
      <c r="AI26" s="254"/>
      <c r="AJ26" s="233"/>
      <c r="AK26" s="144"/>
    </row>
    <row r="27" spans="1:37" s="146" customFormat="1" ht="60" customHeight="1" x14ac:dyDescent="0.2">
      <c r="A27" s="66" t="s">
        <v>8</v>
      </c>
      <c r="B27" s="123">
        <f>B20-SUM(B21:B26)</f>
        <v>161490842</v>
      </c>
      <c r="C27" s="294" t="s">
        <v>56</v>
      </c>
      <c r="D27" s="295" t="s">
        <v>216</v>
      </c>
      <c r="E27" s="295" t="s">
        <v>105</v>
      </c>
      <c r="F27" s="295" t="s">
        <v>103</v>
      </c>
      <c r="G27" s="296" t="s">
        <v>91</v>
      </c>
      <c r="H27" s="295" t="s">
        <v>204</v>
      </c>
      <c r="I27" s="295" t="s">
        <v>96</v>
      </c>
      <c r="J27" s="295" t="s">
        <v>92</v>
      </c>
      <c r="K27" s="295" t="s">
        <v>95</v>
      </c>
      <c r="L27" s="68"/>
      <c r="M27" s="278"/>
      <c r="N27" s="69"/>
      <c r="O27" s="278"/>
      <c r="P27" s="70"/>
      <c r="Q27" s="278">
        <f>SUM(Q21:Q26)</f>
        <v>91551280</v>
      </c>
      <c r="R27" s="71"/>
      <c r="S27" s="278">
        <f>SUM(S21:S26)</f>
        <v>89088770</v>
      </c>
      <c r="T27" s="72"/>
      <c r="U27" s="72"/>
      <c r="V27" s="73"/>
      <c r="W27" s="255">
        <f t="shared" ref="W27:AJ27" si="3">SUM(W21:W26)</f>
        <v>0</v>
      </c>
      <c r="X27" s="255">
        <f t="shared" si="3"/>
        <v>4300</v>
      </c>
      <c r="Y27" s="255">
        <f t="shared" si="3"/>
        <v>11932207</v>
      </c>
      <c r="Z27" s="255">
        <f t="shared" si="3"/>
        <v>0</v>
      </c>
      <c r="AA27" s="255">
        <f t="shared" si="3"/>
        <v>0</v>
      </c>
      <c r="AB27" s="255">
        <f t="shared" si="3"/>
        <v>0</v>
      </c>
      <c r="AC27" s="255">
        <f t="shared" si="3"/>
        <v>0</v>
      </c>
      <c r="AD27" s="255">
        <f t="shared" si="3"/>
        <v>0</v>
      </c>
      <c r="AE27" s="255">
        <f t="shared" si="3"/>
        <v>0</v>
      </c>
      <c r="AF27" s="255">
        <f t="shared" si="3"/>
        <v>0</v>
      </c>
      <c r="AG27" s="255">
        <f t="shared" si="3"/>
        <v>0</v>
      </c>
      <c r="AH27" s="256">
        <f t="shared" si="3"/>
        <v>0</v>
      </c>
      <c r="AI27" s="234">
        <f t="shared" si="3"/>
        <v>11936507</v>
      </c>
      <c r="AJ27" s="234">
        <f t="shared" si="3"/>
        <v>77152263</v>
      </c>
    </row>
    <row r="28" spans="1:37" s="143" customFormat="1" ht="25.5" x14ac:dyDescent="0.2">
      <c r="A28" s="338" t="s">
        <v>93</v>
      </c>
      <c r="B28" s="121">
        <v>707576580</v>
      </c>
      <c r="C28" s="137"/>
      <c r="D28" s="137"/>
      <c r="E28" s="137"/>
      <c r="F28" s="137"/>
      <c r="G28" s="127"/>
      <c r="H28" s="137"/>
      <c r="I28" s="137"/>
      <c r="J28" s="137"/>
      <c r="K28" s="137"/>
      <c r="L28" s="43"/>
      <c r="M28" s="114"/>
      <c r="N28" s="44"/>
      <c r="O28" s="45"/>
      <c r="P28" s="46"/>
      <c r="Q28" s="276"/>
      <c r="R28" s="48"/>
      <c r="S28" s="276"/>
      <c r="T28" s="49"/>
      <c r="U28" s="49"/>
      <c r="V28" s="50"/>
      <c r="W28" s="248"/>
      <c r="X28" s="249"/>
      <c r="Y28" s="249"/>
      <c r="Z28" s="249"/>
      <c r="AA28" s="249"/>
      <c r="AB28" s="249"/>
      <c r="AC28" s="249"/>
      <c r="AD28" s="249"/>
      <c r="AE28" s="249"/>
      <c r="AF28" s="249"/>
      <c r="AG28" s="249"/>
      <c r="AH28" s="250"/>
      <c r="AI28" s="232"/>
      <c r="AJ28" s="232"/>
    </row>
    <row r="29" spans="1:37" s="145" customFormat="1" x14ac:dyDescent="0.2">
      <c r="A29" s="371"/>
      <c r="B29" s="373">
        <v>33732600</v>
      </c>
      <c r="C29" s="57" t="s">
        <v>56</v>
      </c>
      <c r="D29" s="57" t="s">
        <v>216</v>
      </c>
      <c r="E29" s="57" t="s">
        <v>105</v>
      </c>
      <c r="F29" s="57" t="s">
        <v>103</v>
      </c>
      <c r="G29" s="57" t="s">
        <v>91</v>
      </c>
      <c r="H29" s="57" t="s">
        <v>204</v>
      </c>
      <c r="I29" s="57" t="s">
        <v>96</v>
      </c>
      <c r="J29" s="57" t="s">
        <v>92</v>
      </c>
      <c r="K29" s="57" t="s">
        <v>95</v>
      </c>
      <c r="L29" s="360">
        <v>446</v>
      </c>
      <c r="M29" s="373">
        <v>33732600</v>
      </c>
      <c r="N29" s="56" t="s">
        <v>226</v>
      </c>
      <c r="O29" s="373">
        <v>33732600</v>
      </c>
      <c r="P29" s="363">
        <v>208</v>
      </c>
      <c r="Q29" s="373">
        <v>33732600</v>
      </c>
      <c r="R29" s="363">
        <v>212</v>
      </c>
      <c r="S29" s="373">
        <v>33732600</v>
      </c>
      <c r="T29" s="365" t="s">
        <v>419</v>
      </c>
      <c r="U29" s="118" t="s">
        <v>424</v>
      </c>
      <c r="V29" s="366">
        <v>173</v>
      </c>
      <c r="W29" s="367"/>
      <c r="X29" s="368"/>
      <c r="Y29" s="368">
        <v>3748067</v>
      </c>
      <c r="Z29" s="368"/>
      <c r="AA29" s="368"/>
      <c r="AB29" s="368"/>
      <c r="AC29" s="368"/>
      <c r="AD29" s="368"/>
      <c r="AE29" s="368"/>
      <c r="AF29" s="368"/>
      <c r="AG29" s="368"/>
      <c r="AH29" s="369"/>
      <c r="AI29" s="254">
        <f>SUM(W29:AH29)</f>
        <v>3748067</v>
      </c>
      <c r="AJ29" s="233">
        <f t="shared" ref="AJ29" si="4">+S29-AI29</f>
        <v>29984533</v>
      </c>
    </row>
    <row r="30" spans="1:37" s="145" customFormat="1" x14ac:dyDescent="0.2">
      <c r="A30" s="371"/>
      <c r="B30" s="373">
        <v>23893925</v>
      </c>
      <c r="C30" s="57" t="s">
        <v>56</v>
      </c>
      <c r="D30" s="57" t="s">
        <v>216</v>
      </c>
      <c r="E30" s="57" t="s">
        <v>105</v>
      </c>
      <c r="F30" s="57" t="s">
        <v>103</v>
      </c>
      <c r="G30" s="57" t="s">
        <v>91</v>
      </c>
      <c r="H30" s="57" t="s">
        <v>204</v>
      </c>
      <c r="I30" s="57" t="s">
        <v>96</v>
      </c>
      <c r="J30" s="57" t="s">
        <v>92</v>
      </c>
      <c r="K30" s="57" t="s">
        <v>95</v>
      </c>
      <c r="L30" s="360">
        <v>447</v>
      </c>
      <c r="M30" s="373">
        <v>23893925</v>
      </c>
      <c r="N30" s="56" t="s">
        <v>226</v>
      </c>
      <c r="O30" s="373">
        <v>23893925</v>
      </c>
      <c r="P30" s="363">
        <v>118</v>
      </c>
      <c r="Q30" s="373">
        <v>23893925</v>
      </c>
      <c r="R30" s="363">
        <v>335</v>
      </c>
      <c r="S30" s="373">
        <v>23893925</v>
      </c>
      <c r="T30" s="365" t="s">
        <v>420</v>
      </c>
      <c r="U30" s="118" t="s">
        <v>425</v>
      </c>
      <c r="V30" s="366">
        <v>113</v>
      </c>
      <c r="W30" s="367"/>
      <c r="X30" s="368"/>
      <c r="Y30" s="368">
        <v>0</v>
      </c>
      <c r="Z30" s="368"/>
      <c r="AA30" s="368"/>
      <c r="AB30" s="368"/>
      <c r="AC30" s="368"/>
      <c r="AD30" s="368"/>
      <c r="AE30" s="368"/>
      <c r="AF30" s="368"/>
      <c r="AG30" s="368"/>
      <c r="AH30" s="369"/>
      <c r="AI30" s="254">
        <f t="shared" ref="AI30:AI44" si="5">SUM(W30:AH30)</f>
        <v>0</v>
      </c>
      <c r="AJ30" s="233">
        <f t="shared" ref="AJ30:AJ44" si="6">+S30-AI30</f>
        <v>23893925</v>
      </c>
    </row>
    <row r="31" spans="1:37" s="145" customFormat="1" x14ac:dyDescent="0.2">
      <c r="A31" s="371"/>
      <c r="B31" s="373">
        <v>63345600</v>
      </c>
      <c r="C31" s="57" t="s">
        <v>56</v>
      </c>
      <c r="D31" s="57" t="s">
        <v>216</v>
      </c>
      <c r="E31" s="57" t="s">
        <v>105</v>
      </c>
      <c r="F31" s="57" t="s">
        <v>103</v>
      </c>
      <c r="G31" s="57" t="s">
        <v>91</v>
      </c>
      <c r="H31" s="57" t="s">
        <v>204</v>
      </c>
      <c r="I31" s="57" t="s">
        <v>96</v>
      </c>
      <c r="J31" s="57" t="s">
        <v>92</v>
      </c>
      <c r="K31" s="57" t="s">
        <v>95</v>
      </c>
      <c r="L31" s="360">
        <v>448</v>
      </c>
      <c r="M31" s="373">
        <v>63345600</v>
      </c>
      <c r="N31" s="56" t="s">
        <v>226</v>
      </c>
      <c r="O31" s="373">
        <v>63345600</v>
      </c>
      <c r="P31" s="363">
        <v>207</v>
      </c>
      <c r="Q31" s="373">
        <v>63345600</v>
      </c>
      <c r="R31" s="363">
        <v>313</v>
      </c>
      <c r="S31" s="373">
        <v>63345600</v>
      </c>
      <c r="T31" s="365" t="s">
        <v>421</v>
      </c>
      <c r="U31" s="118" t="s">
        <v>426</v>
      </c>
      <c r="V31" s="366">
        <v>223</v>
      </c>
      <c r="W31" s="367"/>
      <c r="X31" s="368"/>
      <c r="Y31" s="368">
        <v>0</v>
      </c>
      <c r="Z31" s="368"/>
      <c r="AA31" s="368"/>
      <c r="AB31" s="368"/>
      <c r="AC31" s="368"/>
      <c r="AD31" s="368"/>
      <c r="AE31" s="368"/>
      <c r="AF31" s="368"/>
      <c r="AG31" s="368"/>
      <c r="AH31" s="369"/>
      <c r="AI31" s="254">
        <f t="shared" si="5"/>
        <v>0</v>
      </c>
      <c r="AJ31" s="233">
        <f t="shared" si="6"/>
        <v>63345600</v>
      </c>
    </row>
    <row r="32" spans="1:37" s="145" customFormat="1" x14ac:dyDescent="0.2">
      <c r="A32" s="371"/>
      <c r="B32" s="373">
        <v>47787850</v>
      </c>
      <c r="C32" s="57" t="s">
        <v>56</v>
      </c>
      <c r="D32" s="57" t="s">
        <v>216</v>
      </c>
      <c r="E32" s="57" t="s">
        <v>105</v>
      </c>
      <c r="F32" s="57" t="s">
        <v>103</v>
      </c>
      <c r="G32" s="57" t="s">
        <v>91</v>
      </c>
      <c r="H32" s="57" t="s">
        <v>204</v>
      </c>
      <c r="I32" s="57" t="s">
        <v>96</v>
      </c>
      <c r="J32" s="57" t="s">
        <v>92</v>
      </c>
      <c r="K32" s="57" t="s">
        <v>95</v>
      </c>
      <c r="L32" s="360">
        <v>449</v>
      </c>
      <c r="M32" s="373">
        <v>47787850</v>
      </c>
      <c r="N32" s="56" t="s">
        <v>226</v>
      </c>
      <c r="O32" s="373">
        <v>47787850</v>
      </c>
      <c r="P32" s="363">
        <v>260</v>
      </c>
      <c r="Q32" s="373">
        <v>47787850</v>
      </c>
      <c r="R32" s="363">
        <v>338</v>
      </c>
      <c r="S32" s="373">
        <v>47787850</v>
      </c>
      <c r="T32" s="365" t="s">
        <v>422</v>
      </c>
      <c r="U32" s="118" t="s">
        <v>427</v>
      </c>
      <c r="V32" s="366">
        <v>244</v>
      </c>
      <c r="W32" s="367"/>
      <c r="X32" s="368"/>
      <c r="Y32" s="368">
        <v>0</v>
      </c>
      <c r="Z32" s="368"/>
      <c r="AA32" s="368"/>
      <c r="AB32" s="368"/>
      <c r="AC32" s="368"/>
      <c r="AD32" s="368"/>
      <c r="AE32" s="368"/>
      <c r="AF32" s="368"/>
      <c r="AG32" s="368"/>
      <c r="AH32" s="369"/>
      <c r="AI32" s="254">
        <f t="shared" si="5"/>
        <v>0</v>
      </c>
      <c r="AJ32" s="233">
        <f t="shared" si="6"/>
        <v>47787850</v>
      </c>
    </row>
    <row r="33" spans="1:37" s="145" customFormat="1" x14ac:dyDescent="0.2">
      <c r="A33" s="371"/>
      <c r="B33" s="373">
        <v>47787850</v>
      </c>
      <c r="C33" s="57" t="s">
        <v>56</v>
      </c>
      <c r="D33" s="57" t="s">
        <v>216</v>
      </c>
      <c r="E33" s="57" t="s">
        <v>105</v>
      </c>
      <c r="F33" s="57" t="s">
        <v>103</v>
      </c>
      <c r="G33" s="57" t="s">
        <v>91</v>
      </c>
      <c r="H33" s="57" t="s">
        <v>204</v>
      </c>
      <c r="I33" s="57" t="s">
        <v>96</v>
      </c>
      <c r="J33" s="57" t="s">
        <v>92</v>
      </c>
      <c r="K33" s="57" t="s">
        <v>95</v>
      </c>
      <c r="L33" s="360">
        <v>450</v>
      </c>
      <c r="M33" s="373">
        <v>47787850</v>
      </c>
      <c r="N33" s="56" t="s">
        <v>226</v>
      </c>
      <c r="O33" s="373">
        <v>47787850</v>
      </c>
      <c r="P33" s="363">
        <v>191</v>
      </c>
      <c r="Q33" s="373">
        <v>47787850</v>
      </c>
      <c r="R33" s="363">
        <v>221</v>
      </c>
      <c r="S33" s="373">
        <v>47787850</v>
      </c>
      <c r="T33" s="365" t="s">
        <v>244</v>
      </c>
      <c r="U33" s="118" t="s">
        <v>428</v>
      </c>
      <c r="V33" s="366">
        <v>145</v>
      </c>
      <c r="W33" s="367"/>
      <c r="X33" s="368"/>
      <c r="Y33" s="368">
        <v>3748067</v>
      </c>
      <c r="Z33" s="368"/>
      <c r="AA33" s="368"/>
      <c r="AB33" s="368"/>
      <c r="AC33" s="368"/>
      <c r="AD33" s="368"/>
      <c r="AE33" s="368"/>
      <c r="AF33" s="368"/>
      <c r="AG33" s="368"/>
      <c r="AH33" s="369"/>
      <c r="AI33" s="254">
        <f t="shared" si="5"/>
        <v>3748067</v>
      </c>
      <c r="AJ33" s="233">
        <f t="shared" si="6"/>
        <v>44039783</v>
      </c>
    </row>
    <row r="34" spans="1:37" s="145" customFormat="1" x14ac:dyDescent="0.2">
      <c r="A34" s="371"/>
      <c r="B34" s="373">
        <v>29300000</v>
      </c>
      <c r="C34" s="57" t="s">
        <v>56</v>
      </c>
      <c r="D34" s="57" t="s">
        <v>216</v>
      </c>
      <c r="E34" s="57" t="s">
        <v>105</v>
      </c>
      <c r="F34" s="57" t="s">
        <v>103</v>
      </c>
      <c r="G34" s="57" t="s">
        <v>91</v>
      </c>
      <c r="H34" s="57" t="s">
        <v>204</v>
      </c>
      <c r="I34" s="57" t="s">
        <v>96</v>
      </c>
      <c r="J34" s="57" t="s">
        <v>92</v>
      </c>
      <c r="K34" s="57" t="s">
        <v>95</v>
      </c>
      <c r="L34" s="360">
        <v>451</v>
      </c>
      <c r="M34" s="373">
        <v>29300000</v>
      </c>
      <c r="N34" s="56" t="s">
        <v>226</v>
      </c>
      <c r="O34" s="373">
        <v>29300000</v>
      </c>
      <c r="P34" s="363">
        <v>117</v>
      </c>
      <c r="Q34" s="373">
        <v>29300000</v>
      </c>
      <c r="R34" s="363">
        <v>173</v>
      </c>
      <c r="S34" s="373">
        <v>29300000</v>
      </c>
      <c r="T34" s="365" t="s">
        <v>245</v>
      </c>
      <c r="U34" s="118" t="s">
        <v>429</v>
      </c>
      <c r="V34" s="366">
        <v>114</v>
      </c>
      <c r="W34" s="367"/>
      <c r="X34" s="368"/>
      <c r="Y34" s="368">
        <v>2539333</v>
      </c>
      <c r="Z34" s="368"/>
      <c r="AA34" s="368"/>
      <c r="AB34" s="368"/>
      <c r="AC34" s="368"/>
      <c r="AD34" s="368"/>
      <c r="AE34" s="368"/>
      <c r="AF34" s="368"/>
      <c r="AG34" s="368"/>
      <c r="AH34" s="369"/>
      <c r="AI34" s="254">
        <f t="shared" si="5"/>
        <v>2539333</v>
      </c>
      <c r="AJ34" s="233">
        <f t="shared" si="6"/>
        <v>26760667</v>
      </c>
    </row>
    <row r="35" spans="1:37" s="145" customFormat="1" x14ac:dyDescent="0.2">
      <c r="A35" s="371"/>
      <c r="B35" s="373">
        <v>29300000</v>
      </c>
      <c r="C35" s="57" t="s">
        <v>56</v>
      </c>
      <c r="D35" s="57" t="s">
        <v>216</v>
      </c>
      <c r="E35" s="57" t="s">
        <v>105</v>
      </c>
      <c r="F35" s="57" t="s">
        <v>103</v>
      </c>
      <c r="G35" s="57" t="s">
        <v>91</v>
      </c>
      <c r="H35" s="57" t="s">
        <v>204</v>
      </c>
      <c r="I35" s="57" t="s">
        <v>96</v>
      </c>
      <c r="J35" s="57" t="s">
        <v>92</v>
      </c>
      <c r="K35" s="57" t="s">
        <v>95</v>
      </c>
      <c r="L35" s="360">
        <v>452</v>
      </c>
      <c r="M35" s="373">
        <v>29300000</v>
      </c>
      <c r="N35" s="56" t="s">
        <v>226</v>
      </c>
      <c r="O35" s="373">
        <v>29300000</v>
      </c>
      <c r="P35" s="363" t="s">
        <v>430</v>
      </c>
      <c r="Q35" s="373">
        <v>29300000</v>
      </c>
      <c r="R35" s="363" t="s">
        <v>435</v>
      </c>
      <c r="S35" s="373">
        <v>29300000</v>
      </c>
      <c r="T35" s="365" t="s">
        <v>246</v>
      </c>
      <c r="U35" s="118" t="s">
        <v>440</v>
      </c>
      <c r="V35" s="366">
        <v>164</v>
      </c>
      <c r="W35" s="367"/>
      <c r="X35" s="368"/>
      <c r="Y35" s="368">
        <v>2148667</v>
      </c>
      <c r="Z35" s="368"/>
      <c r="AA35" s="368"/>
      <c r="AB35" s="368"/>
      <c r="AC35" s="368"/>
      <c r="AD35" s="368"/>
      <c r="AE35" s="368"/>
      <c r="AF35" s="368"/>
      <c r="AG35" s="368"/>
      <c r="AH35" s="369"/>
      <c r="AI35" s="254">
        <f t="shared" si="5"/>
        <v>2148667</v>
      </c>
      <c r="AJ35" s="233">
        <f t="shared" si="6"/>
        <v>27151333</v>
      </c>
    </row>
    <row r="36" spans="1:37" s="145" customFormat="1" x14ac:dyDescent="0.2">
      <c r="A36" s="371"/>
      <c r="B36" s="373">
        <v>29300000</v>
      </c>
      <c r="C36" s="57" t="s">
        <v>56</v>
      </c>
      <c r="D36" s="57" t="s">
        <v>216</v>
      </c>
      <c r="E36" s="57" t="s">
        <v>105</v>
      </c>
      <c r="F36" s="57" t="s">
        <v>103</v>
      </c>
      <c r="G36" s="57" t="s">
        <v>91</v>
      </c>
      <c r="H36" s="57" t="s">
        <v>204</v>
      </c>
      <c r="I36" s="57" t="s">
        <v>96</v>
      </c>
      <c r="J36" s="57" t="s">
        <v>92</v>
      </c>
      <c r="K36" s="57" t="s">
        <v>95</v>
      </c>
      <c r="L36" s="360">
        <v>453</v>
      </c>
      <c r="M36" s="373">
        <v>29300000</v>
      </c>
      <c r="N36" s="56" t="s">
        <v>226</v>
      </c>
      <c r="O36" s="373">
        <v>29300000</v>
      </c>
      <c r="P36" s="363" t="s">
        <v>431</v>
      </c>
      <c r="Q36" s="373">
        <v>29300000</v>
      </c>
      <c r="R36" s="363" t="s">
        <v>436</v>
      </c>
      <c r="S36" s="373">
        <v>29300000</v>
      </c>
      <c r="T36" s="365" t="s">
        <v>247</v>
      </c>
      <c r="U36" s="118" t="s">
        <v>441</v>
      </c>
      <c r="V36" s="366">
        <v>127</v>
      </c>
      <c r="W36" s="367"/>
      <c r="X36" s="368"/>
      <c r="Y36" s="368">
        <v>2734667</v>
      </c>
      <c r="Z36" s="368"/>
      <c r="AA36" s="368"/>
      <c r="AB36" s="368"/>
      <c r="AC36" s="368"/>
      <c r="AD36" s="368"/>
      <c r="AE36" s="368"/>
      <c r="AF36" s="368"/>
      <c r="AG36" s="368"/>
      <c r="AH36" s="369"/>
      <c r="AI36" s="254">
        <f t="shared" si="5"/>
        <v>2734667</v>
      </c>
      <c r="AJ36" s="233">
        <f t="shared" si="6"/>
        <v>26565333</v>
      </c>
    </row>
    <row r="37" spans="1:37" s="145" customFormat="1" x14ac:dyDescent="0.2">
      <c r="A37" s="371"/>
      <c r="B37" s="373">
        <v>29300000</v>
      </c>
      <c r="C37" s="57" t="s">
        <v>56</v>
      </c>
      <c r="D37" s="57" t="s">
        <v>216</v>
      </c>
      <c r="E37" s="57" t="s">
        <v>105</v>
      </c>
      <c r="F37" s="57" t="s">
        <v>103</v>
      </c>
      <c r="G37" s="57" t="s">
        <v>91</v>
      </c>
      <c r="H37" s="57" t="s">
        <v>204</v>
      </c>
      <c r="I37" s="57" t="s">
        <v>96</v>
      </c>
      <c r="J37" s="57" t="s">
        <v>92</v>
      </c>
      <c r="K37" s="57" t="s">
        <v>95</v>
      </c>
      <c r="L37" s="360">
        <v>454</v>
      </c>
      <c r="M37" s="373">
        <v>29300000</v>
      </c>
      <c r="N37" s="56" t="s">
        <v>226</v>
      </c>
      <c r="O37" s="373">
        <v>29300000</v>
      </c>
      <c r="P37" s="363" t="s">
        <v>432</v>
      </c>
      <c r="Q37" s="373">
        <v>29300000</v>
      </c>
      <c r="R37" s="363" t="s">
        <v>437</v>
      </c>
      <c r="S37" s="373">
        <v>29300000</v>
      </c>
      <c r="T37" s="365" t="s">
        <v>248</v>
      </c>
      <c r="U37" s="118" t="s">
        <v>442</v>
      </c>
      <c r="V37" s="366">
        <v>128</v>
      </c>
      <c r="W37" s="367"/>
      <c r="X37" s="368"/>
      <c r="Y37" s="368">
        <v>2734667</v>
      </c>
      <c r="Z37" s="368"/>
      <c r="AA37" s="368"/>
      <c r="AB37" s="368"/>
      <c r="AC37" s="368"/>
      <c r="AD37" s="368"/>
      <c r="AE37" s="368"/>
      <c r="AF37" s="368"/>
      <c r="AG37" s="368"/>
      <c r="AH37" s="369"/>
      <c r="AI37" s="254">
        <f t="shared" si="5"/>
        <v>2734667</v>
      </c>
      <c r="AJ37" s="233">
        <f t="shared" si="6"/>
        <v>26565333</v>
      </c>
    </row>
    <row r="38" spans="1:37" s="145" customFormat="1" x14ac:dyDescent="0.2">
      <c r="A38" s="371"/>
      <c r="B38" s="373">
        <v>29300000</v>
      </c>
      <c r="C38" s="57" t="s">
        <v>56</v>
      </c>
      <c r="D38" s="57" t="s">
        <v>216</v>
      </c>
      <c r="E38" s="57" t="s">
        <v>105</v>
      </c>
      <c r="F38" s="57" t="s">
        <v>103</v>
      </c>
      <c r="G38" s="57" t="s">
        <v>91</v>
      </c>
      <c r="H38" s="57" t="s">
        <v>204</v>
      </c>
      <c r="I38" s="57" t="s">
        <v>96</v>
      </c>
      <c r="J38" s="57" t="s">
        <v>92</v>
      </c>
      <c r="K38" s="57" t="s">
        <v>95</v>
      </c>
      <c r="L38" s="360">
        <v>455</v>
      </c>
      <c r="M38" s="373">
        <v>29300000</v>
      </c>
      <c r="N38" s="56" t="s">
        <v>226</v>
      </c>
      <c r="O38" s="373">
        <v>29300000</v>
      </c>
      <c r="P38" s="363" t="s">
        <v>433</v>
      </c>
      <c r="Q38" s="373">
        <v>29300000</v>
      </c>
      <c r="R38" s="363" t="s">
        <v>438</v>
      </c>
      <c r="S38" s="373">
        <v>29300000</v>
      </c>
      <c r="T38" s="365" t="s">
        <v>249</v>
      </c>
      <c r="U38" s="118" t="s">
        <v>443</v>
      </c>
      <c r="V38" s="366">
        <v>129</v>
      </c>
      <c r="W38" s="367"/>
      <c r="X38" s="368"/>
      <c r="Y38" s="368">
        <v>2734667</v>
      </c>
      <c r="Z38" s="368"/>
      <c r="AA38" s="368"/>
      <c r="AB38" s="368"/>
      <c r="AC38" s="368"/>
      <c r="AD38" s="368"/>
      <c r="AE38" s="368"/>
      <c r="AF38" s="368"/>
      <c r="AG38" s="368"/>
      <c r="AH38" s="369"/>
      <c r="AI38" s="254">
        <f t="shared" si="5"/>
        <v>2734667</v>
      </c>
      <c r="AJ38" s="233">
        <f t="shared" si="6"/>
        <v>26565333</v>
      </c>
    </row>
    <row r="39" spans="1:37" s="145" customFormat="1" x14ac:dyDescent="0.2">
      <c r="A39" s="371"/>
      <c r="B39" s="373">
        <v>47787850</v>
      </c>
      <c r="C39" s="57" t="s">
        <v>56</v>
      </c>
      <c r="D39" s="57" t="s">
        <v>216</v>
      </c>
      <c r="E39" s="57" t="s">
        <v>105</v>
      </c>
      <c r="F39" s="57" t="s">
        <v>103</v>
      </c>
      <c r="G39" s="57" t="s">
        <v>91</v>
      </c>
      <c r="H39" s="57" t="s">
        <v>204</v>
      </c>
      <c r="I39" s="57" t="s">
        <v>96</v>
      </c>
      <c r="J39" s="57" t="s">
        <v>92</v>
      </c>
      <c r="K39" s="57" t="s">
        <v>95</v>
      </c>
      <c r="L39" s="360">
        <v>456</v>
      </c>
      <c r="M39" s="373">
        <v>47787850</v>
      </c>
      <c r="N39" s="56" t="s">
        <v>226</v>
      </c>
      <c r="O39" s="373">
        <v>47787850</v>
      </c>
      <c r="P39" s="363" t="s">
        <v>434</v>
      </c>
      <c r="Q39" s="373">
        <v>47787850</v>
      </c>
      <c r="R39" s="363" t="s">
        <v>439</v>
      </c>
      <c r="S39" s="373">
        <v>47787850</v>
      </c>
      <c r="T39" s="365" t="s">
        <v>250</v>
      </c>
      <c r="U39" s="118" t="s">
        <v>444</v>
      </c>
      <c r="V39" s="366">
        <v>115</v>
      </c>
      <c r="W39" s="367"/>
      <c r="X39" s="368"/>
      <c r="Y39" s="368">
        <v>5622100</v>
      </c>
      <c r="Z39" s="368"/>
      <c r="AA39" s="368"/>
      <c r="AB39" s="368"/>
      <c r="AC39" s="368"/>
      <c r="AD39" s="368"/>
      <c r="AE39" s="368"/>
      <c r="AF39" s="368"/>
      <c r="AG39" s="368"/>
      <c r="AH39" s="369"/>
      <c r="AI39" s="254">
        <f t="shared" ref="AI39:AI42" si="7">SUM(W39:AH39)</f>
        <v>5622100</v>
      </c>
      <c r="AJ39" s="233">
        <f t="shared" ref="AJ39:AJ42" si="8">+S39-AI39</f>
        <v>42165750</v>
      </c>
    </row>
    <row r="40" spans="1:37" s="145" customFormat="1" ht="40.5" x14ac:dyDescent="0.2">
      <c r="A40" s="371"/>
      <c r="B40" s="373">
        <v>8892255</v>
      </c>
      <c r="C40" s="57" t="s">
        <v>56</v>
      </c>
      <c r="D40" s="57" t="s">
        <v>216</v>
      </c>
      <c r="E40" s="57" t="s">
        <v>105</v>
      </c>
      <c r="F40" s="57" t="s">
        <v>103</v>
      </c>
      <c r="G40" s="57" t="s">
        <v>91</v>
      </c>
      <c r="H40" s="57" t="s">
        <v>204</v>
      </c>
      <c r="I40" s="57" t="s">
        <v>96</v>
      </c>
      <c r="J40" s="57" t="s">
        <v>92</v>
      </c>
      <c r="K40" s="57" t="s">
        <v>95</v>
      </c>
      <c r="L40" s="360">
        <v>457</v>
      </c>
      <c r="M40" s="373">
        <v>8892255</v>
      </c>
      <c r="N40" s="56" t="s">
        <v>226</v>
      </c>
      <c r="O40" s="373">
        <v>8892255</v>
      </c>
      <c r="P40" s="363">
        <v>270</v>
      </c>
      <c r="Q40" s="373">
        <v>8892255</v>
      </c>
      <c r="R40" s="363" t="s">
        <v>455</v>
      </c>
      <c r="S40" s="373">
        <v>1911600</v>
      </c>
      <c r="T40" s="365" t="s">
        <v>251</v>
      </c>
      <c r="U40" s="118" t="s">
        <v>402</v>
      </c>
      <c r="V40" s="366" t="s">
        <v>456</v>
      </c>
      <c r="W40" s="367"/>
      <c r="X40" s="368">
        <v>672400</v>
      </c>
      <c r="Y40" s="368">
        <v>1239200</v>
      </c>
      <c r="Z40" s="368"/>
      <c r="AA40" s="368"/>
      <c r="AB40" s="368"/>
      <c r="AC40" s="368"/>
      <c r="AD40" s="368"/>
      <c r="AE40" s="368"/>
      <c r="AF40" s="368"/>
      <c r="AG40" s="368"/>
      <c r="AH40" s="369"/>
      <c r="AI40" s="254">
        <f t="shared" si="7"/>
        <v>1911600</v>
      </c>
      <c r="AJ40" s="233">
        <f t="shared" si="8"/>
        <v>0</v>
      </c>
    </row>
    <row r="41" spans="1:37" s="145" customFormat="1" x14ac:dyDescent="0.2">
      <c r="A41" s="371"/>
      <c r="B41" s="373">
        <v>47787850</v>
      </c>
      <c r="C41" s="57" t="s">
        <v>56</v>
      </c>
      <c r="D41" s="57" t="s">
        <v>216</v>
      </c>
      <c r="E41" s="57" t="s">
        <v>105</v>
      </c>
      <c r="F41" s="57" t="s">
        <v>103</v>
      </c>
      <c r="G41" s="57" t="s">
        <v>91</v>
      </c>
      <c r="H41" s="57" t="s">
        <v>204</v>
      </c>
      <c r="I41" s="57" t="s">
        <v>96</v>
      </c>
      <c r="J41" s="57" t="s">
        <v>92</v>
      </c>
      <c r="K41" s="57" t="s">
        <v>95</v>
      </c>
      <c r="L41" s="360">
        <v>513</v>
      </c>
      <c r="M41" s="373">
        <v>47787850</v>
      </c>
      <c r="N41" s="56" t="s">
        <v>226</v>
      </c>
      <c r="O41" s="373">
        <v>47787850</v>
      </c>
      <c r="P41" s="363" t="s">
        <v>447</v>
      </c>
      <c r="Q41" s="373">
        <v>47787850</v>
      </c>
      <c r="R41" s="363" t="s">
        <v>449</v>
      </c>
      <c r="S41" s="373">
        <v>47787850</v>
      </c>
      <c r="T41" s="365" t="s">
        <v>423</v>
      </c>
      <c r="U41" s="118" t="s">
        <v>453</v>
      </c>
      <c r="V41" s="366">
        <v>225</v>
      </c>
      <c r="W41" s="367"/>
      <c r="X41" s="368"/>
      <c r="Y41" s="368">
        <v>0</v>
      </c>
      <c r="Z41" s="368"/>
      <c r="AA41" s="368"/>
      <c r="AB41" s="368"/>
      <c r="AC41" s="368"/>
      <c r="AD41" s="368"/>
      <c r="AE41" s="368"/>
      <c r="AF41" s="368"/>
      <c r="AG41" s="368"/>
      <c r="AH41" s="369"/>
      <c r="AI41" s="254">
        <f t="shared" si="7"/>
        <v>0</v>
      </c>
      <c r="AJ41" s="233">
        <f t="shared" si="8"/>
        <v>47787850</v>
      </c>
    </row>
    <row r="42" spans="1:37" s="145" customFormat="1" x14ac:dyDescent="0.2">
      <c r="A42" s="371"/>
      <c r="B42" s="373">
        <v>35060800</v>
      </c>
      <c r="C42" s="57" t="s">
        <v>56</v>
      </c>
      <c r="D42" s="57" t="s">
        <v>216</v>
      </c>
      <c r="E42" s="57" t="s">
        <v>105</v>
      </c>
      <c r="F42" s="57" t="s">
        <v>103</v>
      </c>
      <c r="G42" s="57" t="s">
        <v>91</v>
      </c>
      <c r="H42" s="57" t="s">
        <v>204</v>
      </c>
      <c r="I42" s="57" t="s">
        <v>96</v>
      </c>
      <c r="J42" s="57" t="s">
        <v>92</v>
      </c>
      <c r="K42" s="57" t="s">
        <v>95</v>
      </c>
      <c r="L42" s="360">
        <v>514</v>
      </c>
      <c r="M42" s="373">
        <v>35060800</v>
      </c>
      <c r="N42" s="56" t="s">
        <v>226</v>
      </c>
      <c r="O42" s="373">
        <v>35060800</v>
      </c>
      <c r="P42" s="363" t="s">
        <v>448</v>
      </c>
      <c r="Q42" s="373">
        <v>35060800</v>
      </c>
      <c r="R42" s="363" t="s">
        <v>450</v>
      </c>
      <c r="S42" s="373">
        <v>35060800</v>
      </c>
      <c r="T42" s="365" t="s">
        <v>252</v>
      </c>
      <c r="U42" s="118" t="s">
        <v>454</v>
      </c>
      <c r="V42" s="366">
        <v>132</v>
      </c>
      <c r="W42" s="367"/>
      <c r="X42" s="368"/>
      <c r="Y42" s="368">
        <v>3574827</v>
      </c>
      <c r="Z42" s="368"/>
      <c r="AA42" s="368"/>
      <c r="AB42" s="368"/>
      <c r="AC42" s="368"/>
      <c r="AD42" s="368"/>
      <c r="AE42" s="368"/>
      <c r="AF42" s="368"/>
      <c r="AG42" s="368"/>
      <c r="AH42" s="369"/>
      <c r="AI42" s="254">
        <f t="shared" si="7"/>
        <v>3574827</v>
      </c>
      <c r="AJ42" s="233">
        <f t="shared" si="8"/>
        <v>31485973</v>
      </c>
    </row>
    <row r="43" spans="1:37" s="145" customFormat="1" x14ac:dyDescent="0.2">
      <c r="A43" s="371"/>
      <c r="B43" s="372"/>
      <c r="C43" s="57"/>
      <c r="D43" s="57"/>
      <c r="E43" s="57"/>
      <c r="F43" s="57"/>
      <c r="G43" s="57"/>
      <c r="H43" s="57"/>
      <c r="I43" s="57"/>
      <c r="J43" s="57"/>
      <c r="K43" s="57"/>
      <c r="L43" s="360"/>
      <c r="M43" s="361"/>
      <c r="N43" s="362"/>
      <c r="O43" s="349"/>
      <c r="P43" s="363"/>
      <c r="Q43" s="373"/>
      <c r="R43" s="363"/>
      <c r="S43" s="373"/>
      <c r="T43" s="365"/>
      <c r="U43" s="118"/>
      <c r="V43" s="366"/>
      <c r="W43" s="367"/>
      <c r="X43" s="368"/>
      <c r="Y43" s="368"/>
      <c r="Z43" s="368"/>
      <c r="AA43" s="368"/>
      <c r="AB43" s="368"/>
      <c r="AC43" s="368"/>
      <c r="AD43" s="368"/>
      <c r="AE43" s="368"/>
      <c r="AF43" s="368"/>
      <c r="AG43" s="368"/>
      <c r="AH43" s="369"/>
      <c r="AI43" s="254">
        <f t="shared" si="5"/>
        <v>0</v>
      </c>
      <c r="AJ43" s="233">
        <f t="shared" si="6"/>
        <v>0</v>
      </c>
    </row>
    <row r="44" spans="1:37" s="145" customFormat="1" x14ac:dyDescent="0.2">
      <c r="A44" s="371"/>
      <c r="B44" s="372"/>
      <c r="C44" s="57"/>
      <c r="D44" s="57"/>
      <c r="E44" s="57"/>
      <c r="F44" s="57"/>
      <c r="G44" s="57"/>
      <c r="H44" s="57"/>
      <c r="I44" s="57"/>
      <c r="J44" s="57"/>
      <c r="K44" s="57"/>
      <c r="L44" s="360"/>
      <c r="M44" s="361"/>
      <c r="N44" s="362"/>
      <c r="O44" s="349"/>
      <c r="P44" s="363"/>
      <c r="Q44" s="373"/>
      <c r="R44" s="363"/>
      <c r="S44" s="373"/>
      <c r="T44" s="365"/>
      <c r="U44" s="118"/>
      <c r="V44" s="366"/>
      <c r="W44" s="367"/>
      <c r="X44" s="368"/>
      <c r="Y44" s="368"/>
      <c r="Z44" s="368"/>
      <c r="AA44" s="368"/>
      <c r="AB44" s="368"/>
      <c r="AC44" s="368"/>
      <c r="AD44" s="368"/>
      <c r="AE44" s="368"/>
      <c r="AF44" s="368"/>
      <c r="AG44" s="368"/>
      <c r="AH44" s="369"/>
      <c r="AI44" s="254">
        <f t="shared" si="5"/>
        <v>0</v>
      </c>
      <c r="AJ44" s="233">
        <f t="shared" si="6"/>
        <v>0</v>
      </c>
    </row>
    <row r="45" spans="1:37" s="145" customFormat="1" ht="14.25" x14ac:dyDescent="0.2">
      <c r="A45" s="55"/>
      <c r="B45" s="122"/>
      <c r="C45" s="57"/>
      <c r="D45" s="57"/>
      <c r="E45" s="57"/>
      <c r="F45" s="57"/>
      <c r="G45" s="57"/>
      <c r="H45" s="57"/>
      <c r="I45" s="57"/>
      <c r="J45" s="57"/>
      <c r="K45" s="57"/>
      <c r="L45" s="58"/>
      <c r="M45" s="115"/>
      <c r="N45" s="65"/>
      <c r="O45" s="65"/>
      <c r="P45" s="59"/>
      <c r="Q45" s="252"/>
      <c r="R45" s="78"/>
      <c r="S45" s="252"/>
      <c r="T45" s="119"/>
      <c r="U45" s="118"/>
      <c r="V45" s="61"/>
      <c r="W45" s="251"/>
      <c r="X45" s="252"/>
      <c r="Y45" s="252"/>
      <c r="Z45" s="252"/>
      <c r="AA45" s="252"/>
      <c r="AB45" s="252"/>
      <c r="AC45" s="252"/>
      <c r="AD45" s="252"/>
      <c r="AE45" s="252"/>
      <c r="AF45" s="252"/>
      <c r="AG45" s="252"/>
      <c r="AH45" s="253"/>
      <c r="AI45" s="233"/>
      <c r="AJ45" s="233"/>
      <c r="AK45" s="144"/>
    </row>
    <row r="46" spans="1:37" s="146" customFormat="1" ht="36.75" customHeight="1" x14ac:dyDescent="0.2">
      <c r="A46" s="66" t="s">
        <v>8</v>
      </c>
      <c r="B46" s="123">
        <f>B28-SUM(B29:B45)</f>
        <v>205000000</v>
      </c>
      <c r="C46" s="294" t="s">
        <v>56</v>
      </c>
      <c r="D46" s="295" t="s">
        <v>216</v>
      </c>
      <c r="E46" s="295" t="s">
        <v>105</v>
      </c>
      <c r="F46" s="295" t="s">
        <v>103</v>
      </c>
      <c r="G46" s="296" t="s">
        <v>91</v>
      </c>
      <c r="H46" s="295" t="s">
        <v>204</v>
      </c>
      <c r="I46" s="295" t="s">
        <v>96</v>
      </c>
      <c r="J46" s="295" t="s">
        <v>92</v>
      </c>
      <c r="K46" s="295" t="s">
        <v>95</v>
      </c>
      <c r="L46" s="68"/>
      <c r="M46" s="278"/>
      <c r="N46" s="69"/>
      <c r="O46" s="278"/>
      <c r="P46" s="70"/>
      <c r="Q46" s="278">
        <f>SUM(Q29:Q45)</f>
        <v>502576580</v>
      </c>
      <c r="R46" s="71"/>
      <c r="S46" s="278">
        <f>SUM(S29:S45)</f>
        <v>495595925</v>
      </c>
      <c r="T46" s="72"/>
      <c r="U46" s="72"/>
      <c r="V46" s="73"/>
      <c r="W46" s="255">
        <f>SUM(W29:W45)</f>
        <v>0</v>
      </c>
      <c r="X46" s="255">
        <f t="shared" ref="X46:AJ46" si="9">SUM(X29:X45)</f>
        <v>672400</v>
      </c>
      <c r="Y46" s="255">
        <f t="shared" si="9"/>
        <v>30824262</v>
      </c>
      <c r="Z46" s="255">
        <f t="shared" si="9"/>
        <v>0</v>
      </c>
      <c r="AA46" s="255">
        <f t="shared" si="9"/>
        <v>0</v>
      </c>
      <c r="AB46" s="255">
        <f t="shared" si="9"/>
        <v>0</v>
      </c>
      <c r="AC46" s="255">
        <f t="shared" si="9"/>
        <v>0</v>
      </c>
      <c r="AD46" s="255">
        <f t="shared" si="9"/>
        <v>0</v>
      </c>
      <c r="AE46" s="255">
        <f t="shared" si="9"/>
        <v>0</v>
      </c>
      <c r="AF46" s="255">
        <f t="shared" si="9"/>
        <v>0</v>
      </c>
      <c r="AG46" s="255">
        <f t="shared" si="9"/>
        <v>0</v>
      </c>
      <c r="AH46" s="256">
        <f t="shared" si="9"/>
        <v>0</v>
      </c>
      <c r="AI46" s="234">
        <f t="shared" si="9"/>
        <v>31496662</v>
      </c>
      <c r="AJ46" s="234">
        <f t="shared" si="9"/>
        <v>464099263</v>
      </c>
    </row>
    <row r="47" spans="1:37" s="147" customFormat="1" ht="25.5" x14ac:dyDescent="0.2">
      <c r="A47" s="338" t="s">
        <v>97</v>
      </c>
      <c r="B47" s="121">
        <f>498038011-137084403</f>
        <v>360953608</v>
      </c>
      <c r="C47" s="137"/>
      <c r="D47" s="137"/>
      <c r="E47" s="137"/>
      <c r="F47" s="137"/>
      <c r="G47" s="127"/>
      <c r="H47" s="137"/>
      <c r="I47" s="137"/>
      <c r="J47" s="137"/>
      <c r="K47" s="137"/>
      <c r="L47" s="43"/>
      <c r="M47" s="114"/>
      <c r="N47" s="44"/>
      <c r="O47" s="45"/>
      <c r="P47" s="46"/>
      <c r="Q47" s="276"/>
      <c r="R47" s="48"/>
      <c r="S47" s="276"/>
      <c r="T47" s="49"/>
      <c r="U47" s="49"/>
      <c r="V47" s="50"/>
      <c r="W47" s="289"/>
      <c r="X47" s="276"/>
      <c r="Y47" s="276"/>
      <c r="Z47" s="276"/>
      <c r="AA47" s="276"/>
      <c r="AB47" s="276"/>
      <c r="AC47" s="276"/>
      <c r="AD47" s="276"/>
      <c r="AE47" s="276"/>
      <c r="AF47" s="276"/>
      <c r="AG47" s="276"/>
      <c r="AH47" s="290"/>
      <c r="AI47" s="291"/>
      <c r="AJ47" s="291"/>
    </row>
    <row r="48" spans="1:37" s="359" customFormat="1" ht="27" x14ac:dyDescent="0.2">
      <c r="A48" s="371"/>
      <c r="B48" s="372">
        <v>3312033</v>
      </c>
      <c r="C48" s="57" t="s">
        <v>56</v>
      </c>
      <c r="D48" s="57" t="s">
        <v>216</v>
      </c>
      <c r="E48" s="57" t="s">
        <v>105</v>
      </c>
      <c r="F48" s="57" t="s">
        <v>103</v>
      </c>
      <c r="G48" s="57" t="s">
        <v>91</v>
      </c>
      <c r="H48" s="57" t="s">
        <v>204</v>
      </c>
      <c r="I48" s="57" t="s">
        <v>96</v>
      </c>
      <c r="J48" s="57" t="s">
        <v>92</v>
      </c>
      <c r="K48" s="57" t="s">
        <v>95</v>
      </c>
      <c r="L48" s="360">
        <v>408</v>
      </c>
      <c r="M48" s="372">
        <v>3312033</v>
      </c>
      <c r="N48" s="362"/>
      <c r="O48" s="372">
        <v>3312033</v>
      </c>
      <c r="P48" s="363" t="s">
        <v>492</v>
      </c>
      <c r="Q48" s="372">
        <v>3312033</v>
      </c>
      <c r="R48" s="363" t="s">
        <v>582</v>
      </c>
      <c r="S48" s="372">
        <v>1494400</v>
      </c>
      <c r="T48" s="365" t="s">
        <v>255</v>
      </c>
      <c r="U48" s="365" t="s">
        <v>402</v>
      </c>
      <c r="V48" s="366" t="s">
        <v>583</v>
      </c>
      <c r="W48" s="374"/>
      <c r="X48" s="373">
        <v>313200</v>
      </c>
      <c r="Y48" s="373">
        <v>1181200</v>
      </c>
      <c r="Z48" s="373"/>
      <c r="AA48" s="373"/>
      <c r="AB48" s="373"/>
      <c r="AC48" s="373"/>
      <c r="AD48" s="373"/>
      <c r="AE48" s="373"/>
      <c r="AF48" s="373"/>
      <c r="AG48" s="373"/>
      <c r="AH48" s="375"/>
      <c r="AI48" s="254">
        <f t="shared" ref="AI48" si="10">SUM(W48:AH48)</f>
        <v>1494400</v>
      </c>
      <c r="AJ48" s="233">
        <f t="shared" ref="AJ48" si="11">+S48-AI48</f>
        <v>0</v>
      </c>
    </row>
    <row r="49" spans="1:36" s="359" customFormat="1" x14ac:dyDescent="0.2">
      <c r="A49" s="371"/>
      <c r="B49" s="372">
        <v>73903200</v>
      </c>
      <c r="C49" s="57" t="s">
        <v>56</v>
      </c>
      <c r="D49" s="57" t="s">
        <v>216</v>
      </c>
      <c r="E49" s="57" t="s">
        <v>105</v>
      </c>
      <c r="F49" s="57" t="s">
        <v>103</v>
      </c>
      <c r="G49" s="57" t="s">
        <v>91</v>
      </c>
      <c r="H49" s="57" t="s">
        <v>204</v>
      </c>
      <c r="I49" s="57" t="s">
        <v>96</v>
      </c>
      <c r="J49" s="57" t="s">
        <v>92</v>
      </c>
      <c r="K49" s="57" t="s">
        <v>95</v>
      </c>
      <c r="L49" s="360">
        <v>411</v>
      </c>
      <c r="M49" s="372">
        <v>73903200</v>
      </c>
      <c r="N49" s="362"/>
      <c r="O49" s="372">
        <v>73903200</v>
      </c>
      <c r="P49" s="363" t="s">
        <v>564</v>
      </c>
      <c r="Q49" s="372">
        <v>73903200</v>
      </c>
      <c r="R49" s="363">
        <v>158</v>
      </c>
      <c r="S49" s="372">
        <v>73903200</v>
      </c>
      <c r="T49" s="365" t="s">
        <v>530</v>
      </c>
      <c r="U49" s="365" t="s">
        <v>550</v>
      </c>
      <c r="V49" s="366" t="s">
        <v>538</v>
      </c>
      <c r="W49" s="374"/>
      <c r="X49" s="373"/>
      <c r="Y49" s="373">
        <v>6803787</v>
      </c>
      <c r="Z49" s="373"/>
      <c r="AA49" s="373"/>
      <c r="AB49" s="373"/>
      <c r="AC49" s="373"/>
      <c r="AD49" s="373"/>
      <c r="AE49" s="373"/>
      <c r="AF49" s="373"/>
      <c r="AG49" s="373"/>
      <c r="AH49" s="375"/>
      <c r="AI49" s="254">
        <f t="shared" ref="AI49:AI66" si="12">SUM(W49:AH49)</f>
        <v>6803787</v>
      </c>
      <c r="AJ49" s="233">
        <f t="shared" ref="AJ49:AJ66" si="13">+S49-AI49</f>
        <v>67099413</v>
      </c>
    </row>
    <row r="50" spans="1:36" s="359" customFormat="1" x14ac:dyDescent="0.2">
      <c r="A50" s="371"/>
      <c r="B50" s="372">
        <v>44976800</v>
      </c>
      <c r="C50" s="57" t="s">
        <v>56</v>
      </c>
      <c r="D50" s="57" t="s">
        <v>216</v>
      </c>
      <c r="E50" s="57" t="s">
        <v>105</v>
      </c>
      <c r="F50" s="57" t="s">
        <v>103</v>
      </c>
      <c r="G50" s="57" t="s">
        <v>91</v>
      </c>
      <c r="H50" s="57" t="s">
        <v>204</v>
      </c>
      <c r="I50" s="57" t="s">
        <v>96</v>
      </c>
      <c r="J50" s="57" t="s">
        <v>92</v>
      </c>
      <c r="K50" s="57" t="s">
        <v>95</v>
      </c>
      <c r="L50" s="360">
        <v>412</v>
      </c>
      <c r="M50" s="372">
        <v>44976800</v>
      </c>
      <c r="N50" s="362"/>
      <c r="O50" s="372">
        <v>44976800</v>
      </c>
      <c r="P50" s="363" t="s">
        <v>565</v>
      </c>
      <c r="Q50" s="372">
        <v>44976800</v>
      </c>
      <c r="R50" s="363">
        <v>321</v>
      </c>
      <c r="S50" s="372">
        <v>44976800</v>
      </c>
      <c r="T50" s="365" t="s">
        <v>531</v>
      </c>
      <c r="U50" s="365" t="s">
        <v>551</v>
      </c>
      <c r="V50" s="366" t="s">
        <v>539</v>
      </c>
      <c r="W50" s="374"/>
      <c r="X50" s="373"/>
      <c r="Y50" s="373"/>
      <c r="Z50" s="373"/>
      <c r="AA50" s="373"/>
      <c r="AB50" s="373"/>
      <c r="AC50" s="373"/>
      <c r="AD50" s="373"/>
      <c r="AE50" s="373"/>
      <c r="AF50" s="373"/>
      <c r="AG50" s="373"/>
      <c r="AH50" s="375"/>
      <c r="AI50" s="254">
        <f t="shared" si="12"/>
        <v>0</v>
      </c>
      <c r="AJ50" s="233">
        <f t="shared" si="13"/>
        <v>44976800</v>
      </c>
    </row>
    <row r="51" spans="1:36" s="359" customFormat="1" x14ac:dyDescent="0.2">
      <c r="A51" s="371"/>
      <c r="B51" s="372">
        <v>29070000</v>
      </c>
      <c r="C51" s="57" t="s">
        <v>56</v>
      </c>
      <c r="D51" s="57" t="s">
        <v>216</v>
      </c>
      <c r="E51" s="57" t="s">
        <v>105</v>
      </c>
      <c r="F51" s="57" t="s">
        <v>103</v>
      </c>
      <c r="G51" s="57" t="s">
        <v>91</v>
      </c>
      <c r="H51" s="57" t="s">
        <v>204</v>
      </c>
      <c r="I51" s="57" t="s">
        <v>96</v>
      </c>
      <c r="J51" s="57" t="s">
        <v>92</v>
      </c>
      <c r="K51" s="57" t="s">
        <v>95</v>
      </c>
      <c r="L51" s="360">
        <v>413</v>
      </c>
      <c r="M51" s="372">
        <v>29070000</v>
      </c>
      <c r="N51" s="362"/>
      <c r="O51" s="372">
        <v>29070000</v>
      </c>
      <c r="P51" s="363" t="s">
        <v>566</v>
      </c>
      <c r="Q51" s="372">
        <v>29070000</v>
      </c>
      <c r="R51" s="363">
        <v>198</v>
      </c>
      <c r="S51" s="372">
        <v>29070000</v>
      </c>
      <c r="T51" s="365" t="s">
        <v>532</v>
      </c>
      <c r="U51" s="365" t="s">
        <v>552</v>
      </c>
      <c r="V51" s="366" t="s">
        <v>540</v>
      </c>
      <c r="W51" s="374"/>
      <c r="X51" s="373"/>
      <c r="Y51" s="373">
        <v>2244000</v>
      </c>
      <c r="Z51" s="373"/>
      <c r="AA51" s="373"/>
      <c r="AB51" s="373"/>
      <c r="AC51" s="373"/>
      <c r="AD51" s="373"/>
      <c r="AE51" s="373"/>
      <c r="AF51" s="373"/>
      <c r="AG51" s="373"/>
      <c r="AH51" s="375"/>
      <c r="AI51" s="254">
        <f t="shared" si="12"/>
        <v>2244000</v>
      </c>
      <c r="AJ51" s="233">
        <f t="shared" si="13"/>
        <v>26826000</v>
      </c>
    </row>
    <row r="52" spans="1:36" s="359" customFormat="1" x14ac:dyDescent="0.2">
      <c r="A52" s="371"/>
      <c r="B52" s="372">
        <v>18527850</v>
      </c>
      <c r="C52" s="57" t="s">
        <v>56</v>
      </c>
      <c r="D52" s="57" t="s">
        <v>216</v>
      </c>
      <c r="E52" s="57" t="s">
        <v>105</v>
      </c>
      <c r="F52" s="57" t="s">
        <v>103</v>
      </c>
      <c r="G52" s="57" t="s">
        <v>91</v>
      </c>
      <c r="H52" s="57" t="s">
        <v>204</v>
      </c>
      <c r="I52" s="57" t="s">
        <v>96</v>
      </c>
      <c r="J52" s="57" t="s">
        <v>92</v>
      </c>
      <c r="K52" s="57" t="s">
        <v>95</v>
      </c>
      <c r="L52" s="360">
        <v>417</v>
      </c>
      <c r="M52" s="372">
        <v>18527850</v>
      </c>
      <c r="N52" s="362"/>
      <c r="O52" s="372">
        <v>18527850</v>
      </c>
      <c r="P52" s="363" t="s">
        <v>567</v>
      </c>
      <c r="Q52" s="372">
        <v>18527850</v>
      </c>
      <c r="R52" s="363">
        <v>125</v>
      </c>
      <c r="S52" s="372">
        <v>18527850</v>
      </c>
      <c r="T52" s="365" t="s">
        <v>256</v>
      </c>
      <c r="U52" s="365" t="s">
        <v>553</v>
      </c>
      <c r="V52" s="366" t="s">
        <v>541</v>
      </c>
      <c r="W52" s="374"/>
      <c r="X52" s="373"/>
      <c r="Y52" s="373">
        <v>2058650</v>
      </c>
      <c r="Z52" s="373"/>
      <c r="AA52" s="373"/>
      <c r="AB52" s="373"/>
      <c r="AC52" s="373"/>
      <c r="AD52" s="373"/>
      <c r="AE52" s="373"/>
      <c r="AF52" s="373"/>
      <c r="AG52" s="373"/>
      <c r="AH52" s="375"/>
      <c r="AI52" s="254">
        <f t="shared" si="12"/>
        <v>2058650</v>
      </c>
      <c r="AJ52" s="233">
        <f t="shared" si="13"/>
        <v>16469200</v>
      </c>
    </row>
    <row r="53" spans="1:36" s="359" customFormat="1" x14ac:dyDescent="0.2">
      <c r="A53" s="371"/>
      <c r="B53" s="372">
        <v>18527850</v>
      </c>
      <c r="C53" s="57" t="s">
        <v>56</v>
      </c>
      <c r="D53" s="57" t="s">
        <v>216</v>
      </c>
      <c r="E53" s="57" t="s">
        <v>105</v>
      </c>
      <c r="F53" s="57" t="s">
        <v>103</v>
      </c>
      <c r="G53" s="57" t="s">
        <v>91</v>
      </c>
      <c r="H53" s="57" t="s">
        <v>204</v>
      </c>
      <c r="I53" s="57" t="s">
        <v>96</v>
      </c>
      <c r="J53" s="57" t="s">
        <v>92</v>
      </c>
      <c r="K53" s="57" t="s">
        <v>95</v>
      </c>
      <c r="L53" s="360">
        <v>418</v>
      </c>
      <c r="M53" s="372">
        <v>18527850</v>
      </c>
      <c r="N53" s="362"/>
      <c r="O53" s="372">
        <v>18527850</v>
      </c>
      <c r="P53" s="363" t="s">
        <v>538</v>
      </c>
      <c r="Q53" s="372">
        <v>18527850</v>
      </c>
      <c r="R53" s="363">
        <v>120</v>
      </c>
      <c r="S53" s="372">
        <v>18527850</v>
      </c>
      <c r="T53" s="365" t="s">
        <v>257</v>
      </c>
      <c r="U53" s="365" t="s">
        <v>554</v>
      </c>
      <c r="V53" s="366" t="s">
        <v>439</v>
      </c>
      <c r="W53" s="374"/>
      <c r="X53" s="373"/>
      <c r="Y53" s="373">
        <v>2058650</v>
      </c>
      <c r="Z53" s="373"/>
      <c r="AA53" s="373"/>
      <c r="AB53" s="373"/>
      <c r="AC53" s="373"/>
      <c r="AD53" s="373"/>
      <c r="AE53" s="373"/>
      <c r="AF53" s="373"/>
      <c r="AG53" s="373"/>
      <c r="AH53" s="375"/>
      <c r="AI53" s="254">
        <f t="shared" si="12"/>
        <v>2058650</v>
      </c>
      <c r="AJ53" s="233">
        <f t="shared" si="13"/>
        <v>16469200</v>
      </c>
    </row>
    <row r="54" spans="1:36" s="359" customFormat="1" x14ac:dyDescent="0.2">
      <c r="A54" s="371"/>
      <c r="B54" s="372">
        <v>18527850</v>
      </c>
      <c r="C54" s="57" t="s">
        <v>56</v>
      </c>
      <c r="D54" s="57" t="s">
        <v>216</v>
      </c>
      <c r="E54" s="57" t="s">
        <v>105</v>
      </c>
      <c r="F54" s="57" t="s">
        <v>103</v>
      </c>
      <c r="G54" s="57" t="s">
        <v>91</v>
      </c>
      <c r="H54" s="57" t="s">
        <v>204</v>
      </c>
      <c r="I54" s="57" t="s">
        <v>96</v>
      </c>
      <c r="J54" s="57" t="s">
        <v>92</v>
      </c>
      <c r="K54" s="57" t="s">
        <v>95</v>
      </c>
      <c r="L54" s="360">
        <v>419</v>
      </c>
      <c r="M54" s="372">
        <v>18527850</v>
      </c>
      <c r="N54" s="362"/>
      <c r="O54" s="372">
        <v>18527850</v>
      </c>
      <c r="P54" s="363" t="s">
        <v>568</v>
      </c>
      <c r="Q54" s="372">
        <v>18527850</v>
      </c>
      <c r="R54" s="363">
        <v>121</v>
      </c>
      <c r="S54" s="372">
        <v>18527850</v>
      </c>
      <c r="T54" s="365" t="s">
        <v>258</v>
      </c>
      <c r="U54" s="365" t="s">
        <v>555</v>
      </c>
      <c r="V54" s="366" t="s">
        <v>542</v>
      </c>
      <c r="W54" s="374"/>
      <c r="X54" s="373"/>
      <c r="Y54" s="373">
        <v>2058650</v>
      </c>
      <c r="Z54" s="373"/>
      <c r="AA54" s="373"/>
      <c r="AB54" s="373"/>
      <c r="AC54" s="373"/>
      <c r="AD54" s="373"/>
      <c r="AE54" s="373"/>
      <c r="AF54" s="373"/>
      <c r="AG54" s="373"/>
      <c r="AH54" s="375"/>
      <c r="AI54" s="254">
        <f t="shared" si="12"/>
        <v>2058650</v>
      </c>
      <c r="AJ54" s="233">
        <f t="shared" si="13"/>
        <v>16469200</v>
      </c>
    </row>
    <row r="55" spans="1:36" s="359" customFormat="1" x14ac:dyDescent="0.2">
      <c r="A55" s="371"/>
      <c r="B55" s="372">
        <v>18527850</v>
      </c>
      <c r="C55" s="57" t="s">
        <v>56</v>
      </c>
      <c r="D55" s="57" t="s">
        <v>216</v>
      </c>
      <c r="E55" s="57" t="s">
        <v>105</v>
      </c>
      <c r="F55" s="57" t="s">
        <v>103</v>
      </c>
      <c r="G55" s="57" t="s">
        <v>91</v>
      </c>
      <c r="H55" s="57" t="s">
        <v>204</v>
      </c>
      <c r="I55" s="57" t="s">
        <v>96</v>
      </c>
      <c r="J55" s="57" t="s">
        <v>92</v>
      </c>
      <c r="K55" s="57" t="s">
        <v>95</v>
      </c>
      <c r="L55" s="360">
        <v>420</v>
      </c>
      <c r="M55" s="372">
        <v>18527850</v>
      </c>
      <c r="N55" s="362"/>
      <c r="O55" s="372">
        <v>18527850</v>
      </c>
      <c r="P55" s="363" t="s">
        <v>569</v>
      </c>
      <c r="Q55" s="372">
        <v>18527850</v>
      </c>
      <c r="R55" s="363">
        <v>206</v>
      </c>
      <c r="S55" s="372">
        <v>18527850</v>
      </c>
      <c r="T55" s="365" t="s">
        <v>259</v>
      </c>
      <c r="U55" s="365" t="s">
        <v>556</v>
      </c>
      <c r="V55" s="366" t="s">
        <v>543</v>
      </c>
      <c r="W55" s="374"/>
      <c r="X55" s="373"/>
      <c r="Y55" s="373">
        <v>1372433</v>
      </c>
      <c r="Z55" s="373"/>
      <c r="AA55" s="373"/>
      <c r="AB55" s="373"/>
      <c r="AC55" s="373"/>
      <c r="AD55" s="373"/>
      <c r="AE55" s="373"/>
      <c r="AF55" s="373"/>
      <c r="AG55" s="373"/>
      <c r="AH55" s="375"/>
      <c r="AI55" s="254">
        <f t="shared" si="12"/>
        <v>1372433</v>
      </c>
      <c r="AJ55" s="233">
        <f t="shared" si="13"/>
        <v>17155417</v>
      </c>
    </row>
    <row r="56" spans="1:36" s="359" customFormat="1" x14ac:dyDescent="0.2">
      <c r="A56" s="371"/>
      <c r="B56" s="372">
        <v>18527850</v>
      </c>
      <c r="C56" s="57" t="s">
        <v>56</v>
      </c>
      <c r="D56" s="57" t="s">
        <v>216</v>
      </c>
      <c r="E56" s="57" t="s">
        <v>105</v>
      </c>
      <c r="F56" s="57" t="s">
        <v>103</v>
      </c>
      <c r="G56" s="57" t="s">
        <v>91</v>
      </c>
      <c r="H56" s="57" t="s">
        <v>204</v>
      </c>
      <c r="I56" s="57" t="s">
        <v>96</v>
      </c>
      <c r="J56" s="57" t="s">
        <v>92</v>
      </c>
      <c r="K56" s="57" t="s">
        <v>95</v>
      </c>
      <c r="L56" s="360">
        <v>421</v>
      </c>
      <c r="M56" s="372">
        <v>18527850</v>
      </c>
      <c r="N56" s="362"/>
      <c r="O56" s="372">
        <v>18527850</v>
      </c>
      <c r="P56" s="363" t="s">
        <v>439</v>
      </c>
      <c r="Q56" s="372">
        <v>18527850</v>
      </c>
      <c r="R56" s="363">
        <v>122</v>
      </c>
      <c r="S56" s="372">
        <v>18527850</v>
      </c>
      <c r="T56" s="365" t="s">
        <v>260</v>
      </c>
      <c r="U56" s="365" t="s">
        <v>557</v>
      </c>
      <c r="V56" s="366" t="s">
        <v>544</v>
      </c>
      <c r="W56" s="374"/>
      <c r="X56" s="373"/>
      <c r="Y56" s="373">
        <v>2058650</v>
      </c>
      <c r="Z56" s="373"/>
      <c r="AA56" s="373"/>
      <c r="AB56" s="373"/>
      <c r="AC56" s="373"/>
      <c r="AD56" s="373"/>
      <c r="AE56" s="373"/>
      <c r="AF56" s="373"/>
      <c r="AG56" s="373"/>
      <c r="AH56" s="375"/>
      <c r="AI56" s="254">
        <f t="shared" si="12"/>
        <v>2058650</v>
      </c>
      <c r="AJ56" s="233">
        <f t="shared" si="13"/>
        <v>16469200</v>
      </c>
    </row>
    <row r="57" spans="1:36" s="359" customFormat="1" x14ac:dyDescent="0.2">
      <c r="A57" s="371"/>
      <c r="B57" s="372">
        <v>23893925</v>
      </c>
      <c r="C57" s="57" t="s">
        <v>56</v>
      </c>
      <c r="D57" s="57" t="s">
        <v>216</v>
      </c>
      <c r="E57" s="57" t="s">
        <v>105</v>
      </c>
      <c r="F57" s="57" t="s">
        <v>103</v>
      </c>
      <c r="G57" s="57" t="s">
        <v>91</v>
      </c>
      <c r="H57" s="57" t="s">
        <v>204</v>
      </c>
      <c r="I57" s="57" t="s">
        <v>96</v>
      </c>
      <c r="J57" s="57" t="s">
        <v>92</v>
      </c>
      <c r="K57" s="57" t="s">
        <v>95</v>
      </c>
      <c r="L57" s="360">
        <v>422</v>
      </c>
      <c r="M57" s="372">
        <v>23893925</v>
      </c>
      <c r="N57" s="362"/>
      <c r="O57" s="372">
        <v>23893925</v>
      </c>
      <c r="P57" s="363" t="s">
        <v>570</v>
      </c>
      <c r="Q57" s="372">
        <v>23893925</v>
      </c>
      <c r="R57" s="363">
        <v>334</v>
      </c>
      <c r="S57" s="372">
        <v>23893925</v>
      </c>
      <c r="T57" s="365" t="s">
        <v>533</v>
      </c>
      <c r="U57" s="365" t="s">
        <v>425</v>
      </c>
      <c r="V57" s="366" t="s">
        <v>433</v>
      </c>
      <c r="W57" s="374"/>
      <c r="X57" s="373"/>
      <c r="Y57" s="373"/>
      <c r="Z57" s="373"/>
      <c r="AA57" s="373"/>
      <c r="AB57" s="373"/>
      <c r="AC57" s="373"/>
      <c r="AD57" s="373"/>
      <c r="AE57" s="373"/>
      <c r="AF57" s="373"/>
      <c r="AG57" s="373"/>
      <c r="AH57" s="375"/>
      <c r="AI57" s="254">
        <f t="shared" ref="AI57:AI65" si="14">SUM(W57:AH57)</f>
        <v>0</v>
      </c>
      <c r="AJ57" s="233">
        <f t="shared" ref="AJ57:AJ65" si="15">+S57-AI57</f>
        <v>23893925</v>
      </c>
    </row>
    <row r="58" spans="1:36" s="359" customFormat="1" x14ac:dyDescent="0.2">
      <c r="A58" s="371"/>
      <c r="B58" s="372">
        <v>5496700</v>
      </c>
      <c r="C58" s="57" t="s">
        <v>56</v>
      </c>
      <c r="D58" s="57" t="s">
        <v>216</v>
      </c>
      <c r="E58" s="57" t="s">
        <v>105</v>
      </c>
      <c r="F58" s="57" t="s">
        <v>103</v>
      </c>
      <c r="G58" s="57" t="s">
        <v>91</v>
      </c>
      <c r="H58" s="57" t="s">
        <v>204</v>
      </c>
      <c r="I58" s="57" t="s">
        <v>96</v>
      </c>
      <c r="J58" s="57" t="s">
        <v>92</v>
      </c>
      <c r="K58" s="57" t="s">
        <v>95</v>
      </c>
      <c r="L58" s="360">
        <v>424</v>
      </c>
      <c r="M58" s="372">
        <v>5496700</v>
      </c>
      <c r="N58" s="362"/>
      <c r="O58" s="372">
        <v>5496700</v>
      </c>
      <c r="P58" s="363" t="s">
        <v>571</v>
      </c>
      <c r="Q58" s="372">
        <v>5496700</v>
      </c>
      <c r="R58" s="363">
        <v>381</v>
      </c>
      <c r="S58" s="372">
        <v>3594800</v>
      </c>
      <c r="T58" s="365" t="s">
        <v>534</v>
      </c>
      <c r="U58" s="365" t="s">
        <v>558</v>
      </c>
      <c r="V58" s="366" t="s">
        <v>545</v>
      </c>
      <c r="W58" s="374"/>
      <c r="X58" s="373"/>
      <c r="Y58" s="373"/>
      <c r="Z58" s="373"/>
      <c r="AA58" s="373"/>
      <c r="AB58" s="373"/>
      <c r="AC58" s="373"/>
      <c r="AD58" s="373"/>
      <c r="AE58" s="373"/>
      <c r="AF58" s="373"/>
      <c r="AG58" s="373"/>
      <c r="AH58" s="375"/>
      <c r="AI58" s="254">
        <f t="shared" si="14"/>
        <v>0</v>
      </c>
      <c r="AJ58" s="233">
        <f t="shared" si="15"/>
        <v>3594800</v>
      </c>
    </row>
    <row r="59" spans="1:36" s="359" customFormat="1" x14ac:dyDescent="0.2">
      <c r="A59" s="371"/>
      <c r="B59" s="372">
        <v>5496700</v>
      </c>
      <c r="C59" s="57" t="s">
        <v>56</v>
      </c>
      <c r="D59" s="57" t="s">
        <v>216</v>
      </c>
      <c r="E59" s="57" t="s">
        <v>105</v>
      </c>
      <c r="F59" s="57" t="s">
        <v>103</v>
      </c>
      <c r="G59" s="57" t="s">
        <v>91</v>
      </c>
      <c r="H59" s="57" t="s">
        <v>204</v>
      </c>
      <c r="I59" s="57" t="s">
        <v>96</v>
      </c>
      <c r="J59" s="57" t="s">
        <v>92</v>
      </c>
      <c r="K59" s="57" t="s">
        <v>95</v>
      </c>
      <c r="L59" s="360">
        <v>425</v>
      </c>
      <c r="M59" s="372">
        <v>5496700</v>
      </c>
      <c r="N59" s="362"/>
      <c r="O59" s="372">
        <v>5496700</v>
      </c>
      <c r="P59" s="363" t="s">
        <v>572</v>
      </c>
      <c r="Q59" s="372">
        <v>5496700</v>
      </c>
      <c r="R59" s="363">
        <v>380</v>
      </c>
      <c r="S59" s="372">
        <v>3594800</v>
      </c>
      <c r="T59" s="365" t="s">
        <v>535</v>
      </c>
      <c r="U59" s="365" t="s">
        <v>559</v>
      </c>
      <c r="V59" s="366" t="s">
        <v>546</v>
      </c>
      <c r="W59" s="374"/>
      <c r="X59" s="373"/>
      <c r="Y59" s="373"/>
      <c r="Z59" s="373"/>
      <c r="AA59" s="373"/>
      <c r="AB59" s="373"/>
      <c r="AC59" s="373"/>
      <c r="AD59" s="373"/>
      <c r="AE59" s="373"/>
      <c r="AF59" s="373"/>
      <c r="AG59" s="373"/>
      <c r="AH59" s="375"/>
      <c r="AI59" s="254">
        <f t="shared" si="14"/>
        <v>0</v>
      </c>
      <c r="AJ59" s="233">
        <f t="shared" si="15"/>
        <v>3594800</v>
      </c>
    </row>
    <row r="60" spans="1:36" s="359" customFormat="1" x14ac:dyDescent="0.2">
      <c r="A60" s="371"/>
      <c r="B60" s="372">
        <v>5496700</v>
      </c>
      <c r="C60" s="57" t="s">
        <v>56</v>
      </c>
      <c r="D60" s="57" t="s">
        <v>216</v>
      </c>
      <c r="E60" s="57" t="s">
        <v>105</v>
      </c>
      <c r="F60" s="57" t="s">
        <v>103</v>
      </c>
      <c r="G60" s="57" t="s">
        <v>91</v>
      </c>
      <c r="H60" s="57" t="s">
        <v>204</v>
      </c>
      <c r="I60" s="57" t="s">
        <v>96</v>
      </c>
      <c r="J60" s="57" t="s">
        <v>92</v>
      </c>
      <c r="K60" s="57" t="s">
        <v>95</v>
      </c>
      <c r="L60" s="360">
        <v>426</v>
      </c>
      <c r="M60" s="372">
        <v>5496700</v>
      </c>
      <c r="N60" s="362"/>
      <c r="O60" s="372">
        <v>5496700</v>
      </c>
      <c r="P60" s="363" t="s">
        <v>573</v>
      </c>
      <c r="Q60" s="372">
        <v>5496700</v>
      </c>
      <c r="R60" s="363">
        <v>353</v>
      </c>
      <c r="S60" s="372">
        <v>3594800</v>
      </c>
      <c r="T60" s="365" t="s">
        <v>536</v>
      </c>
      <c r="U60" s="365" t="s">
        <v>560</v>
      </c>
      <c r="V60" s="366" t="s">
        <v>547</v>
      </c>
      <c r="W60" s="374"/>
      <c r="X60" s="373"/>
      <c r="Y60" s="373"/>
      <c r="Z60" s="373"/>
      <c r="AA60" s="373"/>
      <c r="AB60" s="373"/>
      <c r="AC60" s="373"/>
      <c r="AD60" s="373"/>
      <c r="AE60" s="373"/>
      <c r="AF60" s="373"/>
      <c r="AG60" s="373"/>
      <c r="AH60" s="375"/>
      <c r="AI60" s="254">
        <f t="shared" si="14"/>
        <v>0</v>
      </c>
      <c r="AJ60" s="233">
        <f t="shared" si="15"/>
        <v>3594800</v>
      </c>
    </row>
    <row r="61" spans="1:36" s="359" customFormat="1" x14ac:dyDescent="0.2">
      <c r="A61" s="371"/>
      <c r="B61" s="372">
        <v>2663500</v>
      </c>
      <c r="C61" s="57" t="s">
        <v>56</v>
      </c>
      <c r="D61" s="57" t="s">
        <v>216</v>
      </c>
      <c r="E61" s="57" t="s">
        <v>105</v>
      </c>
      <c r="F61" s="57" t="s">
        <v>103</v>
      </c>
      <c r="G61" s="57" t="s">
        <v>91</v>
      </c>
      <c r="H61" s="57" t="s">
        <v>204</v>
      </c>
      <c r="I61" s="57" t="s">
        <v>96</v>
      </c>
      <c r="J61" s="57" t="s">
        <v>92</v>
      </c>
      <c r="K61" s="57" t="s">
        <v>95</v>
      </c>
      <c r="L61" s="360">
        <v>461</v>
      </c>
      <c r="M61" s="372">
        <v>2663500</v>
      </c>
      <c r="N61" s="362"/>
      <c r="O61" s="372">
        <v>2663500</v>
      </c>
      <c r="P61" s="363" t="s">
        <v>510</v>
      </c>
      <c r="Q61" s="372">
        <v>2663500</v>
      </c>
      <c r="R61" s="363">
        <v>350</v>
      </c>
      <c r="S61" s="372">
        <v>761600</v>
      </c>
      <c r="T61" s="365" t="s">
        <v>463</v>
      </c>
      <c r="U61" s="365" t="s">
        <v>479</v>
      </c>
      <c r="V61" s="366" t="s">
        <v>494</v>
      </c>
      <c r="W61" s="374"/>
      <c r="X61" s="373"/>
      <c r="Y61" s="373"/>
      <c r="Z61" s="373"/>
      <c r="AA61" s="373"/>
      <c r="AB61" s="373"/>
      <c r="AC61" s="373"/>
      <c r="AD61" s="373"/>
      <c r="AE61" s="373"/>
      <c r="AF61" s="373"/>
      <c r="AG61" s="373"/>
      <c r="AH61" s="375"/>
      <c r="AI61" s="254">
        <f t="shared" si="14"/>
        <v>0</v>
      </c>
      <c r="AJ61" s="233">
        <f t="shared" si="15"/>
        <v>761600</v>
      </c>
    </row>
    <row r="62" spans="1:36" s="359" customFormat="1" x14ac:dyDescent="0.2">
      <c r="A62" s="371"/>
      <c r="B62" s="372">
        <v>20510000</v>
      </c>
      <c r="C62" s="57" t="s">
        <v>56</v>
      </c>
      <c r="D62" s="57" t="s">
        <v>216</v>
      </c>
      <c r="E62" s="57" t="s">
        <v>105</v>
      </c>
      <c r="F62" s="57" t="s">
        <v>103</v>
      </c>
      <c r="G62" s="57" t="s">
        <v>91</v>
      </c>
      <c r="H62" s="57" t="s">
        <v>204</v>
      </c>
      <c r="I62" s="57" t="s">
        <v>96</v>
      </c>
      <c r="J62" s="57" t="s">
        <v>92</v>
      </c>
      <c r="K62" s="57" t="s">
        <v>95</v>
      </c>
      <c r="L62" s="360">
        <v>517</v>
      </c>
      <c r="M62" s="372">
        <v>20510000</v>
      </c>
      <c r="N62" s="362"/>
      <c r="O62" s="372">
        <v>20510000</v>
      </c>
      <c r="P62" s="363" t="s">
        <v>548</v>
      </c>
      <c r="Q62" s="372">
        <v>20510000</v>
      </c>
      <c r="R62" s="363">
        <v>339</v>
      </c>
      <c r="S62" s="372">
        <v>20510000</v>
      </c>
      <c r="T62" s="365" t="s">
        <v>537</v>
      </c>
      <c r="U62" s="365" t="s">
        <v>561</v>
      </c>
      <c r="V62" s="366" t="s">
        <v>548</v>
      </c>
      <c r="W62" s="374"/>
      <c r="X62" s="373"/>
      <c r="Y62" s="373"/>
      <c r="Z62" s="373"/>
      <c r="AA62" s="373"/>
      <c r="AB62" s="373"/>
      <c r="AC62" s="373"/>
      <c r="AD62" s="373"/>
      <c r="AE62" s="373"/>
      <c r="AF62" s="373"/>
      <c r="AG62" s="373"/>
      <c r="AH62" s="375"/>
      <c r="AI62" s="254">
        <f t="shared" si="14"/>
        <v>0</v>
      </c>
      <c r="AJ62" s="233">
        <f t="shared" si="15"/>
        <v>20510000</v>
      </c>
    </row>
    <row r="63" spans="1:36" s="359" customFormat="1" x14ac:dyDescent="0.2">
      <c r="A63" s="371"/>
      <c r="B63" s="372">
        <v>15048000</v>
      </c>
      <c r="C63" s="57" t="s">
        <v>56</v>
      </c>
      <c r="D63" s="57" t="s">
        <v>216</v>
      </c>
      <c r="E63" s="57" t="s">
        <v>105</v>
      </c>
      <c r="F63" s="57" t="s">
        <v>103</v>
      </c>
      <c r="G63" s="57" t="s">
        <v>91</v>
      </c>
      <c r="H63" s="57" t="s">
        <v>204</v>
      </c>
      <c r="I63" s="57" t="s">
        <v>96</v>
      </c>
      <c r="J63" s="57" t="s">
        <v>92</v>
      </c>
      <c r="K63" s="57" t="s">
        <v>95</v>
      </c>
      <c r="L63" s="360">
        <v>518</v>
      </c>
      <c r="M63" s="372">
        <v>15048000</v>
      </c>
      <c r="N63" s="362"/>
      <c r="O63" s="372">
        <v>15048000</v>
      </c>
      <c r="P63" s="363" t="s">
        <v>563</v>
      </c>
      <c r="Q63" s="372">
        <v>15048000</v>
      </c>
      <c r="R63" s="363">
        <v>224</v>
      </c>
      <c r="S63" s="372">
        <v>15048000</v>
      </c>
      <c r="T63" s="365" t="s">
        <v>261</v>
      </c>
      <c r="U63" s="365" t="s">
        <v>562</v>
      </c>
      <c r="V63" s="366" t="s">
        <v>549</v>
      </c>
      <c r="W63" s="374"/>
      <c r="X63" s="373"/>
      <c r="Y63" s="373">
        <v>891733</v>
      </c>
      <c r="Z63" s="373"/>
      <c r="AA63" s="373"/>
      <c r="AB63" s="373"/>
      <c r="AC63" s="373"/>
      <c r="AD63" s="373"/>
      <c r="AE63" s="373"/>
      <c r="AF63" s="373"/>
      <c r="AG63" s="373"/>
      <c r="AH63" s="375"/>
      <c r="AI63" s="254">
        <f t="shared" si="14"/>
        <v>891733</v>
      </c>
      <c r="AJ63" s="233">
        <f t="shared" si="15"/>
        <v>14156267</v>
      </c>
    </row>
    <row r="64" spans="1:36" s="359" customFormat="1" x14ac:dyDescent="0.2">
      <c r="A64" s="371"/>
      <c r="B64" s="372"/>
      <c r="C64" s="57"/>
      <c r="D64" s="57"/>
      <c r="E64" s="57"/>
      <c r="F64" s="57"/>
      <c r="G64" s="57"/>
      <c r="H64" s="57"/>
      <c r="I64" s="57"/>
      <c r="J64" s="57"/>
      <c r="K64" s="57"/>
      <c r="L64" s="360"/>
      <c r="M64" s="372"/>
      <c r="N64" s="362"/>
      <c r="O64" s="372"/>
      <c r="P64" s="363"/>
      <c r="Q64" s="372"/>
      <c r="R64" s="363"/>
      <c r="S64" s="372"/>
      <c r="T64" s="365"/>
      <c r="U64" s="364"/>
      <c r="V64" s="366"/>
      <c r="W64" s="374"/>
      <c r="X64" s="373"/>
      <c r="Y64" s="373"/>
      <c r="Z64" s="373"/>
      <c r="AA64" s="373"/>
      <c r="AB64" s="373"/>
      <c r="AC64" s="373"/>
      <c r="AD64" s="373"/>
      <c r="AE64" s="373"/>
      <c r="AF64" s="373"/>
      <c r="AG64" s="373"/>
      <c r="AH64" s="375"/>
      <c r="AI64" s="254">
        <f t="shared" si="14"/>
        <v>0</v>
      </c>
      <c r="AJ64" s="233">
        <f t="shared" si="15"/>
        <v>0</v>
      </c>
    </row>
    <row r="65" spans="1:37" s="359" customFormat="1" x14ac:dyDescent="0.2">
      <c r="A65" s="371"/>
      <c r="B65" s="372"/>
      <c r="C65" s="57"/>
      <c r="D65" s="57"/>
      <c r="E65" s="57"/>
      <c r="F65" s="57"/>
      <c r="G65" s="57"/>
      <c r="H65" s="57"/>
      <c r="I65" s="57"/>
      <c r="J65" s="57"/>
      <c r="K65" s="57"/>
      <c r="L65" s="360"/>
      <c r="M65" s="372"/>
      <c r="N65" s="362"/>
      <c r="O65" s="372"/>
      <c r="P65" s="363"/>
      <c r="Q65" s="372"/>
      <c r="R65" s="363"/>
      <c r="S65" s="372"/>
      <c r="T65" s="365"/>
      <c r="U65" s="364"/>
      <c r="V65" s="366"/>
      <c r="W65" s="374"/>
      <c r="X65" s="373"/>
      <c r="Y65" s="373"/>
      <c r="Z65" s="373"/>
      <c r="AA65" s="373"/>
      <c r="AB65" s="373"/>
      <c r="AC65" s="373"/>
      <c r="AD65" s="373"/>
      <c r="AE65" s="373"/>
      <c r="AF65" s="373"/>
      <c r="AG65" s="373"/>
      <c r="AH65" s="375"/>
      <c r="AI65" s="254">
        <f t="shared" si="14"/>
        <v>0</v>
      </c>
      <c r="AJ65" s="233">
        <f t="shared" si="15"/>
        <v>0</v>
      </c>
    </row>
    <row r="66" spans="1:37" s="359" customFormat="1" x14ac:dyDescent="0.2">
      <c r="A66" s="371"/>
      <c r="B66" s="372"/>
      <c r="C66" s="57"/>
      <c r="D66" s="57"/>
      <c r="E66" s="57"/>
      <c r="F66" s="57"/>
      <c r="G66" s="57"/>
      <c r="H66" s="57"/>
      <c r="I66" s="57"/>
      <c r="J66" s="57"/>
      <c r="K66" s="57"/>
      <c r="L66" s="360"/>
      <c r="M66" s="373"/>
      <c r="N66" s="362"/>
      <c r="O66" s="373"/>
      <c r="P66" s="363"/>
      <c r="Q66" s="373"/>
      <c r="R66" s="363"/>
      <c r="S66" s="373"/>
      <c r="T66" s="364"/>
      <c r="U66" s="364"/>
      <c r="V66" s="366"/>
      <c r="W66" s="374"/>
      <c r="X66" s="373"/>
      <c r="Y66" s="373"/>
      <c r="Z66" s="373"/>
      <c r="AA66" s="373"/>
      <c r="AB66" s="373"/>
      <c r="AC66" s="373"/>
      <c r="AD66" s="373"/>
      <c r="AE66" s="373"/>
      <c r="AF66" s="373"/>
      <c r="AG66" s="373"/>
      <c r="AH66" s="375"/>
      <c r="AI66" s="254">
        <f t="shared" si="12"/>
        <v>0</v>
      </c>
      <c r="AJ66" s="233">
        <f t="shared" si="13"/>
        <v>0</v>
      </c>
    </row>
    <row r="67" spans="1:37" s="145" customFormat="1" x14ac:dyDescent="0.2">
      <c r="A67" s="55"/>
      <c r="B67" s="122"/>
      <c r="C67" s="57"/>
      <c r="D67" s="57"/>
      <c r="E67" s="57"/>
      <c r="F67" s="57"/>
      <c r="G67" s="57"/>
      <c r="H67" s="57"/>
      <c r="I67" s="57"/>
      <c r="J67" s="57"/>
      <c r="K67" s="57"/>
      <c r="L67" s="58"/>
      <c r="M67" s="115"/>
      <c r="N67" s="65"/>
      <c r="O67" s="65"/>
      <c r="P67" s="59"/>
      <c r="Q67" s="252"/>
      <c r="R67" s="59"/>
      <c r="S67" s="252"/>
      <c r="T67" s="60"/>
      <c r="U67" s="60"/>
      <c r="V67" s="61"/>
      <c r="W67" s="251"/>
      <c r="X67" s="252"/>
      <c r="Y67" s="252"/>
      <c r="Z67" s="252"/>
      <c r="AA67" s="252"/>
      <c r="AB67" s="252"/>
      <c r="AC67" s="252"/>
      <c r="AD67" s="252"/>
      <c r="AE67" s="252"/>
      <c r="AF67" s="252"/>
      <c r="AG67" s="252"/>
      <c r="AH67" s="253"/>
      <c r="AI67" s="233"/>
      <c r="AJ67" s="233"/>
      <c r="AK67" s="144"/>
    </row>
    <row r="68" spans="1:37" s="146" customFormat="1" ht="135" x14ac:dyDescent="0.2">
      <c r="A68" s="66" t="s">
        <v>8</v>
      </c>
      <c r="B68" s="123">
        <f>B47-SUM(B48:B67)</f>
        <v>38446800</v>
      </c>
      <c r="C68" s="294" t="s">
        <v>56</v>
      </c>
      <c r="D68" s="295" t="s">
        <v>216</v>
      </c>
      <c r="E68" s="295" t="s">
        <v>105</v>
      </c>
      <c r="F68" s="295" t="s">
        <v>103</v>
      </c>
      <c r="G68" s="296" t="s">
        <v>91</v>
      </c>
      <c r="H68" s="295" t="s">
        <v>204</v>
      </c>
      <c r="I68" s="295" t="s">
        <v>96</v>
      </c>
      <c r="J68" s="295" t="s">
        <v>92</v>
      </c>
      <c r="K68" s="295" t="s">
        <v>95</v>
      </c>
      <c r="L68" s="68"/>
      <c r="M68" s="278"/>
      <c r="N68" s="69"/>
      <c r="O68" s="278"/>
      <c r="P68" s="70"/>
      <c r="Q68" s="278">
        <f>SUM(Q48:Q67)</f>
        <v>322506808</v>
      </c>
      <c r="R68" s="71"/>
      <c r="S68" s="278">
        <f>SUM(S48:S67)</f>
        <v>313081575</v>
      </c>
      <c r="T68" s="72"/>
      <c r="U68" s="72"/>
      <c r="V68" s="73"/>
      <c r="W68" s="255">
        <f t="shared" ref="W68:AH68" si="16">SUM(W48:W67)</f>
        <v>0</v>
      </c>
      <c r="X68" s="255">
        <f t="shared" si="16"/>
        <v>313200</v>
      </c>
      <c r="Y68" s="255">
        <f t="shared" si="16"/>
        <v>20727753</v>
      </c>
      <c r="Z68" s="255">
        <f t="shared" si="16"/>
        <v>0</v>
      </c>
      <c r="AA68" s="255">
        <f t="shared" si="16"/>
        <v>0</v>
      </c>
      <c r="AB68" s="255">
        <f t="shared" si="16"/>
        <v>0</v>
      </c>
      <c r="AC68" s="255">
        <f t="shared" si="16"/>
        <v>0</v>
      </c>
      <c r="AD68" s="255">
        <f t="shared" si="16"/>
        <v>0</v>
      </c>
      <c r="AE68" s="255">
        <f t="shared" si="16"/>
        <v>0</v>
      </c>
      <c r="AF68" s="255">
        <f t="shared" si="16"/>
        <v>0</v>
      </c>
      <c r="AG68" s="255">
        <f t="shared" si="16"/>
        <v>0</v>
      </c>
      <c r="AH68" s="256">
        <f t="shared" si="16"/>
        <v>0</v>
      </c>
      <c r="AI68" s="234">
        <f>SUM(AI48:AI67)</f>
        <v>21040953</v>
      </c>
      <c r="AJ68" s="234">
        <f t="shared" ref="AJ68" si="17">SUM(AJ48:AJ67)</f>
        <v>292040622</v>
      </c>
    </row>
    <row r="69" spans="1:37" s="149" customFormat="1" ht="25.5" x14ac:dyDescent="0.2">
      <c r="A69" s="135" t="s">
        <v>97</v>
      </c>
      <c r="B69" s="136">
        <v>627652000</v>
      </c>
      <c r="C69" s="137"/>
      <c r="D69" s="137"/>
      <c r="E69" s="137"/>
      <c r="F69" s="137"/>
      <c r="G69" s="127"/>
      <c r="H69" s="137"/>
      <c r="I69" s="137"/>
      <c r="J69" s="137"/>
      <c r="K69" s="137"/>
      <c r="L69" s="43"/>
      <c r="M69" s="114"/>
      <c r="N69" s="44"/>
      <c r="O69" s="45"/>
      <c r="P69" s="46"/>
      <c r="Q69" s="276"/>
      <c r="R69" s="48"/>
      <c r="S69" s="276"/>
      <c r="T69" s="49"/>
      <c r="U69" s="49"/>
      <c r="V69" s="50"/>
      <c r="W69" s="289"/>
      <c r="X69" s="276"/>
      <c r="Y69" s="276"/>
      <c r="Z69" s="276"/>
      <c r="AA69" s="276"/>
      <c r="AB69" s="276"/>
      <c r="AC69" s="276"/>
      <c r="AD69" s="276"/>
      <c r="AE69" s="276"/>
      <c r="AF69" s="276"/>
      <c r="AG69" s="276"/>
      <c r="AH69" s="290"/>
      <c r="AI69" s="291"/>
      <c r="AJ69" s="291"/>
      <c r="AK69" s="148"/>
    </row>
    <row r="70" spans="1:37" s="145" customFormat="1" x14ac:dyDescent="0.2">
      <c r="A70" s="55"/>
      <c r="B70" s="122">
        <v>44976800</v>
      </c>
      <c r="C70" s="57" t="s">
        <v>99</v>
      </c>
      <c r="D70" s="57" t="s">
        <v>216</v>
      </c>
      <c r="E70" s="57" t="s">
        <v>105</v>
      </c>
      <c r="F70" s="57" t="s">
        <v>103</v>
      </c>
      <c r="G70" s="57" t="s">
        <v>91</v>
      </c>
      <c r="H70" s="57" t="s">
        <v>204</v>
      </c>
      <c r="I70" s="57" t="s">
        <v>96</v>
      </c>
      <c r="J70" s="57" t="s">
        <v>92</v>
      </c>
      <c r="K70" s="57" t="s">
        <v>95</v>
      </c>
      <c r="L70" s="58">
        <v>409</v>
      </c>
      <c r="M70" s="122">
        <v>44976800</v>
      </c>
      <c r="N70" s="56" t="s">
        <v>226</v>
      </c>
      <c r="O70" s="122">
        <v>44976800</v>
      </c>
      <c r="P70" s="59" t="s">
        <v>500</v>
      </c>
      <c r="Q70" s="122">
        <v>44976800</v>
      </c>
      <c r="R70" s="59">
        <v>374</v>
      </c>
      <c r="S70" s="122">
        <v>44976800</v>
      </c>
      <c r="T70" s="118" t="s">
        <v>457</v>
      </c>
      <c r="U70" s="60" t="s">
        <v>469</v>
      </c>
      <c r="V70" s="61" t="s">
        <v>485</v>
      </c>
      <c r="W70" s="251"/>
      <c r="X70" s="252"/>
      <c r="Y70" s="252">
        <v>0</v>
      </c>
      <c r="Z70" s="252"/>
      <c r="AA70" s="252"/>
      <c r="AB70" s="252"/>
      <c r="AC70" s="252"/>
      <c r="AD70" s="252"/>
      <c r="AE70" s="252"/>
      <c r="AF70" s="252"/>
      <c r="AG70" s="252"/>
      <c r="AH70" s="253"/>
      <c r="AI70" s="254">
        <f t="shared" ref="AI70" si="18">SUM(W70:AH70)</f>
        <v>0</v>
      </c>
      <c r="AJ70" s="233">
        <f t="shared" ref="AJ70" si="19">+S70-AI70</f>
        <v>44976800</v>
      </c>
      <c r="AK70" s="144"/>
    </row>
    <row r="71" spans="1:37" s="145" customFormat="1" x14ac:dyDescent="0.2">
      <c r="A71" s="55"/>
      <c r="B71" s="122">
        <v>56221000</v>
      </c>
      <c r="C71" s="57" t="s">
        <v>99</v>
      </c>
      <c r="D71" s="57" t="s">
        <v>216</v>
      </c>
      <c r="E71" s="57" t="s">
        <v>105</v>
      </c>
      <c r="F71" s="57" t="s">
        <v>103</v>
      </c>
      <c r="G71" s="57" t="s">
        <v>91</v>
      </c>
      <c r="H71" s="57" t="s">
        <v>204</v>
      </c>
      <c r="I71" s="57" t="s">
        <v>96</v>
      </c>
      <c r="J71" s="57" t="s">
        <v>92</v>
      </c>
      <c r="K71" s="57" t="s">
        <v>95</v>
      </c>
      <c r="L71" s="58">
        <v>410</v>
      </c>
      <c r="M71" s="122">
        <v>56221000</v>
      </c>
      <c r="N71" s="56" t="s">
        <v>226</v>
      </c>
      <c r="O71" s="122">
        <v>56221000</v>
      </c>
      <c r="P71" s="59" t="s">
        <v>501</v>
      </c>
      <c r="Q71" s="122">
        <v>56221000</v>
      </c>
      <c r="R71" s="59">
        <v>205</v>
      </c>
      <c r="S71" s="122">
        <v>56221000</v>
      </c>
      <c r="T71" s="118" t="s">
        <v>262</v>
      </c>
      <c r="U71" s="60" t="s">
        <v>470</v>
      </c>
      <c r="V71" s="61" t="s">
        <v>486</v>
      </c>
      <c r="W71" s="251"/>
      <c r="X71" s="252"/>
      <c r="Y71" s="252">
        <v>4122873</v>
      </c>
      <c r="Z71" s="252"/>
      <c r="AA71" s="252"/>
      <c r="AB71" s="252"/>
      <c r="AC71" s="252"/>
      <c r="AD71" s="252"/>
      <c r="AE71" s="252"/>
      <c r="AF71" s="252"/>
      <c r="AG71" s="252"/>
      <c r="AH71" s="253"/>
      <c r="AI71" s="254">
        <f t="shared" ref="AI71:AI90" si="20">SUM(W71:AH71)</f>
        <v>4122873</v>
      </c>
      <c r="AJ71" s="233">
        <f t="shared" ref="AJ71:AJ90" si="21">+S71-AI71</f>
        <v>52098127</v>
      </c>
      <c r="AK71" s="144"/>
    </row>
    <row r="72" spans="1:37" s="145" customFormat="1" x14ac:dyDescent="0.2">
      <c r="A72" s="55"/>
      <c r="B72" s="122">
        <v>24735150</v>
      </c>
      <c r="C72" s="57" t="s">
        <v>99</v>
      </c>
      <c r="D72" s="57" t="s">
        <v>216</v>
      </c>
      <c r="E72" s="57" t="s">
        <v>105</v>
      </c>
      <c r="F72" s="57" t="s">
        <v>103</v>
      </c>
      <c r="G72" s="57" t="s">
        <v>91</v>
      </c>
      <c r="H72" s="57" t="s">
        <v>204</v>
      </c>
      <c r="I72" s="57" t="s">
        <v>96</v>
      </c>
      <c r="J72" s="57" t="s">
        <v>92</v>
      </c>
      <c r="K72" s="57" t="s">
        <v>95</v>
      </c>
      <c r="L72" s="58">
        <v>414</v>
      </c>
      <c r="M72" s="122">
        <v>24735150</v>
      </c>
      <c r="N72" s="56" t="s">
        <v>226</v>
      </c>
      <c r="O72" s="122">
        <v>24735150</v>
      </c>
      <c r="P72" s="59" t="s">
        <v>502</v>
      </c>
      <c r="Q72" s="122">
        <v>24735150</v>
      </c>
      <c r="R72" s="59">
        <v>196</v>
      </c>
      <c r="S72" s="122">
        <v>24735150</v>
      </c>
      <c r="T72" s="118" t="s">
        <v>263</v>
      </c>
      <c r="U72" s="60" t="s">
        <v>471</v>
      </c>
      <c r="V72" s="61" t="s">
        <v>487</v>
      </c>
      <c r="W72" s="251"/>
      <c r="X72" s="252"/>
      <c r="Y72" s="252">
        <v>2107068</v>
      </c>
      <c r="Z72" s="252"/>
      <c r="AA72" s="252"/>
      <c r="AB72" s="252"/>
      <c r="AC72" s="252"/>
      <c r="AD72" s="252"/>
      <c r="AE72" s="252"/>
      <c r="AF72" s="252"/>
      <c r="AG72" s="252"/>
      <c r="AH72" s="253"/>
      <c r="AI72" s="254">
        <f t="shared" si="20"/>
        <v>2107068</v>
      </c>
      <c r="AJ72" s="233">
        <f t="shared" si="21"/>
        <v>22628082</v>
      </c>
      <c r="AK72" s="144"/>
    </row>
    <row r="73" spans="1:37" s="145" customFormat="1" x14ac:dyDescent="0.2">
      <c r="A73" s="55"/>
      <c r="B73" s="122">
        <v>24735150</v>
      </c>
      <c r="C73" s="57" t="s">
        <v>99</v>
      </c>
      <c r="D73" s="57" t="s">
        <v>216</v>
      </c>
      <c r="E73" s="57" t="s">
        <v>105</v>
      </c>
      <c r="F73" s="57" t="s">
        <v>103</v>
      </c>
      <c r="G73" s="57" t="s">
        <v>91</v>
      </c>
      <c r="H73" s="57" t="s">
        <v>204</v>
      </c>
      <c r="I73" s="57" t="s">
        <v>96</v>
      </c>
      <c r="J73" s="57" t="s">
        <v>92</v>
      </c>
      <c r="K73" s="57" t="s">
        <v>95</v>
      </c>
      <c r="L73" s="58">
        <v>415</v>
      </c>
      <c r="M73" s="122">
        <v>24735150</v>
      </c>
      <c r="N73" s="56" t="s">
        <v>226</v>
      </c>
      <c r="O73" s="122">
        <v>24735150</v>
      </c>
      <c r="P73" s="59" t="s">
        <v>503</v>
      </c>
      <c r="Q73" s="122">
        <v>24735150</v>
      </c>
      <c r="R73" s="59" t="s">
        <v>519</v>
      </c>
      <c r="S73" s="122">
        <v>24735150</v>
      </c>
      <c r="T73" s="118" t="s">
        <v>264</v>
      </c>
      <c r="U73" s="60" t="s">
        <v>472</v>
      </c>
      <c r="V73" s="61" t="s">
        <v>488</v>
      </c>
      <c r="W73" s="251"/>
      <c r="X73" s="252"/>
      <c r="Y73" s="252">
        <v>2015457</v>
      </c>
      <c r="Z73" s="252"/>
      <c r="AA73" s="252"/>
      <c r="AB73" s="252"/>
      <c r="AC73" s="252"/>
      <c r="AD73" s="252"/>
      <c r="AE73" s="252"/>
      <c r="AF73" s="252"/>
      <c r="AG73" s="252"/>
      <c r="AH73" s="253"/>
      <c r="AI73" s="254">
        <f t="shared" si="20"/>
        <v>2015457</v>
      </c>
      <c r="AJ73" s="233">
        <f t="shared" si="21"/>
        <v>22719693</v>
      </c>
      <c r="AK73" s="144"/>
    </row>
    <row r="74" spans="1:37" s="145" customFormat="1" x14ac:dyDescent="0.2">
      <c r="A74" s="55"/>
      <c r="B74" s="122">
        <v>18527850</v>
      </c>
      <c r="C74" s="57" t="s">
        <v>99</v>
      </c>
      <c r="D74" s="57" t="s">
        <v>216</v>
      </c>
      <c r="E74" s="57" t="s">
        <v>105</v>
      </c>
      <c r="F74" s="57" t="s">
        <v>103</v>
      </c>
      <c r="G74" s="57" t="s">
        <v>91</v>
      </c>
      <c r="H74" s="57" t="s">
        <v>204</v>
      </c>
      <c r="I74" s="57" t="s">
        <v>96</v>
      </c>
      <c r="J74" s="57" t="s">
        <v>92</v>
      </c>
      <c r="K74" s="57" t="s">
        <v>95</v>
      </c>
      <c r="L74" s="58">
        <v>416</v>
      </c>
      <c r="M74" s="122">
        <v>18527850</v>
      </c>
      <c r="N74" s="56" t="s">
        <v>226</v>
      </c>
      <c r="O74" s="122">
        <v>18527850</v>
      </c>
      <c r="P74" s="59" t="s">
        <v>504</v>
      </c>
      <c r="Q74" s="122">
        <v>18527850</v>
      </c>
      <c r="R74" s="59" t="s">
        <v>520</v>
      </c>
      <c r="S74" s="122">
        <v>18527850</v>
      </c>
      <c r="T74" s="118" t="s">
        <v>265</v>
      </c>
      <c r="U74" s="60" t="s">
        <v>473</v>
      </c>
      <c r="V74" s="61" t="s">
        <v>430</v>
      </c>
      <c r="W74" s="251"/>
      <c r="X74" s="252"/>
      <c r="Y74" s="252">
        <v>1578298</v>
      </c>
      <c r="Z74" s="252"/>
      <c r="AA74" s="252"/>
      <c r="AB74" s="252"/>
      <c r="AC74" s="252"/>
      <c r="AD74" s="252"/>
      <c r="AE74" s="252"/>
      <c r="AF74" s="252"/>
      <c r="AG74" s="252"/>
      <c r="AH74" s="253"/>
      <c r="AI74" s="254">
        <f t="shared" si="20"/>
        <v>1578298</v>
      </c>
      <c r="AJ74" s="233">
        <f t="shared" si="21"/>
        <v>16949552</v>
      </c>
      <c r="AK74" s="144"/>
    </row>
    <row r="75" spans="1:37" s="145" customFormat="1" x14ac:dyDescent="0.2">
      <c r="A75" s="55"/>
      <c r="B75" s="122">
        <v>5496700</v>
      </c>
      <c r="C75" s="57" t="s">
        <v>99</v>
      </c>
      <c r="D75" s="57" t="s">
        <v>216</v>
      </c>
      <c r="E75" s="57" t="s">
        <v>105</v>
      </c>
      <c r="F75" s="57" t="s">
        <v>103</v>
      </c>
      <c r="G75" s="57" t="s">
        <v>91</v>
      </c>
      <c r="H75" s="57" t="s">
        <v>204</v>
      </c>
      <c r="I75" s="57" t="s">
        <v>96</v>
      </c>
      <c r="J75" s="57" t="s">
        <v>92</v>
      </c>
      <c r="K75" s="57" t="s">
        <v>95</v>
      </c>
      <c r="L75" s="58">
        <v>427</v>
      </c>
      <c r="M75" s="122">
        <v>5496700</v>
      </c>
      <c r="N75" s="56" t="s">
        <v>226</v>
      </c>
      <c r="O75" s="122">
        <v>5496700</v>
      </c>
      <c r="P75" s="59" t="s">
        <v>505</v>
      </c>
      <c r="Q75" s="122">
        <v>5496700</v>
      </c>
      <c r="R75" s="59" t="s">
        <v>521</v>
      </c>
      <c r="S75" s="122">
        <v>3594800</v>
      </c>
      <c r="T75" s="118" t="s">
        <v>458</v>
      </c>
      <c r="U75" s="60" t="s">
        <v>474</v>
      </c>
      <c r="V75" s="61" t="s">
        <v>489</v>
      </c>
      <c r="W75" s="251"/>
      <c r="X75" s="252"/>
      <c r="Y75" s="252">
        <v>0</v>
      </c>
      <c r="Z75" s="252"/>
      <c r="AA75" s="252"/>
      <c r="AB75" s="252"/>
      <c r="AC75" s="252"/>
      <c r="AD75" s="252"/>
      <c r="AE75" s="252"/>
      <c r="AF75" s="252"/>
      <c r="AG75" s="252"/>
      <c r="AH75" s="253"/>
      <c r="AI75" s="254">
        <f t="shared" ref="AI75:AI89" si="22">SUM(W75:AH75)</f>
        <v>0</v>
      </c>
      <c r="AJ75" s="233">
        <f t="shared" ref="AJ75:AJ89" si="23">+S75-AI75</f>
        <v>3594800</v>
      </c>
      <c r="AK75" s="144"/>
    </row>
    <row r="76" spans="1:37" s="145" customFormat="1" x14ac:dyDescent="0.2">
      <c r="A76" s="55"/>
      <c r="B76" s="122">
        <v>5496700</v>
      </c>
      <c r="C76" s="57" t="s">
        <v>99</v>
      </c>
      <c r="D76" s="57" t="s">
        <v>216</v>
      </c>
      <c r="E76" s="57" t="s">
        <v>105</v>
      </c>
      <c r="F76" s="57" t="s">
        <v>103</v>
      </c>
      <c r="G76" s="57" t="s">
        <v>91</v>
      </c>
      <c r="H76" s="57" t="s">
        <v>204</v>
      </c>
      <c r="I76" s="57" t="s">
        <v>96</v>
      </c>
      <c r="J76" s="57" t="s">
        <v>92</v>
      </c>
      <c r="K76" s="57" t="s">
        <v>95</v>
      </c>
      <c r="L76" s="58">
        <v>428</v>
      </c>
      <c r="M76" s="122">
        <v>5496700</v>
      </c>
      <c r="N76" s="56" t="s">
        <v>226</v>
      </c>
      <c r="O76" s="122">
        <v>5496700</v>
      </c>
      <c r="P76" s="59" t="s">
        <v>506</v>
      </c>
      <c r="Q76" s="122">
        <v>5496700</v>
      </c>
      <c r="R76" s="59" t="s">
        <v>522</v>
      </c>
      <c r="S76" s="122">
        <v>3594800</v>
      </c>
      <c r="T76" s="118" t="s">
        <v>459</v>
      </c>
      <c r="U76" s="60" t="s">
        <v>475</v>
      </c>
      <c r="V76" s="61" t="s">
        <v>490</v>
      </c>
      <c r="W76" s="251"/>
      <c r="X76" s="252"/>
      <c r="Y76" s="252">
        <v>0</v>
      </c>
      <c r="Z76" s="252"/>
      <c r="AA76" s="252"/>
      <c r="AB76" s="252"/>
      <c r="AC76" s="252"/>
      <c r="AD76" s="252"/>
      <c r="AE76" s="252"/>
      <c r="AF76" s="252"/>
      <c r="AG76" s="252"/>
      <c r="AH76" s="253"/>
      <c r="AI76" s="254">
        <f t="shared" si="22"/>
        <v>0</v>
      </c>
      <c r="AJ76" s="233">
        <f t="shared" si="23"/>
        <v>3594800</v>
      </c>
      <c r="AK76" s="144"/>
    </row>
    <row r="77" spans="1:37" s="145" customFormat="1" x14ac:dyDescent="0.2">
      <c r="A77" s="55"/>
      <c r="B77" s="122">
        <v>5496700</v>
      </c>
      <c r="C77" s="57" t="s">
        <v>99</v>
      </c>
      <c r="D77" s="57" t="s">
        <v>216</v>
      </c>
      <c r="E77" s="57" t="s">
        <v>105</v>
      </c>
      <c r="F77" s="57" t="s">
        <v>103</v>
      </c>
      <c r="G77" s="57" t="s">
        <v>91</v>
      </c>
      <c r="H77" s="57" t="s">
        <v>204</v>
      </c>
      <c r="I77" s="57" t="s">
        <v>96</v>
      </c>
      <c r="J77" s="57" t="s">
        <v>92</v>
      </c>
      <c r="K77" s="57" t="s">
        <v>95</v>
      </c>
      <c r="L77" s="58">
        <v>458</v>
      </c>
      <c r="M77" s="122">
        <v>5496700</v>
      </c>
      <c r="N77" s="56" t="s">
        <v>226</v>
      </c>
      <c r="O77" s="122">
        <v>5496700</v>
      </c>
      <c r="P77" s="59" t="s">
        <v>507</v>
      </c>
      <c r="Q77" s="122">
        <v>5496700</v>
      </c>
      <c r="R77" s="59" t="s">
        <v>523</v>
      </c>
      <c r="S77" s="122">
        <v>3594800</v>
      </c>
      <c r="T77" s="118" t="s">
        <v>460</v>
      </c>
      <c r="U77" s="60" t="s">
        <v>476</v>
      </c>
      <c r="V77" s="61" t="s">
        <v>491</v>
      </c>
      <c r="W77" s="251"/>
      <c r="X77" s="252"/>
      <c r="Y77" s="252">
        <v>0</v>
      </c>
      <c r="Z77" s="252"/>
      <c r="AA77" s="252"/>
      <c r="AB77" s="252"/>
      <c r="AC77" s="252"/>
      <c r="AD77" s="252"/>
      <c r="AE77" s="252"/>
      <c r="AF77" s="252"/>
      <c r="AG77" s="252"/>
      <c r="AH77" s="253"/>
      <c r="AI77" s="254">
        <f t="shared" si="22"/>
        <v>0</v>
      </c>
      <c r="AJ77" s="233">
        <f t="shared" si="23"/>
        <v>3594800</v>
      </c>
      <c r="AK77" s="144"/>
    </row>
    <row r="78" spans="1:37" s="145" customFormat="1" x14ac:dyDescent="0.2">
      <c r="A78" s="55"/>
      <c r="B78" s="122">
        <v>5496700</v>
      </c>
      <c r="C78" s="57" t="s">
        <v>99</v>
      </c>
      <c r="D78" s="57" t="s">
        <v>216</v>
      </c>
      <c r="E78" s="57" t="s">
        <v>105</v>
      </c>
      <c r="F78" s="57" t="s">
        <v>103</v>
      </c>
      <c r="G78" s="57" t="s">
        <v>91</v>
      </c>
      <c r="H78" s="57" t="s">
        <v>204</v>
      </c>
      <c r="I78" s="57" t="s">
        <v>96</v>
      </c>
      <c r="J78" s="57" t="s">
        <v>92</v>
      </c>
      <c r="K78" s="57" t="s">
        <v>95</v>
      </c>
      <c r="L78" s="58">
        <v>459</v>
      </c>
      <c r="M78" s="122">
        <v>5496700</v>
      </c>
      <c r="N78" s="56" t="s">
        <v>226</v>
      </c>
      <c r="O78" s="122">
        <v>5496700</v>
      </c>
      <c r="P78" s="59" t="s">
        <v>508</v>
      </c>
      <c r="Q78" s="122">
        <v>5496700</v>
      </c>
      <c r="R78" s="59" t="s">
        <v>510</v>
      </c>
      <c r="S78" s="122">
        <v>3594800</v>
      </c>
      <c r="T78" s="118" t="s">
        <v>461</v>
      </c>
      <c r="U78" s="60" t="s">
        <v>477</v>
      </c>
      <c r="V78" s="61" t="s">
        <v>492</v>
      </c>
      <c r="W78" s="251"/>
      <c r="X78" s="252"/>
      <c r="Y78" s="252">
        <v>0</v>
      </c>
      <c r="Z78" s="252"/>
      <c r="AA78" s="252"/>
      <c r="AB78" s="252"/>
      <c r="AC78" s="252"/>
      <c r="AD78" s="252"/>
      <c r="AE78" s="252"/>
      <c r="AF78" s="252"/>
      <c r="AG78" s="252"/>
      <c r="AH78" s="253"/>
      <c r="AI78" s="254">
        <f t="shared" si="22"/>
        <v>0</v>
      </c>
      <c r="AJ78" s="233">
        <f t="shared" si="23"/>
        <v>3594800</v>
      </c>
      <c r="AK78" s="144"/>
    </row>
    <row r="79" spans="1:37" s="145" customFormat="1" x14ac:dyDescent="0.2">
      <c r="A79" s="55"/>
      <c r="B79" s="122">
        <v>5496700</v>
      </c>
      <c r="C79" s="57" t="s">
        <v>99</v>
      </c>
      <c r="D79" s="57" t="s">
        <v>216</v>
      </c>
      <c r="E79" s="57" t="s">
        <v>105</v>
      </c>
      <c r="F79" s="57" t="s">
        <v>103</v>
      </c>
      <c r="G79" s="57" t="s">
        <v>91</v>
      </c>
      <c r="H79" s="57" t="s">
        <v>204</v>
      </c>
      <c r="I79" s="57" t="s">
        <v>96</v>
      </c>
      <c r="J79" s="57" t="s">
        <v>92</v>
      </c>
      <c r="K79" s="57" t="s">
        <v>95</v>
      </c>
      <c r="L79" s="58">
        <v>460</v>
      </c>
      <c r="M79" s="122">
        <v>5496700</v>
      </c>
      <c r="N79" s="56" t="s">
        <v>226</v>
      </c>
      <c r="O79" s="122">
        <v>5496700</v>
      </c>
      <c r="P79" s="59" t="s">
        <v>509</v>
      </c>
      <c r="Q79" s="122">
        <v>5496700</v>
      </c>
      <c r="R79" s="59" t="s">
        <v>524</v>
      </c>
      <c r="S79" s="122">
        <v>3594800</v>
      </c>
      <c r="T79" s="118" t="s">
        <v>462</v>
      </c>
      <c r="U79" s="60" t="s">
        <v>478</v>
      </c>
      <c r="V79" s="61" t="s">
        <v>493</v>
      </c>
      <c r="W79" s="251"/>
      <c r="X79" s="252"/>
      <c r="Y79" s="252">
        <v>0</v>
      </c>
      <c r="Z79" s="252"/>
      <c r="AA79" s="252"/>
      <c r="AB79" s="252"/>
      <c r="AC79" s="252"/>
      <c r="AD79" s="252"/>
      <c r="AE79" s="252"/>
      <c r="AF79" s="252"/>
      <c r="AG79" s="252"/>
      <c r="AH79" s="253"/>
      <c r="AI79" s="254">
        <f t="shared" si="22"/>
        <v>0</v>
      </c>
      <c r="AJ79" s="233">
        <f t="shared" si="23"/>
        <v>3594800</v>
      </c>
      <c r="AK79" s="144"/>
    </row>
    <row r="80" spans="1:37" s="145" customFormat="1" x14ac:dyDescent="0.2">
      <c r="A80" s="55"/>
      <c r="B80" s="122">
        <v>2833200</v>
      </c>
      <c r="C80" s="57" t="s">
        <v>99</v>
      </c>
      <c r="D80" s="57" t="s">
        <v>216</v>
      </c>
      <c r="E80" s="57" t="s">
        <v>105</v>
      </c>
      <c r="F80" s="57" t="s">
        <v>103</v>
      </c>
      <c r="G80" s="57" t="s">
        <v>91</v>
      </c>
      <c r="H80" s="57" t="s">
        <v>204</v>
      </c>
      <c r="I80" s="57" t="s">
        <v>96</v>
      </c>
      <c r="J80" s="57" t="s">
        <v>92</v>
      </c>
      <c r="K80" s="57" t="s">
        <v>95</v>
      </c>
      <c r="L80" s="58">
        <v>461</v>
      </c>
      <c r="M80" s="122">
        <v>2833200</v>
      </c>
      <c r="N80" s="56" t="s">
        <v>226</v>
      </c>
      <c r="O80" s="122">
        <v>2833200</v>
      </c>
      <c r="P80" s="59" t="s">
        <v>510</v>
      </c>
      <c r="Q80" s="122">
        <v>2833200</v>
      </c>
      <c r="R80" s="59" t="s">
        <v>525</v>
      </c>
      <c r="S80" s="122">
        <v>2833200</v>
      </c>
      <c r="T80" s="118" t="s">
        <v>463</v>
      </c>
      <c r="U80" s="60" t="s">
        <v>479</v>
      </c>
      <c r="V80" s="61" t="s">
        <v>494</v>
      </c>
      <c r="W80" s="251"/>
      <c r="X80" s="252"/>
      <c r="Y80" s="252">
        <v>0</v>
      </c>
      <c r="Z80" s="252"/>
      <c r="AA80" s="252"/>
      <c r="AB80" s="252"/>
      <c r="AC80" s="252"/>
      <c r="AD80" s="252"/>
      <c r="AE80" s="252"/>
      <c r="AF80" s="252"/>
      <c r="AG80" s="252"/>
      <c r="AH80" s="253"/>
      <c r="AI80" s="254">
        <f t="shared" si="22"/>
        <v>0</v>
      </c>
      <c r="AJ80" s="233">
        <f t="shared" si="23"/>
        <v>2833200</v>
      </c>
      <c r="AK80" s="144"/>
    </row>
    <row r="81" spans="1:37" s="145" customFormat="1" x14ac:dyDescent="0.2">
      <c r="A81" s="55"/>
      <c r="B81" s="122">
        <v>5496700</v>
      </c>
      <c r="C81" s="57" t="s">
        <v>99</v>
      </c>
      <c r="D81" s="57" t="s">
        <v>216</v>
      </c>
      <c r="E81" s="57" t="s">
        <v>105</v>
      </c>
      <c r="F81" s="57" t="s">
        <v>103</v>
      </c>
      <c r="G81" s="57" t="s">
        <v>91</v>
      </c>
      <c r="H81" s="57" t="s">
        <v>204</v>
      </c>
      <c r="I81" s="57" t="s">
        <v>96</v>
      </c>
      <c r="J81" s="57" t="s">
        <v>92</v>
      </c>
      <c r="K81" s="57" t="s">
        <v>95</v>
      </c>
      <c r="L81" s="58">
        <v>462</v>
      </c>
      <c r="M81" s="122">
        <v>5496700</v>
      </c>
      <c r="N81" s="56" t="s">
        <v>226</v>
      </c>
      <c r="O81" s="122">
        <v>5496700</v>
      </c>
      <c r="P81" s="59" t="s">
        <v>511</v>
      </c>
      <c r="Q81" s="122">
        <v>5496700</v>
      </c>
      <c r="R81" s="59" t="s">
        <v>526</v>
      </c>
      <c r="S81" s="122">
        <v>3594800</v>
      </c>
      <c r="T81" s="118" t="s">
        <v>464</v>
      </c>
      <c r="U81" s="60" t="s">
        <v>480</v>
      </c>
      <c r="V81" s="61" t="s">
        <v>495</v>
      </c>
      <c r="W81" s="251"/>
      <c r="X81" s="252"/>
      <c r="Y81" s="252">
        <v>0</v>
      </c>
      <c r="Z81" s="252"/>
      <c r="AA81" s="252"/>
      <c r="AB81" s="252"/>
      <c r="AC81" s="252"/>
      <c r="AD81" s="252"/>
      <c r="AE81" s="252"/>
      <c r="AF81" s="252"/>
      <c r="AG81" s="252"/>
      <c r="AH81" s="253"/>
      <c r="AI81" s="254">
        <f t="shared" si="22"/>
        <v>0</v>
      </c>
      <c r="AJ81" s="233">
        <f t="shared" si="23"/>
        <v>3594800</v>
      </c>
      <c r="AK81" s="144"/>
    </row>
    <row r="82" spans="1:37" s="145" customFormat="1" x14ac:dyDescent="0.2">
      <c r="A82" s="55"/>
      <c r="B82" s="122">
        <v>5496700</v>
      </c>
      <c r="C82" s="57" t="s">
        <v>99</v>
      </c>
      <c r="D82" s="57" t="s">
        <v>216</v>
      </c>
      <c r="E82" s="57" t="s">
        <v>105</v>
      </c>
      <c r="F82" s="57" t="s">
        <v>103</v>
      </c>
      <c r="G82" s="57" t="s">
        <v>91</v>
      </c>
      <c r="H82" s="57" t="s">
        <v>204</v>
      </c>
      <c r="I82" s="57" t="s">
        <v>96</v>
      </c>
      <c r="J82" s="57" t="s">
        <v>92</v>
      </c>
      <c r="K82" s="57" t="s">
        <v>95</v>
      </c>
      <c r="L82" s="58">
        <v>463</v>
      </c>
      <c r="M82" s="122">
        <v>5496700</v>
      </c>
      <c r="N82" s="56" t="s">
        <v>226</v>
      </c>
      <c r="O82" s="122">
        <v>5496700</v>
      </c>
      <c r="P82" s="59" t="s">
        <v>512</v>
      </c>
      <c r="Q82" s="122">
        <v>5496700</v>
      </c>
      <c r="R82" s="59" t="s">
        <v>527</v>
      </c>
      <c r="S82" s="122">
        <v>3594800</v>
      </c>
      <c r="T82" s="118" t="s">
        <v>465</v>
      </c>
      <c r="U82" s="60" t="s">
        <v>481</v>
      </c>
      <c r="V82" s="61" t="s">
        <v>496</v>
      </c>
      <c r="W82" s="251"/>
      <c r="X82" s="252"/>
      <c r="Y82" s="252">
        <v>0</v>
      </c>
      <c r="Z82" s="252"/>
      <c r="AA82" s="252"/>
      <c r="AB82" s="252"/>
      <c r="AC82" s="252"/>
      <c r="AD82" s="252"/>
      <c r="AE82" s="252"/>
      <c r="AF82" s="252"/>
      <c r="AG82" s="252"/>
      <c r="AH82" s="253"/>
      <c r="AI82" s="254">
        <f t="shared" si="22"/>
        <v>0</v>
      </c>
      <c r="AJ82" s="233">
        <f t="shared" si="23"/>
        <v>3594800</v>
      </c>
      <c r="AK82" s="144"/>
    </row>
    <row r="83" spans="1:37" s="145" customFormat="1" x14ac:dyDescent="0.2">
      <c r="A83" s="55"/>
      <c r="B83" s="122">
        <v>5496700</v>
      </c>
      <c r="C83" s="57" t="s">
        <v>99</v>
      </c>
      <c r="D83" s="57" t="s">
        <v>216</v>
      </c>
      <c r="E83" s="57" t="s">
        <v>105</v>
      </c>
      <c r="F83" s="57" t="s">
        <v>103</v>
      </c>
      <c r="G83" s="57" t="s">
        <v>91</v>
      </c>
      <c r="H83" s="57" t="s">
        <v>204</v>
      </c>
      <c r="I83" s="57" t="s">
        <v>96</v>
      </c>
      <c r="J83" s="57" t="s">
        <v>92</v>
      </c>
      <c r="K83" s="57" t="s">
        <v>95</v>
      </c>
      <c r="L83" s="58">
        <v>464</v>
      </c>
      <c r="M83" s="122">
        <v>5496700</v>
      </c>
      <c r="N83" s="56" t="s">
        <v>226</v>
      </c>
      <c r="O83" s="122">
        <v>5496700</v>
      </c>
      <c r="P83" s="59" t="s">
        <v>513</v>
      </c>
      <c r="Q83" s="122">
        <v>5496700</v>
      </c>
      <c r="R83" s="59" t="s">
        <v>528</v>
      </c>
      <c r="S83" s="122">
        <v>3594800</v>
      </c>
      <c r="T83" s="118" t="s">
        <v>466</v>
      </c>
      <c r="U83" s="60" t="s">
        <v>482</v>
      </c>
      <c r="V83" s="61" t="s">
        <v>497</v>
      </c>
      <c r="W83" s="251"/>
      <c r="X83" s="252"/>
      <c r="Y83" s="252">
        <v>0</v>
      </c>
      <c r="Z83" s="252"/>
      <c r="AA83" s="252"/>
      <c r="AB83" s="252"/>
      <c r="AC83" s="252"/>
      <c r="AD83" s="252"/>
      <c r="AE83" s="252"/>
      <c r="AF83" s="252"/>
      <c r="AG83" s="252"/>
      <c r="AH83" s="253"/>
      <c r="AI83" s="254">
        <f t="shared" si="22"/>
        <v>0</v>
      </c>
      <c r="AJ83" s="233">
        <f t="shared" si="23"/>
        <v>3594800</v>
      </c>
      <c r="AK83" s="144"/>
    </row>
    <row r="84" spans="1:37" s="145" customFormat="1" x14ac:dyDescent="0.2">
      <c r="A84" s="55"/>
      <c r="B84" s="122">
        <v>47787850</v>
      </c>
      <c r="C84" s="57" t="s">
        <v>99</v>
      </c>
      <c r="D84" s="57" t="s">
        <v>216</v>
      </c>
      <c r="E84" s="57" t="s">
        <v>105</v>
      </c>
      <c r="F84" s="57" t="s">
        <v>103</v>
      </c>
      <c r="G84" s="57" t="s">
        <v>91</v>
      </c>
      <c r="H84" s="57" t="s">
        <v>204</v>
      </c>
      <c r="I84" s="57" t="s">
        <v>96</v>
      </c>
      <c r="J84" s="57" t="s">
        <v>92</v>
      </c>
      <c r="K84" s="57" t="s">
        <v>95</v>
      </c>
      <c r="L84" s="58">
        <v>519</v>
      </c>
      <c r="M84" s="122">
        <v>47787850</v>
      </c>
      <c r="N84" s="56" t="s">
        <v>226</v>
      </c>
      <c r="O84" s="122">
        <v>47787850</v>
      </c>
      <c r="P84" s="59" t="s">
        <v>514</v>
      </c>
      <c r="Q84" s="122">
        <v>47787850</v>
      </c>
      <c r="R84" s="59" t="s">
        <v>511</v>
      </c>
      <c r="S84" s="122">
        <v>47787850</v>
      </c>
      <c r="T84" s="118" t="s">
        <v>467</v>
      </c>
      <c r="U84" s="60" t="s">
        <v>483</v>
      </c>
      <c r="V84" s="61" t="s">
        <v>498</v>
      </c>
      <c r="W84" s="251"/>
      <c r="X84" s="252"/>
      <c r="Y84" s="252">
        <v>0</v>
      </c>
      <c r="Z84" s="252"/>
      <c r="AA84" s="252"/>
      <c r="AB84" s="252"/>
      <c r="AC84" s="252"/>
      <c r="AD84" s="252"/>
      <c r="AE84" s="252"/>
      <c r="AF84" s="252"/>
      <c r="AG84" s="252"/>
      <c r="AH84" s="253"/>
      <c r="AI84" s="254">
        <f t="shared" si="22"/>
        <v>0</v>
      </c>
      <c r="AJ84" s="233">
        <f t="shared" si="23"/>
        <v>47787850</v>
      </c>
      <c r="AK84" s="144"/>
    </row>
    <row r="85" spans="1:37" s="145" customFormat="1" x14ac:dyDescent="0.2">
      <c r="A85" s="55"/>
      <c r="B85" s="122">
        <v>40000000</v>
      </c>
      <c r="C85" s="57" t="s">
        <v>99</v>
      </c>
      <c r="D85" s="57" t="s">
        <v>216</v>
      </c>
      <c r="E85" s="57" t="s">
        <v>105</v>
      </c>
      <c r="F85" s="57" t="s">
        <v>103</v>
      </c>
      <c r="G85" s="57" t="s">
        <v>91</v>
      </c>
      <c r="H85" s="57" t="s">
        <v>204</v>
      </c>
      <c r="I85" s="57" t="s">
        <v>96</v>
      </c>
      <c r="J85" s="57" t="s">
        <v>92</v>
      </c>
      <c r="K85" s="57" t="s">
        <v>95</v>
      </c>
      <c r="L85" s="58">
        <v>520</v>
      </c>
      <c r="M85" s="122">
        <v>40000000</v>
      </c>
      <c r="N85" s="56" t="s">
        <v>226</v>
      </c>
      <c r="O85" s="122">
        <v>40000000</v>
      </c>
      <c r="P85" s="59" t="s">
        <v>515</v>
      </c>
      <c r="Q85" s="122">
        <v>40000000</v>
      </c>
      <c r="R85" s="59" t="s">
        <v>529</v>
      </c>
      <c r="S85" s="122">
        <v>40000000</v>
      </c>
      <c r="T85" s="118" t="s">
        <v>468</v>
      </c>
      <c r="U85" s="60" t="s">
        <v>484</v>
      </c>
      <c r="V85" s="61" t="s">
        <v>499</v>
      </c>
      <c r="W85" s="251"/>
      <c r="X85" s="252"/>
      <c r="Y85" s="252">
        <v>3166667</v>
      </c>
      <c r="Z85" s="252"/>
      <c r="AA85" s="252"/>
      <c r="AB85" s="252"/>
      <c r="AC85" s="252"/>
      <c r="AD85" s="252"/>
      <c r="AE85" s="252"/>
      <c r="AF85" s="252"/>
      <c r="AG85" s="252"/>
      <c r="AH85" s="253"/>
      <c r="AI85" s="254">
        <f t="shared" si="22"/>
        <v>3166667</v>
      </c>
      <c r="AJ85" s="233">
        <f t="shared" si="23"/>
        <v>36833333</v>
      </c>
      <c r="AK85" s="144"/>
    </row>
    <row r="86" spans="1:37" s="145" customFormat="1" x14ac:dyDescent="0.2">
      <c r="A86" s="55"/>
      <c r="B86" s="122"/>
      <c r="C86" s="57"/>
      <c r="D86" s="57"/>
      <c r="E86" s="57"/>
      <c r="F86" s="57"/>
      <c r="G86" s="57"/>
      <c r="H86" s="57"/>
      <c r="I86" s="57"/>
      <c r="J86" s="57"/>
      <c r="K86" s="57"/>
      <c r="L86" s="58"/>
      <c r="M86" s="122"/>
      <c r="N86" s="56"/>
      <c r="O86" s="122"/>
      <c r="P86" s="59"/>
      <c r="Q86" s="122"/>
      <c r="R86" s="59"/>
      <c r="S86" s="122"/>
      <c r="T86" s="118"/>
      <c r="U86" s="60"/>
      <c r="V86" s="61"/>
      <c r="W86" s="251"/>
      <c r="X86" s="252"/>
      <c r="Y86" s="252"/>
      <c r="Z86" s="252"/>
      <c r="AA86" s="252"/>
      <c r="AB86" s="252"/>
      <c r="AC86" s="252"/>
      <c r="AD86" s="252"/>
      <c r="AE86" s="252"/>
      <c r="AF86" s="252"/>
      <c r="AG86" s="252"/>
      <c r="AH86" s="253"/>
      <c r="AI86" s="254">
        <f t="shared" si="22"/>
        <v>0</v>
      </c>
      <c r="AJ86" s="233">
        <f t="shared" si="23"/>
        <v>0</v>
      </c>
      <c r="AK86" s="144"/>
    </row>
    <row r="87" spans="1:37" s="145" customFormat="1" x14ac:dyDescent="0.2">
      <c r="A87" s="55"/>
      <c r="B87" s="122"/>
      <c r="C87" s="57"/>
      <c r="D87" s="57"/>
      <c r="E87" s="57"/>
      <c r="F87" s="57"/>
      <c r="G87" s="57"/>
      <c r="H87" s="57"/>
      <c r="I87" s="57"/>
      <c r="J87" s="57"/>
      <c r="K87" s="57"/>
      <c r="L87" s="58"/>
      <c r="M87" s="122"/>
      <c r="N87" s="56"/>
      <c r="O87" s="122"/>
      <c r="P87" s="59"/>
      <c r="Q87" s="122"/>
      <c r="R87" s="59"/>
      <c r="S87" s="122"/>
      <c r="T87" s="118"/>
      <c r="U87" s="60"/>
      <c r="V87" s="61"/>
      <c r="W87" s="251"/>
      <c r="X87" s="252"/>
      <c r="Y87" s="252"/>
      <c r="Z87" s="252"/>
      <c r="AA87" s="252"/>
      <c r="AB87" s="252"/>
      <c r="AC87" s="252"/>
      <c r="AD87" s="252"/>
      <c r="AE87" s="252"/>
      <c r="AF87" s="252"/>
      <c r="AG87" s="252"/>
      <c r="AH87" s="253"/>
      <c r="AI87" s="254">
        <f t="shared" si="22"/>
        <v>0</v>
      </c>
      <c r="AJ87" s="233">
        <f t="shared" si="23"/>
        <v>0</v>
      </c>
      <c r="AK87" s="144"/>
    </row>
    <row r="88" spans="1:37" s="145" customFormat="1" x14ac:dyDescent="0.2">
      <c r="A88" s="55"/>
      <c r="B88" s="122"/>
      <c r="C88" s="57"/>
      <c r="D88" s="57"/>
      <c r="E88" s="57"/>
      <c r="F88" s="57"/>
      <c r="G88" s="57"/>
      <c r="H88" s="57"/>
      <c r="I88" s="57"/>
      <c r="J88" s="57"/>
      <c r="K88" s="57"/>
      <c r="L88" s="58"/>
      <c r="M88" s="122"/>
      <c r="N88" s="56"/>
      <c r="O88" s="122"/>
      <c r="P88" s="59"/>
      <c r="Q88" s="122"/>
      <c r="R88" s="59"/>
      <c r="S88" s="122"/>
      <c r="T88" s="118"/>
      <c r="U88" s="60"/>
      <c r="V88" s="61"/>
      <c r="W88" s="251"/>
      <c r="X88" s="252"/>
      <c r="Y88" s="252"/>
      <c r="Z88" s="252"/>
      <c r="AA88" s="252"/>
      <c r="AB88" s="252"/>
      <c r="AC88" s="252"/>
      <c r="AD88" s="252"/>
      <c r="AE88" s="252"/>
      <c r="AF88" s="252"/>
      <c r="AG88" s="252"/>
      <c r="AH88" s="253"/>
      <c r="AI88" s="254">
        <f t="shared" si="22"/>
        <v>0</v>
      </c>
      <c r="AJ88" s="233">
        <f t="shared" si="23"/>
        <v>0</v>
      </c>
      <c r="AK88" s="144"/>
    </row>
    <row r="89" spans="1:37" s="145" customFormat="1" x14ac:dyDescent="0.2">
      <c r="A89" s="55"/>
      <c r="B89" s="122"/>
      <c r="C89" s="57"/>
      <c r="D89" s="57"/>
      <c r="E89" s="57"/>
      <c r="F89" s="57"/>
      <c r="G89" s="57"/>
      <c r="H89" s="57"/>
      <c r="I89" s="57"/>
      <c r="J89" s="57"/>
      <c r="K89" s="57"/>
      <c r="L89" s="58"/>
      <c r="M89" s="115"/>
      <c r="N89" s="56"/>
      <c r="O89" s="56"/>
      <c r="P89" s="59"/>
      <c r="Q89" s="252"/>
      <c r="R89" s="59"/>
      <c r="S89" s="252"/>
      <c r="T89" s="118"/>
      <c r="U89" s="60"/>
      <c r="V89" s="61"/>
      <c r="W89" s="251"/>
      <c r="X89" s="252"/>
      <c r="Y89" s="252"/>
      <c r="Z89" s="252"/>
      <c r="AA89" s="252"/>
      <c r="AB89" s="252"/>
      <c r="AC89" s="252"/>
      <c r="AD89" s="252"/>
      <c r="AE89" s="252"/>
      <c r="AF89" s="252"/>
      <c r="AG89" s="252"/>
      <c r="AH89" s="253"/>
      <c r="AI89" s="254">
        <f t="shared" si="22"/>
        <v>0</v>
      </c>
      <c r="AJ89" s="233">
        <f t="shared" si="23"/>
        <v>0</v>
      </c>
      <c r="AK89" s="144"/>
    </row>
    <row r="90" spans="1:37" s="145" customFormat="1" x14ac:dyDescent="0.2">
      <c r="A90" s="55"/>
      <c r="B90" s="122"/>
      <c r="C90" s="57"/>
      <c r="D90" s="57"/>
      <c r="E90" s="57"/>
      <c r="F90" s="57"/>
      <c r="G90" s="57"/>
      <c r="H90" s="57"/>
      <c r="I90" s="57"/>
      <c r="J90" s="57"/>
      <c r="K90" s="57"/>
      <c r="L90" s="58"/>
      <c r="M90" s="115"/>
      <c r="N90" s="56"/>
      <c r="O90" s="56"/>
      <c r="P90" s="59"/>
      <c r="Q90" s="252"/>
      <c r="R90" s="59"/>
      <c r="S90" s="252"/>
      <c r="T90" s="118"/>
      <c r="U90" s="60"/>
      <c r="V90" s="61"/>
      <c r="W90" s="251"/>
      <c r="X90" s="252"/>
      <c r="Y90" s="252"/>
      <c r="Z90" s="252"/>
      <c r="AA90" s="252"/>
      <c r="AB90" s="252"/>
      <c r="AC90" s="252"/>
      <c r="AD90" s="252"/>
      <c r="AE90" s="252"/>
      <c r="AF90" s="252"/>
      <c r="AG90" s="252"/>
      <c r="AH90" s="253"/>
      <c r="AI90" s="254">
        <f t="shared" si="20"/>
        <v>0</v>
      </c>
      <c r="AJ90" s="233">
        <f t="shared" si="21"/>
        <v>0</v>
      </c>
      <c r="AK90" s="144"/>
    </row>
    <row r="91" spans="1:37" s="145" customFormat="1" x14ac:dyDescent="0.2">
      <c r="A91" s="55"/>
      <c r="B91" s="122"/>
      <c r="C91" s="57"/>
      <c r="D91" s="57"/>
      <c r="E91" s="57"/>
      <c r="F91" s="57"/>
      <c r="G91" s="57"/>
      <c r="H91" s="57"/>
      <c r="I91" s="57"/>
      <c r="J91" s="57"/>
      <c r="K91" s="57"/>
      <c r="L91" s="58"/>
      <c r="M91" s="115"/>
      <c r="N91" s="65"/>
      <c r="O91" s="65"/>
      <c r="P91" s="59"/>
      <c r="Q91" s="252"/>
      <c r="R91" s="59"/>
      <c r="S91" s="252"/>
      <c r="T91" s="60"/>
      <c r="U91" s="60"/>
      <c r="V91" s="61"/>
      <c r="W91" s="251"/>
      <c r="X91" s="252"/>
      <c r="Y91" s="252"/>
      <c r="Z91" s="252"/>
      <c r="AA91" s="252"/>
      <c r="AB91" s="252"/>
      <c r="AC91" s="252"/>
      <c r="AD91" s="252"/>
      <c r="AE91" s="252"/>
      <c r="AF91" s="252"/>
      <c r="AG91" s="252"/>
      <c r="AH91" s="253"/>
      <c r="AI91" s="254"/>
      <c r="AJ91" s="233"/>
      <c r="AK91" s="144"/>
    </row>
    <row r="92" spans="1:37" s="146" customFormat="1" ht="79.5" customHeight="1" x14ac:dyDescent="0.2">
      <c r="A92" s="66" t="s">
        <v>8</v>
      </c>
      <c r="B92" s="123">
        <f>B69-SUM(B70:B91)</f>
        <v>323861400</v>
      </c>
      <c r="C92" s="294" t="s">
        <v>99</v>
      </c>
      <c r="D92" s="295" t="s">
        <v>216</v>
      </c>
      <c r="E92" s="295" t="s">
        <v>105</v>
      </c>
      <c r="F92" s="295" t="s">
        <v>103</v>
      </c>
      <c r="G92" s="296" t="s">
        <v>91</v>
      </c>
      <c r="H92" s="295" t="s">
        <v>204</v>
      </c>
      <c r="I92" s="295" t="s">
        <v>96</v>
      </c>
      <c r="J92" s="295" t="s">
        <v>92</v>
      </c>
      <c r="K92" s="295" t="s">
        <v>95</v>
      </c>
      <c r="L92" s="68"/>
      <c r="M92" s="278"/>
      <c r="N92" s="69"/>
      <c r="O92" s="278"/>
      <c r="P92" s="70"/>
      <c r="Q92" s="278">
        <f>SUM(Q70:Q91)</f>
        <v>303790600</v>
      </c>
      <c r="R92" s="71"/>
      <c r="S92" s="278">
        <f>SUM(S70:S91)</f>
        <v>288575400</v>
      </c>
      <c r="T92" s="72"/>
      <c r="U92" s="72"/>
      <c r="V92" s="73"/>
      <c r="W92" s="255">
        <f t="shared" ref="W92:AJ92" si="24">SUM(W70:W91)</f>
        <v>0</v>
      </c>
      <c r="X92" s="255">
        <f t="shared" si="24"/>
        <v>0</v>
      </c>
      <c r="Y92" s="255">
        <f t="shared" si="24"/>
        <v>12990363</v>
      </c>
      <c r="Z92" s="255">
        <f t="shared" si="24"/>
        <v>0</v>
      </c>
      <c r="AA92" s="255">
        <f t="shared" si="24"/>
        <v>0</v>
      </c>
      <c r="AB92" s="255">
        <f t="shared" si="24"/>
        <v>0</v>
      </c>
      <c r="AC92" s="255">
        <f t="shared" si="24"/>
        <v>0</v>
      </c>
      <c r="AD92" s="255">
        <f t="shared" si="24"/>
        <v>0</v>
      </c>
      <c r="AE92" s="255">
        <f t="shared" si="24"/>
        <v>0</v>
      </c>
      <c r="AF92" s="255">
        <f t="shared" si="24"/>
        <v>0</v>
      </c>
      <c r="AG92" s="255">
        <f t="shared" si="24"/>
        <v>0</v>
      </c>
      <c r="AH92" s="256">
        <f t="shared" si="24"/>
        <v>0</v>
      </c>
      <c r="AI92" s="234">
        <f t="shared" si="24"/>
        <v>12990363</v>
      </c>
      <c r="AJ92" s="234">
        <f t="shared" si="24"/>
        <v>275585037</v>
      </c>
    </row>
    <row r="93" spans="1:37" s="143" customFormat="1" ht="16.5" customHeight="1" x14ac:dyDescent="0.2">
      <c r="A93" s="338" t="s">
        <v>98</v>
      </c>
      <c r="B93" s="121">
        <f>1030048679+110450753</f>
        <v>1140499432</v>
      </c>
      <c r="C93" s="137"/>
      <c r="D93" s="137"/>
      <c r="E93" s="137"/>
      <c r="F93" s="137"/>
      <c r="G93" s="127"/>
      <c r="H93" s="137"/>
      <c r="I93" s="137"/>
      <c r="J93" s="137"/>
      <c r="K93" s="405"/>
      <c r="L93" s="406"/>
      <c r="M93" s="114"/>
      <c r="N93" s="44"/>
      <c r="O93" s="45"/>
      <c r="P93" s="46"/>
      <c r="Q93" s="276"/>
      <c r="R93" s="48"/>
      <c r="S93" s="276"/>
      <c r="T93" s="49"/>
      <c r="U93" s="49"/>
      <c r="V93" s="50"/>
      <c r="W93" s="248"/>
      <c r="X93" s="249"/>
      <c r="Y93" s="249"/>
      <c r="Z93" s="249"/>
      <c r="AA93" s="249"/>
      <c r="AB93" s="249"/>
      <c r="AC93" s="249"/>
      <c r="AD93" s="249"/>
      <c r="AE93" s="249"/>
      <c r="AF93" s="249"/>
      <c r="AG93" s="249"/>
      <c r="AH93" s="250"/>
      <c r="AI93" s="232"/>
      <c r="AJ93" s="232"/>
    </row>
    <row r="94" spans="1:37" s="145" customFormat="1" x14ac:dyDescent="0.2">
      <c r="A94" s="371"/>
      <c r="B94" s="372">
        <v>63345600</v>
      </c>
      <c r="C94" s="57" t="s">
        <v>56</v>
      </c>
      <c r="D94" s="57" t="s">
        <v>216</v>
      </c>
      <c r="E94" s="57" t="s">
        <v>105</v>
      </c>
      <c r="F94" s="57" t="s">
        <v>103</v>
      </c>
      <c r="G94" s="57" t="s">
        <v>91</v>
      </c>
      <c r="H94" s="57" t="s">
        <v>204</v>
      </c>
      <c r="I94" s="57" t="s">
        <v>96</v>
      </c>
      <c r="J94" s="57" t="s">
        <v>92</v>
      </c>
      <c r="K94" s="332" t="s">
        <v>95</v>
      </c>
      <c r="L94" s="407">
        <v>379</v>
      </c>
      <c r="M94" s="372">
        <v>63345600</v>
      </c>
      <c r="N94" s="362" t="s">
        <v>226</v>
      </c>
      <c r="O94" s="372">
        <v>63345600</v>
      </c>
      <c r="P94" s="363" t="s">
        <v>605</v>
      </c>
      <c r="Q94" s="372">
        <v>63345600</v>
      </c>
      <c r="R94" s="363" t="s">
        <v>623</v>
      </c>
      <c r="S94" s="372">
        <v>63345600</v>
      </c>
      <c r="T94" s="365" t="s">
        <v>584</v>
      </c>
      <c r="U94" s="365" t="s">
        <v>662</v>
      </c>
      <c r="V94" s="401" t="s">
        <v>610</v>
      </c>
      <c r="W94" s="402"/>
      <c r="X94" s="368">
        <v>0</v>
      </c>
      <c r="Y94" s="368">
        <v>0</v>
      </c>
      <c r="Z94" s="368"/>
      <c r="AA94" s="368"/>
      <c r="AB94" s="368"/>
      <c r="AC94" s="368"/>
      <c r="AD94" s="368"/>
      <c r="AE94" s="368"/>
      <c r="AF94" s="368"/>
      <c r="AG94" s="368"/>
      <c r="AH94" s="369"/>
      <c r="AI94" s="233">
        <f t="shared" ref="AI94" si="25">SUM(W94:AH94)</f>
        <v>0</v>
      </c>
      <c r="AJ94" s="233">
        <f t="shared" ref="AJ94" si="26">+S94-AI94</f>
        <v>63345600</v>
      </c>
    </row>
    <row r="95" spans="1:37" s="145" customFormat="1" x14ac:dyDescent="0.2">
      <c r="A95" s="371"/>
      <c r="B95" s="372">
        <v>47787850</v>
      </c>
      <c r="C95" s="57" t="s">
        <v>56</v>
      </c>
      <c r="D95" s="57" t="s">
        <v>216</v>
      </c>
      <c r="E95" s="57" t="s">
        <v>105</v>
      </c>
      <c r="F95" s="57" t="s">
        <v>103</v>
      </c>
      <c r="G95" s="57" t="s">
        <v>91</v>
      </c>
      <c r="H95" s="57" t="s">
        <v>204</v>
      </c>
      <c r="I95" s="57" t="s">
        <v>96</v>
      </c>
      <c r="J95" s="57" t="s">
        <v>92</v>
      </c>
      <c r="K95" s="332" t="s">
        <v>95</v>
      </c>
      <c r="L95" s="407">
        <v>380</v>
      </c>
      <c r="M95" s="372">
        <v>47787850</v>
      </c>
      <c r="N95" s="362" t="s">
        <v>226</v>
      </c>
      <c r="O95" s="372">
        <v>47787850</v>
      </c>
      <c r="P95" s="363" t="s">
        <v>606</v>
      </c>
      <c r="Q95" s="372">
        <v>47787850</v>
      </c>
      <c r="R95" s="363" t="s">
        <v>687</v>
      </c>
      <c r="S95" s="372">
        <v>47787850</v>
      </c>
      <c r="T95" s="365" t="s">
        <v>585</v>
      </c>
      <c r="U95" s="365" t="s">
        <v>663</v>
      </c>
      <c r="V95" s="403" t="s">
        <v>688</v>
      </c>
      <c r="W95" s="404"/>
      <c r="X95" s="368">
        <v>0</v>
      </c>
      <c r="Y95" s="368">
        <v>0</v>
      </c>
      <c r="Z95" s="368"/>
      <c r="AA95" s="368"/>
      <c r="AB95" s="368"/>
      <c r="AC95" s="368"/>
      <c r="AD95" s="368"/>
      <c r="AE95" s="368"/>
      <c r="AF95" s="368"/>
      <c r="AG95" s="368"/>
      <c r="AH95" s="369"/>
      <c r="AI95" s="233">
        <f t="shared" ref="AI95:AI119" si="27">SUM(W95:AH95)</f>
        <v>0</v>
      </c>
      <c r="AJ95" s="233">
        <f t="shared" ref="AJ95:AJ119" si="28">+S95-AI95</f>
        <v>47787850</v>
      </c>
    </row>
    <row r="96" spans="1:37" s="145" customFormat="1" x14ac:dyDescent="0.2">
      <c r="A96" s="371"/>
      <c r="B96" s="372">
        <v>27069000</v>
      </c>
      <c r="C96" s="57" t="s">
        <v>56</v>
      </c>
      <c r="D96" s="57" t="s">
        <v>216</v>
      </c>
      <c r="E96" s="57" t="s">
        <v>105</v>
      </c>
      <c r="F96" s="57" t="s">
        <v>103</v>
      </c>
      <c r="G96" s="57" t="s">
        <v>91</v>
      </c>
      <c r="H96" s="57" t="s">
        <v>204</v>
      </c>
      <c r="I96" s="57" t="s">
        <v>96</v>
      </c>
      <c r="J96" s="57" t="s">
        <v>92</v>
      </c>
      <c r="K96" s="332" t="s">
        <v>95</v>
      </c>
      <c r="L96" s="407">
        <v>538</v>
      </c>
      <c r="M96" s="372">
        <v>27069000</v>
      </c>
      <c r="N96" s="362" t="s">
        <v>226</v>
      </c>
      <c r="O96" s="372">
        <v>27069000</v>
      </c>
      <c r="P96" s="363" t="s">
        <v>524</v>
      </c>
      <c r="Q96" s="372">
        <v>27069000</v>
      </c>
      <c r="R96" s="363" t="s">
        <v>624</v>
      </c>
      <c r="S96" s="372">
        <v>27069000</v>
      </c>
      <c r="T96" s="365" t="s">
        <v>586</v>
      </c>
      <c r="U96" s="365" t="s">
        <v>664</v>
      </c>
      <c r="V96" s="403" t="s">
        <v>647</v>
      </c>
      <c r="W96" s="404"/>
      <c r="X96" s="368">
        <v>0</v>
      </c>
      <c r="Y96" s="368">
        <v>0</v>
      </c>
      <c r="Z96" s="368"/>
      <c r="AA96" s="368"/>
      <c r="AB96" s="368"/>
      <c r="AC96" s="368"/>
      <c r="AD96" s="368"/>
      <c r="AE96" s="368"/>
      <c r="AF96" s="368"/>
      <c r="AG96" s="368"/>
      <c r="AH96" s="369"/>
      <c r="AI96" s="233">
        <f t="shared" si="27"/>
        <v>0</v>
      </c>
      <c r="AJ96" s="233">
        <f t="shared" si="28"/>
        <v>27069000</v>
      </c>
    </row>
    <row r="97" spans="1:36" s="145" customFormat="1" x14ac:dyDescent="0.2">
      <c r="A97" s="371"/>
      <c r="B97" s="372">
        <v>31224600</v>
      </c>
      <c r="C97" s="57" t="s">
        <v>56</v>
      </c>
      <c r="D97" s="57" t="s">
        <v>216</v>
      </c>
      <c r="E97" s="57" t="s">
        <v>105</v>
      </c>
      <c r="F97" s="57" t="s">
        <v>103</v>
      </c>
      <c r="G97" s="57" t="s">
        <v>91</v>
      </c>
      <c r="H97" s="57" t="s">
        <v>204</v>
      </c>
      <c r="I97" s="57" t="s">
        <v>96</v>
      </c>
      <c r="J97" s="57" t="s">
        <v>92</v>
      </c>
      <c r="K97" s="332" t="s">
        <v>95</v>
      </c>
      <c r="L97" s="407">
        <v>540</v>
      </c>
      <c r="M97" s="372">
        <v>31224600</v>
      </c>
      <c r="N97" s="362" t="s">
        <v>226</v>
      </c>
      <c r="O97" s="372">
        <v>31224600</v>
      </c>
      <c r="P97" s="363" t="s">
        <v>607</v>
      </c>
      <c r="Q97" s="372">
        <v>31224600</v>
      </c>
      <c r="R97" s="363" t="s">
        <v>625</v>
      </c>
      <c r="S97" s="372">
        <v>31224600</v>
      </c>
      <c r="T97" s="365" t="s">
        <v>587</v>
      </c>
      <c r="U97" s="365" t="s">
        <v>665</v>
      </c>
      <c r="V97" s="403" t="s">
        <v>648</v>
      </c>
      <c r="W97" s="404"/>
      <c r="X97" s="368">
        <v>0</v>
      </c>
      <c r="Y97" s="368">
        <v>0</v>
      </c>
      <c r="Z97" s="368"/>
      <c r="AA97" s="368"/>
      <c r="AB97" s="368"/>
      <c r="AC97" s="368"/>
      <c r="AD97" s="368"/>
      <c r="AE97" s="368"/>
      <c r="AF97" s="368"/>
      <c r="AG97" s="368"/>
      <c r="AH97" s="369"/>
      <c r="AI97" s="233">
        <f t="shared" si="27"/>
        <v>0</v>
      </c>
      <c r="AJ97" s="233">
        <f t="shared" si="28"/>
        <v>31224600</v>
      </c>
    </row>
    <row r="98" spans="1:36" s="145" customFormat="1" x14ac:dyDescent="0.2">
      <c r="A98" s="371"/>
      <c r="B98" s="372">
        <v>31224600</v>
      </c>
      <c r="C98" s="57" t="s">
        <v>56</v>
      </c>
      <c r="D98" s="57" t="s">
        <v>216</v>
      </c>
      <c r="E98" s="57" t="s">
        <v>105</v>
      </c>
      <c r="F98" s="57" t="s">
        <v>103</v>
      </c>
      <c r="G98" s="57" t="s">
        <v>91</v>
      </c>
      <c r="H98" s="57" t="s">
        <v>204</v>
      </c>
      <c r="I98" s="57" t="s">
        <v>96</v>
      </c>
      <c r="J98" s="57" t="s">
        <v>92</v>
      </c>
      <c r="K98" s="332" t="s">
        <v>95</v>
      </c>
      <c r="L98" s="407">
        <v>541</v>
      </c>
      <c r="M98" s="372">
        <v>31224600</v>
      </c>
      <c r="N98" s="362" t="s">
        <v>226</v>
      </c>
      <c r="O98" s="372">
        <v>31224600</v>
      </c>
      <c r="P98" s="363" t="s">
        <v>608</v>
      </c>
      <c r="Q98" s="372">
        <v>31224600</v>
      </c>
      <c r="R98" s="363" t="s">
        <v>626</v>
      </c>
      <c r="S98" s="372">
        <v>31224600</v>
      </c>
      <c r="T98" s="365" t="s">
        <v>588</v>
      </c>
      <c r="U98" s="365" t="s">
        <v>666</v>
      </c>
      <c r="V98" s="403" t="s">
        <v>649</v>
      </c>
      <c r="W98" s="404"/>
      <c r="X98" s="368">
        <v>0</v>
      </c>
      <c r="Y98" s="368">
        <v>0</v>
      </c>
      <c r="Z98" s="368"/>
      <c r="AA98" s="368"/>
      <c r="AB98" s="368"/>
      <c r="AC98" s="368"/>
      <c r="AD98" s="368"/>
      <c r="AE98" s="368"/>
      <c r="AF98" s="368"/>
      <c r="AG98" s="368"/>
      <c r="AH98" s="369"/>
      <c r="AI98" s="233">
        <f t="shared" ref="AI98:AI118" si="29">SUM(W98:AH98)</f>
        <v>0</v>
      </c>
      <c r="AJ98" s="233">
        <f t="shared" ref="AJ98:AJ118" si="30">+S98-AI98</f>
        <v>31224600</v>
      </c>
    </row>
    <row r="99" spans="1:36" s="145" customFormat="1" x14ac:dyDescent="0.2">
      <c r="A99" s="371"/>
      <c r="B99" s="372">
        <v>72000000</v>
      </c>
      <c r="C99" s="57" t="s">
        <v>56</v>
      </c>
      <c r="D99" s="57" t="s">
        <v>216</v>
      </c>
      <c r="E99" s="57" t="s">
        <v>105</v>
      </c>
      <c r="F99" s="57" t="s">
        <v>103</v>
      </c>
      <c r="G99" s="57" t="s">
        <v>91</v>
      </c>
      <c r="H99" s="57" t="s">
        <v>204</v>
      </c>
      <c r="I99" s="57" t="s">
        <v>96</v>
      </c>
      <c r="J99" s="57" t="s">
        <v>92</v>
      </c>
      <c r="K99" s="332" t="s">
        <v>95</v>
      </c>
      <c r="L99" s="407">
        <v>542</v>
      </c>
      <c r="M99" s="372">
        <v>72000000</v>
      </c>
      <c r="N99" s="362" t="s">
        <v>226</v>
      </c>
      <c r="O99" s="372">
        <v>72000000</v>
      </c>
      <c r="P99" s="363" t="s">
        <v>525</v>
      </c>
      <c r="Q99" s="372">
        <v>72000000</v>
      </c>
      <c r="R99" s="363" t="s">
        <v>627</v>
      </c>
      <c r="S99" s="372">
        <v>72000000</v>
      </c>
      <c r="T99" s="365" t="s">
        <v>589</v>
      </c>
      <c r="U99" s="365" t="s">
        <v>667</v>
      </c>
      <c r="V99" s="403" t="s">
        <v>650</v>
      </c>
      <c r="W99" s="404"/>
      <c r="X99" s="368">
        <v>0</v>
      </c>
      <c r="Y99" s="368">
        <v>0</v>
      </c>
      <c r="Z99" s="368"/>
      <c r="AA99" s="368"/>
      <c r="AB99" s="368"/>
      <c r="AC99" s="368"/>
      <c r="AD99" s="368"/>
      <c r="AE99" s="368"/>
      <c r="AF99" s="368"/>
      <c r="AG99" s="368"/>
      <c r="AH99" s="369"/>
      <c r="AI99" s="233">
        <f t="shared" si="29"/>
        <v>0</v>
      </c>
      <c r="AJ99" s="233">
        <f t="shared" si="30"/>
        <v>72000000</v>
      </c>
    </row>
    <row r="100" spans="1:36" s="145" customFormat="1" x14ac:dyDescent="0.2">
      <c r="A100" s="371"/>
      <c r="B100" s="372">
        <v>44976800</v>
      </c>
      <c r="C100" s="57" t="s">
        <v>56</v>
      </c>
      <c r="D100" s="57" t="s">
        <v>216</v>
      </c>
      <c r="E100" s="57" t="s">
        <v>105</v>
      </c>
      <c r="F100" s="57" t="s">
        <v>103</v>
      </c>
      <c r="G100" s="57" t="s">
        <v>91</v>
      </c>
      <c r="H100" s="57" t="s">
        <v>204</v>
      </c>
      <c r="I100" s="57" t="s">
        <v>96</v>
      </c>
      <c r="J100" s="57" t="s">
        <v>92</v>
      </c>
      <c r="K100" s="332" t="s">
        <v>95</v>
      </c>
      <c r="L100" s="407">
        <v>543</v>
      </c>
      <c r="M100" s="372">
        <v>44976800</v>
      </c>
      <c r="N100" s="362" t="s">
        <v>226</v>
      </c>
      <c r="O100" s="372">
        <v>44976800</v>
      </c>
      <c r="P100" s="363" t="s">
        <v>609</v>
      </c>
      <c r="Q100" s="372">
        <v>44976800</v>
      </c>
      <c r="R100" s="363" t="s">
        <v>628</v>
      </c>
      <c r="S100" s="372">
        <v>44976800</v>
      </c>
      <c r="T100" s="365" t="s">
        <v>590</v>
      </c>
      <c r="U100" s="365" t="s">
        <v>668</v>
      </c>
      <c r="V100" s="403" t="s">
        <v>651</v>
      </c>
      <c r="W100" s="404"/>
      <c r="X100" s="368">
        <v>0</v>
      </c>
      <c r="Y100" s="368">
        <v>0</v>
      </c>
      <c r="Z100" s="368"/>
      <c r="AA100" s="368"/>
      <c r="AB100" s="368"/>
      <c r="AC100" s="368"/>
      <c r="AD100" s="368"/>
      <c r="AE100" s="368"/>
      <c r="AF100" s="368"/>
      <c r="AG100" s="368"/>
      <c r="AH100" s="369"/>
      <c r="AI100" s="233">
        <f t="shared" si="29"/>
        <v>0</v>
      </c>
      <c r="AJ100" s="233">
        <f t="shared" si="30"/>
        <v>44976800</v>
      </c>
    </row>
    <row r="101" spans="1:36" s="145" customFormat="1" x14ac:dyDescent="0.2">
      <c r="A101" s="371"/>
      <c r="B101" s="372">
        <v>44976800</v>
      </c>
      <c r="C101" s="57" t="s">
        <v>56</v>
      </c>
      <c r="D101" s="57" t="s">
        <v>216</v>
      </c>
      <c r="E101" s="57" t="s">
        <v>105</v>
      </c>
      <c r="F101" s="57" t="s">
        <v>103</v>
      </c>
      <c r="G101" s="57" t="s">
        <v>91</v>
      </c>
      <c r="H101" s="57" t="s">
        <v>204</v>
      </c>
      <c r="I101" s="57" t="s">
        <v>96</v>
      </c>
      <c r="J101" s="57" t="s">
        <v>92</v>
      </c>
      <c r="K101" s="332" t="s">
        <v>95</v>
      </c>
      <c r="L101" s="407">
        <v>544</v>
      </c>
      <c r="M101" s="372">
        <v>44976800</v>
      </c>
      <c r="N101" s="362" t="s">
        <v>226</v>
      </c>
      <c r="O101" s="372">
        <v>44976800</v>
      </c>
      <c r="P101" s="363" t="s">
        <v>610</v>
      </c>
      <c r="Q101" s="372">
        <v>44976800</v>
      </c>
      <c r="R101" s="363" t="s">
        <v>629</v>
      </c>
      <c r="S101" s="372">
        <v>44976800</v>
      </c>
      <c r="T101" s="365" t="s">
        <v>591</v>
      </c>
      <c r="U101" s="365" t="s">
        <v>669</v>
      </c>
      <c r="V101" s="403" t="s">
        <v>652</v>
      </c>
      <c r="W101" s="404"/>
      <c r="X101" s="368">
        <v>0</v>
      </c>
      <c r="Y101" s="368">
        <v>0</v>
      </c>
      <c r="Z101" s="368"/>
      <c r="AA101" s="368"/>
      <c r="AB101" s="368"/>
      <c r="AC101" s="368"/>
      <c r="AD101" s="368"/>
      <c r="AE101" s="368"/>
      <c r="AF101" s="368"/>
      <c r="AG101" s="368"/>
      <c r="AH101" s="369"/>
      <c r="AI101" s="233">
        <f t="shared" si="29"/>
        <v>0</v>
      </c>
      <c r="AJ101" s="233">
        <f t="shared" si="30"/>
        <v>44976800</v>
      </c>
    </row>
    <row r="102" spans="1:36" s="145" customFormat="1" x14ac:dyDescent="0.2">
      <c r="A102" s="371"/>
      <c r="B102" s="372">
        <v>93391650</v>
      </c>
      <c r="C102" s="57" t="s">
        <v>56</v>
      </c>
      <c r="D102" s="57" t="s">
        <v>216</v>
      </c>
      <c r="E102" s="57" t="s">
        <v>105</v>
      </c>
      <c r="F102" s="57" t="s">
        <v>103</v>
      </c>
      <c r="G102" s="57" t="s">
        <v>91</v>
      </c>
      <c r="H102" s="57" t="s">
        <v>204</v>
      </c>
      <c r="I102" s="57" t="s">
        <v>96</v>
      </c>
      <c r="J102" s="57" t="s">
        <v>92</v>
      </c>
      <c r="K102" s="332" t="s">
        <v>95</v>
      </c>
      <c r="L102" s="407">
        <v>545</v>
      </c>
      <c r="M102" s="372">
        <v>93391650</v>
      </c>
      <c r="N102" s="362" t="s">
        <v>226</v>
      </c>
      <c r="O102" s="372">
        <v>93391650</v>
      </c>
      <c r="P102" s="363" t="s">
        <v>611</v>
      </c>
      <c r="Q102" s="372">
        <v>93391650</v>
      </c>
      <c r="R102" s="363" t="s">
        <v>630</v>
      </c>
      <c r="S102" s="372">
        <v>93391650</v>
      </c>
      <c r="T102" s="365" t="s">
        <v>592</v>
      </c>
      <c r="U102" s="365" t="s">
        <v>670</v>
      </c>
      <c r="V102" s="403" t="s">
        <v>607</v>
      </c>
      <c r="W102" s="404"/>
      <c r="X102" s="368">
        <v>0</v>
      </c>
      <c r="Y102" s="368">
        <v>0</v>
      </c>
      <c r="Z102" s="368"/>
      <c r="AA102" s="368"/>
      <c r="AB102" s="368"/>
      <c r="AC102" s="368"/>
      <c r="AD102" s="368"/>
      <c r="AE102" s="368"/>
      <c r="AF102" s="368"/>
      <c r="AG102" s="368"/>
      <c r="AH102" s="369"/>
      <c r="AI102" s="233">
        <f t="shared" si="29"/>
        <v>0</v>
      </c>
      <c r="AJ102" s="233">
        <f t="shared" si="30"/>
        <v>93391650</v>
      </c>
    </row>
    <row r="103" spans="1:36" s="145" customFormat="1" x14ac:dyDescent="0.2">
      <c r="A103" s="371"/>
      <c r="B103" s="372">
        <v>82293750</v>
      </c>
      <c r="C103" s="57" t="s">
        <v>56</v>
      </c>
      <c r="D103" s="57" t="s">
        <v>216</v>
      </c>
      <c r="E103" s="57" t="s">
        <v>105</v>
      </c>
      <c r="F103" s="57" t="s">
        <v>103</v>
      </c>
      <c r="G103" s="57" t="s">
        <v>91</v>
      </c>
      <c r="H103" s="57" t="s">
        <v>204</v>
      </c>
      <c r="I103" s="57" t="s">
        <v>96</v>
      </c>
      <c r="J103" s="57" t="s">
        <v>92</v>
      </c>
      <c r="K103" s="332" t="s">
        <v>95</v>
      </c>
      <c r="L103" s="407">
        <v>546</v>
      </c>
      <c r="M103" s="372">
        <v>82293750</v>
      </c>
      <c r="N103" s="362" t="s">
        <v>226</v>
      </c>
      <c r="O103" s="372">
        <v>82293750</v>
      </c>
      <c r="P103" s="363" t="s">
        <v>612</v>
      </c>
      <c r="Q103" s="372">
        <v>82293750</v>
      </c>
      <c r="R103" s="363" t="s">
        <v>631</v>
      </c>
      <c r="S103" s="372">
        <v>82293750</v>
      </c>
      <c r="T103" s="365" t="s">
        <v>593</v>
      </c>
      <c r="U103" s="365" t="s">
        <v>671</v>
      </c>
      <c r="V103" s="403" t="s">
        <v>653</v>
      </c>
      <c r="W103" s="404"/>
      <c r="X103" s="368">
        <v>0</v>
      </c>
      <c r="Y103" s="368">
        <v>0</v>
      </c>
      <c r="Z103" s="368"/>
      <c r="AA103" s="368"/>
      <c r="AB103" s="368"/>
      <c r="AC103" s="368"/>
      <c r="AD103" s="368"/>
      <c r="AE103" s="368"/>
      <c r="AF103" s="368"/>
      <c r="AG103" s="368"/>
      <c r="AH103" s="369"/>
      <c r="AI103" s="233">
        <f t="shared" si="29"/>
        <v>0</v>
      </c>
      <c r="AJ103" s="233">
        <f t="shared" si="30"/>
        <v>82293750</v>
      </c>
    </row>
    <row r="104" spans="1:36" s="145" customFormat="1" x14ac:dyDescent="0.2">
      <c r="A104" s="371"/>
      <c r="B104" s="372">
        <v>50598900</v>
      </c>
      <c r="C104" s="57" t="s">
        <v>56</v>
      </c>
      <c r="D104" s="57" t="s">
        <v>216</v>
      </c>
      <c r="E104" s="57" t="s">
        <v>105</v>
      </c>
      <c r="F104" s="57" t="s">
        <v>103</v>
      </c>
      <c r="G104" s="57" t="s">
        <v>91</v>
      </c>
      <c r="H104" s="57" t="s">
        <v>204</v>
      </c>
      <c r="I104" s="57" t="s">
        <v>96</v>
      </c>
      <c r="J104" s="57" t="s">
        <v>92</v>
      </c>
      <c r="K104" s="332" t="s">
        <v>95</v>
      </c>
      <c r="L104" s="407">
        <v>547</v>
      </c>
      <c r="M104" s="372">
        <v>50598900</v>
      </c>
      <c r="N104" s="362" t="s">
        <v>226</v>
      </c>
      <c r="O104" s="372">
        <v>50598900</v>
      </c>
      <c r="P104" s="363" t="s">
        <v>613</v>
      </c>
      <c r="Q104" s="372">
        <v>50598900</v>
      </c>
      <c r="R104" s="363" t="s">
        <v>632</v>
      </c>
      <c r="S104" s="372">
        <v>50598900</v>
      </c>
      <c r="T104" s="365" t="s">
        <v>594</v>
      </c>
      <c r="U104" s="365" t="s">
        <v>672</v>
      </c>
      <c r="V104" s="403" t="s">
        <v>654</v>
      </c>
      <c r="W104" s="404"/>
      <c r="X104" s="368">
        <v>0</v>
      </c>
      <c r="Y104" s="368">
        <v>0</v>
      </c>
      <c r="Z104" s="368"/>
      <c r="AA104" s="368"/>
      <c r="AB104" s="368"/>
      <c r="AC104" s="368"/>
      <c r="AD104" s="368"/>
      <c r="AE104" s="368"/>
      <c r="AF104" s="368"/>
      <c r="AG104" s="368"/>
      <c r="AH104" s="369"/>
      <c r="AI104" s="233">
        <f t="shared" si="29"/>
        <v>0</v>
      </c>
      <c r="AJ104" s="233">
        <f t="shared" si="30"/>
        <v>50598900</v>
      </c>
    </row>
    <row r="105" spans="1:36" s="145" customFormat="1" x14ac:dyDescent="0.2">
      <c r="A105" s="371"/>
      <c r="B105" s="372">
        <v>50598900</v>
      </c>
      <c r="C105" s="57" t="s">
        <v>56</v>
      </c>
      <c r="D105" s="57" t="s">
        <v>216</v>
      </c>
      <c r="E105" s="57" t="s">
        <v>105</v>
      </c>
      <c r="F105" s="57" t="s">
        <v>103</v>
      </c>
      <c r="G105" s="57" t="s">
        <v>91</v>
      </c>
      <c r="H105" s="57" t="s">
        <v>204</v>
      </c>
      <c r="I105" s="57" t="s">
        <v>96</v>
      </c>
      <c r="J105" s="57" t="s">
        <v>92</v>
      </c>
      <c r="K105" s="332" t="s">
        <v>95</v>
      </c>
      <c r="L105" s="407">
        <v>548</v>
      </c>
      <c r="M105" s="372">
        <v>50598900</v>
      </c>
      <c r="N105" s="362" t="s">
        <v>226</v>
      </c>
      <c r="O105" s="372">
        <v>50598900</v>
      </c>
      <c r="P105" s="363" t="s">
        <v>579</v>
      </c>
      <c r="Q105" s="372">
        <v>50598900</v>
      </c>
      <c r="R105" s="363" t="s">
        <v>633</v>
      </c>
      <c r="S105" s="372">
        <v>50598900</v>
      </c>
      <c r="T105" s="365" t="s">
        <v>595</v>
      </c>
      <c r="U105" s="365" t="s">
        <v>673</v>
      </c>
      <c r="V105" s="403" t="s">
        <v>655</v>
      </c>
      <c r="W105" s="404"/>
      <c r="X105" s="368">
        <v>0</v>
      </c>
      <c r="Y105" s="368">
        <v>0</v>
      </c>
      <c r="Z105" s="368"/>
      <c r="AA105" s="368"/>
      <c r="AB105" s="368"/>
      <c r="AC105" s="368"/>
      <c r="AD105" s="368"/>
      <c r="AE105" s="368"/>
      <c r="AF105" s="368"/>
      <c r="AG105" s="368"/>
      <c r="AH105" s="369"/>
      <c r="AI105" s="233">
        <f t="shared" si="29"/>
        <v>0</v>
      </c>
      <c r="AJ105" s="233">
        <f t="shared" si="30"/>
        <v>50598900</v>
      </c>
    </row>
    <row r="106" spans="1:36" s="145" customFormat="1" x14ac:dyDescent="0.2">
      <c r="A106" s="371"/>
      <c r="B106" s="372">
        <v>56307200</v>
      </c>
      <c r="C106" s="57" t="s">
        <v>56</v>
      </c>
      <c r="D106" s="57" t="s">
        <v>216</v>
      </c>
      <c r="E106" s="57" t="s">
        <v>105</v>
      </c>
      <c r="F106" s="57" t="s">
        <v>103</v>
      </c>
      <c r="G106" s="57" t="s">
        <v>91</v>
      </c>
      <c r="H106" s="57" t="s">
        <v>204</v>
      </c>
      <c r="I106" s="57" t="s">
        <v>96</v>
      </c>
      <c r="J106" s="57" t="s">
        <v>92</v>
      </c>
      <c r="K106" s="332" t="s">
        <v>95</v>
      </c>
      <c r="L106" s="407">
        <v>549</v>
      </c>
      <c r="M106" s="372">
        <v>56307200</v>
      </c>
      <c r="N106" s="362" t="s">
        <v>226</v>
      </c>
      <c r="O106" s="372">
        <v>56307200</v>
      </c>
      <c r="P106" s="363" t="s">
        <v>614</v>
      </c>
      <c r="Q106" s="372">
        <v>56307200</v>
      </c>
      <c r="R106" s="363" t="s">
        <v>634</v>
      </c>
      <c r="S106" s="372">
        <v>56307200</v>
      </c>
      <c r="T106" s="365" t="s">
        <v>596</v>
      </c>
      <c r="U106" s="365" t="s">
        <v>674</v>
      </c>
      <c r="V106" s="403" t="s">
        <v>625</v>
      </c>
      <c r="W106" s="404"/>
      <c r="X106" s="368">
        <v>0</v>
      </c>
      <c r="Y106" s="368">
        <v>0</v>
      </c>
      <c r="Z106" s="368"/>
      <c r="AA106" s="368"/>
      <c r="AB106" s="368"/>
      <c r="AC106" s="368"/>
      <c r="AD106" s="368"/>
      <c r="AE106" s="368"/>
      <c r="AF106" s="368"/>
      <c r="AG106" s="368"/>
      <c r="AH106" s="369"/>
      <c r="AI106" s="233">
        <f t="shared" si="29"/>
        <v>0</v>
      </c>
      <c r="AJ106" s="233">
        <f t="shared" si="30"/>
        <v>56307200</v>
      </c>
    </row>
    <row r="107" spans="1:36" s="145" customFormat="1" x14ac:dyDescent="0.2">
      <c r="A107" s="371"/>
      <c r="B107" s="372">
        <v>47787850</v>
      </c>
      <c r="C107" s="57" t="s">
        <v>56</v>
      </c>
      <c r="D107" s="57" t="s">
        <v>216</v>
      </c>
      <c r="E107" s="57" t="s">
        <v>105</v>
      </c>
      <c r="F107" s="57" t="s">
        <v>103</v>
      </c>
      <c r="G107" s="57" t="s">
        <v>91</v>
      </c>
      <c r="H107" s="57" t="s">
        <v>204</v>
      </c>
      <c r="I107" s="57" t="s">
        <v>96</v>
      </c>
      <c r="J107" s="57" t="s">
        <v>92</v>
      </c>
      <c r="K107" s="332" t="s">
        <v>95</v>
      </c>
      <c r="L107" s="407">
        <v>550</v>
      </c>
      <c r="M107" s="372">
        <v>47787850</v>
      </c>
      <c r="N107" s="362" t="s">
        <v>226</v>
      </c>
      <c r="O107" s="372">
        <v>47787850</v>
      </c>
      <c r="P107" s="363" t="s">
        <v>615</v>
      </c>
      <c r="Q107" s="372">
        <v>47787850</v>
      </c>
      <c r="R107" s="363" t="s">
        <v>686</v>
      </c>
      <c r="S107" s="372">
        <v>47787850</v>
      </c>
      <c r="T107" s="365" t="s">
        <v>253</v>
      </c>
      <c r="U107" s="365" t="s">
        <v>675</v>
      </c>
      <c r="V107" s="403" t="s">
        <v>656</v>
      </c>
      <c r="W107" s="404"/>
      <c r="X107" s="368">
        <v>0</v>
      </c>
      <c r="Y107" s="368">
        <v>5434696</v>
      </c>
      <c r="Z107" s="368"/>
      <c r="AA107" s="368"/>
      <c r="AB107" s="368"/>
      <c r="AC107" s="368"/>
      <c r="AD107" s="368"/>
      <c r="AE107" s="368"/>
      <c r="AF107" s="368"/>
      <c r="AG107" s="368"/>
      <c r="AH107" s="369"/>
      <c r="AI107" s="233">
        <f t="shared" si="29"/>
        <v>5434696</v>
      </c>
      <c r="AJ107" s="233">
        <f t="shared" si="30"/>
        <v>42353154</v>
      </c>
    </row>
    <row r="108" spans="1:36" s="145" customFormat="1" x14ac:dyDescent="0.2">
      <c r="A108" s="371"/>
      <c r="B108" s="372">
        <v>42500000</v>
      </c>
      <c r="C108" s="57" t="s">
        <v>56</v>
      </c>
      <c r="D108" s="57" t="s">
        <v>216</v>
      </c>
      <c r="E108" s="57" t="s">
        <v>105</v>
      </c>
      <c r="F108" s="57" t="s">
        <v>103</v>
      </c>
      <c r="G108" s="57" t="s">
        <v>91</v>
      </c>
      <c r="H108" s="57" t="s">
        <v>204</v>
      </c>
      <c r="I108" s="57" t="s">
        <v>96</v>
      </c>
      <c r="J108" s="57" t="s">
        <v>92</v>
      </c>
      <c r="K108" s="332" t="s">
        <v>95</v>
      </c>
      <c r="L108" s="407">
        <v>551</v>
      </c>
      <c r="M108" s="372">
        <v>42500000</v>
      </c>
      <c r="N108" s="362" t="s">
        <v>226</v>
      </c>
      <c r="O108" s="372">
        <v>42500000</v>
      </c>
      <c r="P108" s="363" t="s">
        <v>616</v>
      </c>
      <c r="Q108" s="372">
        <v>42500000</v>
      </c>
      <c r="R108" s="363" t="s">
        <v>636</v>
      </c>
      <c r="S108" s="372">
        <v>42500000</v>
      </c>
      <c r="T108" s="365" t="s">
        <v>597</v>
      </c>
      <c r="U108" s="365" t="s">
        <v>676</v>
      </c>
      <c r="V108" s="403" t="s">
        <v>657</v>
      </c>
      <c r="W108" s="404"/>
      <c r="X108" s="368">
        <v>0</v>
      </c>
      <c r="Y108" s="368">
        <v>0</v>
      </c>
      <c r="Z108" s="368"/>
      <c r="AA108" s="368"/>
      <c r="AB108" s="368"/>
      <c r="AC108" s="368"/>
      <c r="AD108" s="368"/>
      <c r="AE108" s="368"/>
      <c r="AF108" s="368"/>
      <c r="AG108" s="368"/>
      <c r="AH108" s="369"/>
      <c r="AI108" s="233">
        <f t="shared" si="29"/>
        <v>0</v>
      </c>
      <c r="AJ108" s="233">
        <f t="shared" si="30"/>
        <v>42500000</v>
      </c>
    </row>
    <row r="109" spans="1:36" s="145" customFormat="1" x14ac:dyDescent="0.2">
      <c r="A109" s="371"/>
      <c r="B109" s="372">
        <v>38670000</v>
      </c>
      <c r="C109" s="57" t="s">
        <v>56</v>
      </c>
      <c r="D109" s="57" t="s">
        <v>216</v>
      </c>
      <c r="E109" s="57" t="s">
        <v>105</v>
      </c>
      <c r="F109" s="57" t="s">
        <v>103</v>
      </c>
      <c r="G109" s="57" t="s">
        <v>91</v>
      </c>
      <c r="H109" s="57" t="s">
        <v>204</v>
      </c>
      <c r="I109" s="57" t="s">
        <v>96</v>
      </c>
      <c r="J109" s="57" t="s">
        <v>92</v>
      </c>
      <c r="K109" s="332" t="s">
        <v>95</v>
      </c>
      <c r="L109" s="407">
        <v>552</v>
      </c>
      <c r="M109" s="372">
        <v>38670000</v>
      </c>
      <c r="N109" s="362" t="s">
        <v>226</v>
      </c>
      <c r="O109" s="372">
        <v>38670000</v>
      </c>
      <c r="P109" s="363" t="s">
        <v>617</v>
      </c>
      <c r="Q109" s="372">
        <v>38670000</v>
      </c>
      <c r="R109" s="363" t="s">
        <v>637</v>
      </c>
      <c r="S109" s="372">
        <v>38670000</v>
      </c>
      <c r="T109" s="365" t="s">
        <v>598</v>
      </c>
      <c r="U109" s="365" t="s">
        <v>677</v>
      </c>
      <c r="V109" s="403" t="s">
        <v>658</v>
      </c>
      <c r="W109" s="404"/>
      <c r="X109" s="368">
        <v>0</v>
      </c>
      <c r="Y109" s="368">
        <v>1546800</v>
      </c>
      <c r="Z109" s="368"/>
      <c r="AA109" s="368"/>
      <c r="AB109" s="368"/>
      <c r="AC109" s="368"/>
      <c r="AD109" s="368"/>
      <c r="AE109" s="368"/>
      <c r="AF109" s="368"/>
      <c r="AG109" s="368"/>
      <c r="AH109" s="369"/>
      <c r="AI109" s="233">
        <f t="shared" si="29"/>
        <v>1546800</v>
      </c>
      <c r="AJ109" s="233">
        <f t="shared" si="30"/>
        <v>37123200</v>
      </c>
    </row>
    <row r="110" spans="1:36" s="145" customFormat="1" ht="27" x14ac:dyDescent="0.2">
      <c r="A110" s="371"/>
      <c r="B110" s="372">
        <v>762032</v>
      </c>
      <c r="C110" s="57" t="s">
        <v>56</v>
      </c>
      <c r="D110" s="57" t="s">
        <v>216</v>
      </c>
      <c r="E110" s="57" t="s">
        <v>105</v>
      </c>
      <c r="F110" s="57" t="s">
        <v>103</v>
      </c>
      <c r="G110" s="57" t="s">
        <v>91</v>
      </c>
      <c r="H110" s="57" t="s">
        <v>204</v>
      </c>
      <c r="I110" s="57" t="s">
        <v>96</v>
      </c>
      <c r="J110" s="57" t="s">
        <v>92</v>
      </c>
      <c r="K110" s="332" t="s">
        <v>95</v>
      </c>
      <c r="L110" s="407">
        <v>553</v>
      </c>
      <c r="M110" s="372">
        <v>762032</v>
      </c>
      <c r="N110" s="362" t="s">
        <v>226</v>
      </c>
      <c r="O110" s="372">
        <v>762032</v>
      </c>
      <c r="P110" s="363" t="s">
        <v>491</v>
      </c>
      <c r="Q110" s="372">
        <v>762032</v>
      </c>
      <c r="R110" s="363" t="s">
        <v>685</v>
      </c>
      <c r="S110" s="372">
        <v>705200</v>
      </c>
      <c r="T110" s="365" t="s">
        <v>254</v>
      </c>
      <c r="U110" s="365" t="s">
        <v>402</v>
      </c>
      <c r="V110" s="403" t="s">
        <v>684</v>
      </c>
      <c r="W110" s="404"/>
      <c r="X110" s="368">
        <v>352600</v>
      </c>
      <c r="Y110" s="368">
        <v>352600</v>
      </c>
      <c r="Z110" s="368"/>
      <c r="AA110" s="368"/>
      <c r="AB110" s="368"/>
      <c r="AC110" s="368"/>
      <c r="AD110" s="368"/>
      <c r="AE110" s="368"/>
      <c r="AF110" s="368"/>
      <c r="AG110" s="368"/>
      <c r="AH110" s="369"/>
      <c r="AI110" s="233">
        <f t="shared" si="29"/>
        <v>705200</v>
      </c>
      <c r="AJ110" s="233">
        <f t="shared" si="30"/>
        <v>0</v>
      </c>
    </row>
    <row r="111" spans="1:36" s="145" customFormat="1" x14ac:dyDescent="0.2">
      <c r="A111" s="371"/>
      <c r="B111" s="372">
        <v>70537500</v>
      </c>
      <c r="C111" s="57" t="s">
        <v>56</v>
      </c>
      <c r="D111" s="57" t="s">
        <v>216</v>
      </c>
      <c r="E111" s="57" t="s">
        <v>105</v>
      </c>
      <c r="F111" s="57" t="s">
        <v>103</v>
      </c>
      <c r="G111" s="57" t="s">
        <v>91</v>
      </c>
      <c r="H111" s="57" t="s">
        <v>204</v>
      </c>
      <c r="I111" s="57" t="s">
        <v>96</v>
      </c>
      <c r="J111" s="57" t="s">
        <v>92</v>
      </c>
      <c r="K111" s="332" t="s">
        <v>95</v>
      </c>
      <c r="L111" s="407">
        <v>555</v>
      </c>
      <c r="M111" s="372">
        <v>70537500</v>
      </c>
      <c r="N111" s="362" t="s">
        <v>226</v>
      </c>
      <c r="O111" s="372">
        <v>70537500</v>
      </c>
      <c r="P111" s="363" t="s">
        <v>618</v>
      </c>
      <c r="Q111" s="372">
        <v>70537500</v>
      </c>
      <c r="R111" s="363" t="s">
        <v>640</v>
      </c>
      <c r="S111" s="372">
        <v>70537500</v>
      </c>
      <c r="T111" s="365" t="s">
        <v>599</v>
      </c>
      <c r="U111" s="365" t="s">
        <v>678</v>
      </c>
      <c r="V111" s="403" t="s">
        <v>618</v>
      </c>
      <c r="W111" s="404"/>
      <c r="X111" s="368">
        <v>0</v>
      </c>
      <c r="Y111" s="368">
        <v>0</v>
      </c>
      <c r="Z111" s="368"/>
      <c r="AA111" s="368"/>
      <c r="AB111" s="368"/>
      <c r="AC111" s="368"/>
      <c r="AD111" s="368"/>
      <c r="AE111" s="368"/>
      <c r="AF111" s="368"/>
      <c r="AG111" s="368"/>
      <c r="AH111" s="369"/>
      <c r="AI111" s="233">
        <f t="shared" si="29"/>
        <v>0</v>
      </c>
      <c r="AJ111" s="233">
        <f t="shared" si="30"/>
        <v>70537500</v>
      </c>
    </row>
    <row r="112" spans="1:36" s="145" customFormat="1" x14ac:dyDescent="0.2">
      <c r="A112" s="371"/>
      <c r="B112" s="372">
        <v>47787850</v>
      </c>
      <c r="C112" s="57" t="s">
        <v>56</v>
      </c>
      <c r="D112" s="57" t="s">
        <v>216</v>
      </c>
      <c r="E112" s="57" t="s">
        <v>105</v>
      </c>
      <c r="F112" s="57" t="s">
        <v>103</v>
      </c>
      <c r="G112" s="57" t="s">
        <v>91</v>
      </c>
      <c r="H112" s="57" t="s">
        <v>204</v>
      </c>
      <c r="I112" s="57" t="s">
        <v>96</v>
      </c>
      <c r="J112" s="57" t="s">
        <v>92</v>
      </c>
      <c r="K112" s="332" t="s">
        <v>95</v>
      </c>
      <c r="L112" s="407">
        <v>556</v>
      </c>
      <c r="M112" s="372">
        <v>47787850</v>
      </c>
      <c r="N112" s="362" t="s">
        <v>226</v>
      </c>
      <c r="O112" s="372">
        <v>47787850</v>
      </c>
      <c r="P112" s="363" t="s">
        <v>619</v>
      </c>
      <c r="Q112" s="372">
        <v>47787850</v>
      </c>
      <c r="R112" s="363" t="s">
        <v>641</v>
      </c>
      <c r="S112" s="372">
        <v>47787850</v>
      </c>
      <c r="T112" s="365" t="s">
        <v>600</v>
      </c>
      <c r="U112" s="365" t="s">
        <v>679</v>
      </c>
      <c r="V112" s="403" t="s">
        <v>619</v>
      </c>
      <c r="W112" s="404"/>
      <c r="X112" s="368">
        <v>0</v>
      </c>
      <c r="Y112" s="368">
        <v>0</v>
      </c>
      <c r="Z112" s="368"/>
      <c r="AA112" s="368"/>
      <c r="AB112" s="368"/>
      <c r="AC112" s="368"/>
      <c r="AD112" s="368"/>
      <c r="AE112" s="368"/>
      <c r="AF112" s="368"/>
      <c r="AG112" s="368"/>
      <c r="AH112" s="369"/>
      <c r="AI112" s="233">
        <f t="shared" si="29"/>
        <v>0</v>
      </c>
      <c r="AJ112" s="233">
        <f t="shared" si="30"/>
        <v>47787850</v>
      </c>
    </row>
    <row r="113" spans="1:37" s="145" customFormat="1" x14ac:dyDescent="0.2">
      <c r="A113" s="371"/>
      <c r="B113" s="372">
        <v>47787850</v>
      </c>
      <c r="C113" s="57" t="s">
        <v>56</v>
      </c>
      <c r="D113" s="57" t="s">
        <v>216</v>
      </c>
      <c r="E113" s="57" t="s">
        <v>105</v>
      </c>
      <c r="F113" s="57" t="s">
        <v>103</v>
      </c>
      <c r="G113" s="57" t="s">
        <v>91</v>
      </c>
      <c r="H113" s="57" t="s">
        <v>204</v>
      </c>
      <c r="I113" s="57" t="s">
        <v>96</v>
      </c>
      <c r="J113" s="57" t="s">
        <v>92</v>
      </c>
      <c r="K113" s="332" t="s">
        <v>95</v>
      </c>
      <c r="L113" s="407">
        <v>557</v>
      </c>
      <c r="M113" s="372">
        <v>47787850</v>
      </c>
      <c r="N113" s="362" t="s">
        <v>226</v>
      </c>
      <c r="O113" s="372">
        <v>47787850</v>
      </c>
      <c r="P113" s="363" t="s">
        <v>539</v>
      </c>
      <c r="Q113" s="372">
        <v>47787850</v>
      </c>
      <c r="R113" s="363" t="s">
        <v>642</v>
      </c>
      <c r="S113" s="372">
        <v>47787850</v>
      </c>
      <c r="T113" s="365" t="s">
        <v>601</v>
      </c>
      <c r="U113" s="365" t="s">
        <v>680</v>
      </c>
      <c r="V113" s="403" t="s">
        <v>659</v>
      </c>
      <c r="W113" s="404"/>
      <c r="X113" s="368">
        <v>0</v>
      </c>
      <c r="Y113" s="368">
        <v>0</v>
      </c>
      <c r="Z113" s="368"/>
      <c r="AA113" s="368"/>
      <c r="AB113" s="368"/>
      <c r="AC113" s="368"/>
      <c r="AD113" s="368"/>
      <c r="AE113" s="368"/>
      <c r="AF113" s="368"/>
      <c r="AG113" s="368"/>
      <c r="AH113" s="369"/>
      <c r="AI113" s="233">
        <f t="shared" si="29"/>
        <v>0</v>
      </c>
      <c r="AJ113" s="233">
        <f t="shared" si="30"/>
        <v>47787850</v>
      </c>
    </row>
    <row r="114" spans="1:37" s="145" customFormat="1" x14ac:dyDescent="0.2">
      <c r="A114" s="371"/>
      <c r="B114" s="372">
        <v>47787850</v>
      </c>
      <c r="C114" s="57" t="s">
        <v>56</v>
      </c>
      <c r="D114" s="57" t="s">
        <v>216</v>
      </c>
      <c r="E114" s="57" t="s">
        <v>105</v>
      </c>
      <c r="F114" s="57" t="s">
        <v>103</v>
      </c>
      <c r="G114" s="57" t="s">
        <v>91</v>
      </c>
      <c r="H114" s="57" t="s">
        <v>204</v>
      </c>
      <c r="I114" s="57" t="s">
        <v>96</v>
      </c>
      <c r="J114" s="57" t="s">
        <v>92</v>
      </c>
      <c r="K114" s="332" t="s">
        <v>95</v>
      </c>
      <c r="L114" s="407">
        <v>558</v>
      </c>
      <c r="M114" s="372">
        <v>47787850</v>
      </c>
      <c r="N114" s="362" t="s">
        <v>226</v>
      </c>
      <c r="O114" s="372">
        <v>47787850</v>
      </c>
      <c r="P114" s="363" t="s">
        <v>620</v>
      </c>
      <c r="Q114" s="372">
        <v>47787850</v>
      </c>
      <c r="R114" s="363" t="s">
        <v>643</v>
      </c>
      <c r="S114" s="372">
        <v>47787850</v>
      </c>
      <c r="T114" s="365" t="s">
        <v>602</v>
      </c>
      <c r="U114" s="365" t="s">
        <v>681</v>
      </c>
      <c r="V114" s="403" t="s">
        <v>660</v>
      </c>
      <c r="W114" s="404"/>
      <c r="X114" s="368">
        <v>0</v>
      </c>
      <c r="Y114" s="368">
        <v>0</v>
      </c>
      <c r="Z114" s="368"/>
      <c r="AA114" s="368"/>
      <c r="AB114" s="368"/>
      <c r="AC114" s="368"/>
      <c r="AD114" s="368"/>
      <c r="AE114" s="368"/>
      <c r="AF114" s="368"/>
      <c r="AG114" s="368"/>
      <c r="AH114" s="369"/>
      <c r="AI114" s="233">
        <f t="shared" si="29"/>
        <v>0</v>
      </c>
      <c r="AJ114" s="233">
        <f t="shared" si="30"/>
        <v>47787850</v>
      </c>
    </row>
    <row r="115" spans="1:37" s="145" customFormat="1" x14ac:dyDescent="0.2">
      <c r="A115" s="371"/>
      <c r="B115" s="372">
        <v>47787850</v>
      </c>
      <c r="C115" s="57" t="s">
        <v>56</v>
      </c>
      <c r="D115" s="57" t="s">
        <v>216</v>
      </c>
      <c r="E115" s="57" t="s">
        <v>105</v>
      </c>
      <c r="F115" s="57" t="s">
        <v>103</v>
      </c>
      <c r="G115" s="57" t="s">
        <v>91</v>
      </c>
      <c r="H115" s="57" t="s">
        <v>204</v>
      </c>
      <c r="I115" s="57" t="s">
        <v>96</v>
      </c>
      <c r="J115" s="57" t="s">
        <v>92</v>
      </c>
      <c r="K115" s="332" t="s">
        <v>95</v>
      </c>
      <c r="L115" s="407">
        <v>559</v>
      </c>
      <c r="M115" s="372">
        <v>47787850</v>
      </c>
      <c r="N115" s="362" t="s">
        <v>226</v>
      </c>
      <c r="O115" s="372">
        <v>47787850</v>
      </c>
      <c r="P115" s="363" t="s">
        <v>621</v>
      </c>
      <c r="Q115" s="372">
        <v>47787850</v>
      </c>
      <c r="R115" s="363" t="s">
        <v>644</v>
      </c>
      <c r="S115" s="372">
        <v>47787850</v>
      </c>
      <c r="T115" s="365" t="s">
        <v>603</v>
      </c>
      <c r="U115" s="365" t="s">
        <v>682</v>
      </c>
      <c r="V115" s="403" t="s">
        <v>617</v>
      </c>
      <c r="W115" s="404"/>
      <c r="X115" s="368">
        <v>0</v>
      </c>
      <c r="Y115" s="368">
        <v>0</v>
      </c>
      <c r="Z115" s="368"/>
      <c r="AA115" s="368"/>
      <c r="AB115" s="368"/>
      <c r="AC115" s="368"/>
      <c r="AD115" s="368"/>
      <c r="AE115" s="368"/>
      <c r="AF115" s="368"/>
      <c r="AG115" s="368"/>
      <c r="AH115" s="369"/>
      <c r="AI115" s="233">
        <f t="shared" si="29"/>
        <v>0</v>
      </c>
      <c r="AJ115" s="233">
        <f t="shared" si="30"/>
        <v>47787850</v>
      </c>
    </row>
    <row r="116" spans="1:37" s="145" customFormat="1" x14ac:dyDescent="0.2">
      <c r="A116" s="371"/>
      <c r="B116" s="372">
        <v>53295000</v>
      </c>
      <c r="C116" s="57" t="s">
        <v>56</v>
      </c>
      <c r="D116" s="57" t="s">
        <v>216</v>
      </c>
      <c r="E116" s="57" t="s">
        <v>105</v>
      </c>
      <c r="F116" s="57" t="s">
        <v>103</v>
      </c>
      <c r="G116" s="57" t="s">
        <v>91</v>
      </c>
      <c r="H116" s="57" t="s">
        <v>204</v>
      </c>
      <c r="I116" s="57" t="s">
        <v>96</v>
      </c>
      <c r="J116" s="57" t="s">
        <v>92</v>
      </c>
      <c r="K116" s="332" t="s">
        <v>95</v>
      </c>
      <c r="L116" s="407">
        <v>560</v>
      </c>
      <c r="M116" s="372">
        <v>53295000</v>
      </c>
      <c r="N116" s="362" t="s">
        <v>226</v>
      </c>
      <c r="O116" s="372">
        <v>53295000</v>
      </c>
      <c r="P116" s="363" t="s">
        <v>622</v>
      </c>
      <c r="Q116" s="372">
        <v>53295000</v>
      </c>
      <c r="R116" s="363" t="s">
        <v>645</v>
      </c>
      <c r="S116" s="372">
        <v>53295000</v>
      </c>
      <c r="T116" s="365" t="s">
        <v>604</v>
      </c>
      <c r="U116" s="365" t="s">
        <v>683</v>
      </c>
      <c r="V116" s="403" t="s">
        <v>661</v>
      </c>
      <c r="W116" s="404"/>
      <c r="X116" s="368">
        <v>0</v>
      </c>
      <c r="Y116" s="368">
        <v>0</v>
      </c>
      <c r="Z116" s="368"/>
      <c r="AA116" s="368"/>
      <c r="AB116" s="368"/>
      <c r="AC116" s="368"/>
      <c r="AD116" s="368"/>
      <c r="AE116" s="368"/>
      <c r="AF116" s="368"/>
      <c r="AG116" s="368"/>
      <c r="AH116" s="369"/>
      <c r="AI116" s="233">
        <f t="shared" si="29"/>
        <v>0</v>
      </c>
      <c r="AJ116" s="233">
        <f t="shared" si="30"/>
        <v>53295000</v>
      </c>
    </row>
    <row r="117" spans="1:37" s="145" customFormat="1" x14ac:dyDescent="0.2">
      <c r="A117" s="371"/>
      <c r="B117" s="372"/>
      <c r="C117" s="57"/>
      <c r="D117" s="57"/>
      <c r="E117" s="57"/>
      <c r="F117" s="57"/>
      <c r="G117" s="57"/>
      <c r="H117" s="57"/>
      <c r="I117" s="57"/>
      <c r="J117" s="57"/>
      <c r="K117" s="332"/>
      <c r="L117" s="360"/>
      <c r="M117" s="372"/>
      <c r="N117" s="362"/>
      <c r="O117" s="372"/>
      <c r="P117" s="363"/>
      <c r="Q117" s="372"/>
      <c r="R117" s="363"/>
      <c r="S117" s="372"/>
      <c r="T117" s="365"/>
      <c r="U117" s="365"/>
      <c r="V117" s="403"/>
      <c r="W117" s="404"/>
      <c r="X117" s="368"/>
      <c r="Y117" s="368"/>
      <c r="Z117" s="368"/>
      <c r="AA117" s="368"/>
      <c r="AB117" s="368"/>
      <c r="AC117" s="368"/>
      <c r="AD117" s="368"/>
      <c r="AE117" s="368"/>
      <c r="AF117" s="368"/>
      <c r="AG117" s="368"/>
      <c r="AH117" s="369"/>
      <c r="AI117" s="233">
        <f t="shared" si="29"/>
        <v>0</v>
      </c>
      <c r="AJ117" s="233">
        <f t="shared" si="30"/>
        <v>0</v>
      </c>
    </row>
    <row r="118" spans="1:37" s="145" customFormat="1" x14ac:dyDescent="0.2">
      <c r="A118" s="371"/>
      <c r="B118" s="372"/>
      <c r="C118" s="57"/>
      <c r="D118" s="57"/>
      <c r="E118" s="57"/>
      <c r="F118" s="57"/>
      <c r="G118" s="57"/>
      <c r="H118" s="57"/>
      <c r="I118" s="57"/>
      <c r="J118" s="57"/>
      <c r="K118" s="57"/>
      <c r="L118" s="360"/>
      <c r="M118" s="372"/>
      <c r="N118" s="362"/>
      <c r="O118" s="372"/>
      <c r="P118" s="363"/>
      <c r="Q118" s="372"/>
      <c r="R118" s="363"/>
      <c r="S118" s="372"/>
      <c r="T118" s="365"/>
      <c r="U118" s="365"/>
      <c r="V118" s="403"/>
      <c r="W118" s="404"/>
      <c r="X118" s="368"/>
      <c r="Y118" s="368"/>
      <c r="Z118" s="368"/>
      <c r="AA118" s="368"/>
      <c r="AB118" s="368"/>
      <c r="AC118" s="368"/>
      <c r="AD118" s="368"/>
      <c r="AE118" s="368"/>
      <c r="AF118" s="368"/>
      <c r="AG118" s="368"/>
      <c r="AH118" s="369"/>
      <c r="AI118" s="233">
        <f t="shared" si="29"/>
        <v>0</v>
      </c>
      <c r="AJ118" s="233">
        <f t="shared" si="30"/>
        <v>0</v>
      </c>
    </row>
    <row r="119" spans="1:37" s="145" customFormat="1" x14ac:dyDescent="0.2">
      <c r="A119" s="371"/>
      <c r="B119" s="372"/>
      <c r="C119" s="57"/>
      <c r="D119" s="57"/>
      <c r="E119" s="57"/>
      <c r="F119" s="57"/>
      <c r="G119" s="57"/>
      <c r="H119" s="57"/>
      <c r="I119" s="57"/>
      <c r="J119" s="57"/>
      <c r="K119" s="57"/>
      <c r="L119" s="360"/>
      <c r="M119" s="372"/>
      <c r="N119" s="362"/>
      <c r="O119" s="372"/>
      <c r="P119" s="363"/>
      <c r="Q119" s="372"/>
      <c r="R119" s="363"/>
      <c r="S119" s="372"/>
      <c r="T119" s="365"/>
      <c r="U119" s="365"/>
      <c r="V119" s="403"/>
      <c r="W119" s="404"/>
      <c r="X119" s="368"/>
      <c r="Y119" s="368"/>
      <c r="Z119" s="368"/>
      <c r="AA119" s="368"/>
      <c r="AB119" s="368"/>
      <c r="AC119" s="368"/>
      <c r="AD119" s="368"/>
      <c r="AE119" s="368"/>
      <c r="AF119" s="368"/>
      <c r="AG119" s="368"/>
      <c r="AH119" s="369"/>
      <c r="AI119" s="233">
        <f t="shared" si="27"/>
        <v>0</v>
      </c>
      <c r="AJ119" s="233">
        <f t="shared" si="28"/>
        <v>0</v>
      </c>
    </row>
    <row r="120" spans="1:37" s="145" customFormat="1" x14ac:dyDescent="0.2">
      <c r="A120" s="55"/>
      <c r="B120" s="122"/>
      <c r="C120" s="57"/>
      <c r="D120" s="57"/>
      <c r="E120" s="57"/>
      <c r="F120" s="57"/>
      <c r="G120" s="57"/>
      <c r="H120" s="57"/>
      <c r="I120" s="57"/>
      <c r="J120" s="57"/>
      <c r="K120" s="57"/>
      <c r="L120" s="58"/>
      <c r="M120" s="115"/>
      <c r="N120" s="65"/>
      <c r="O120" s="65"/>
      <c r="P120" s="59"/>
      <c r="Q120" s="252"/>
      <c r="R120" s="59"/>
      <c r="S120" s="252"/>
      <c r="T120" s="60"/>
      <c r="U120" s="60"/>
      <c r="V120" s="403"/>
      <c r="W120" s="402"/>
      <c r="X120" s="252"/>
      <c r="Y120" s="252"/>
      <c r="Z120" s="252"/>
      <c r="AA120" s="252"/>
      <c r="AB120" s="252"/>
      <c r="AC120" s="252"/>
      <c r="AD120" s="252"/>
      <c r="AE120" s="252"/>
      <c r="AF120" s="252"/>
      <c r="AG120" s="252"/>
      <c r="AH120" s="253"/>
      <c r="AI120" s="233"/>
      <c r="AJ120" s="233"/>
      <c r="AK120" s="144"/>
    </row>
    <row r="121" spans="1:37" s="146" customFormat="1" ht="66" customHeight="1" x14ac:dyDescent="0.2">
      <c r="A121" s="66" t="s">
        <v>8</v>
      </c>
      <c r="B121" s="123">
        <f>B93-SUM(B94:B120)</f>
        <v>0</v>
      </c>
      <c r="C121" s="294" t="s">
        <v>56</v>
      </c>
      <c r="D121" s="295" t="s">
        <v>216</v>
      </c>
      <c r="E121" s="295" t="s">
        <v>105</v>
      </c>
      <c r="F121" s="295" t="s">
        <v>103</v>
      </c>
      <c r="G121" s="296" t="s">
        <v>91</v>
      </c>
      <c r="H121" s="295" t="s">
        <v>204</v>
      </c>
      <c r="I121" s="295" t="s">
        <v>96</v>
      </c>
      <c r="J121" s="295" t="s">
        <v>92</v>
      </c>
      <c r="K121" s="295" t="s">
        <v>95</v>
      </c>
      <c r="L121" s="68"/>
      <c r="M121" s="279"/>
      <c r="N121" s="69"/>
      <c r="O121" s="279"/>
      <c r="P121" s="70"/>
      <c r="Q121" s="279">
        <f>SUM(Q94:Q120)</f>
        <v>1140499432</v>
      </c>
      <c r="R121" s="71"/>
      <c r="S121" s="279">
        <f>SUM(S94:S120)</f>
        <v>1140442600</v>
      </c>
      <c r="T121" s="72"/>
      <c r="U121" s="72"/>
      <c r="V121" s="73"/>
      <c r="W121" s="255">
        <f t="shared" ref="W121:AJ121" si="31">SUM(W94:W120)</f>
        <v>0</v>
      </c>
      <c r="X121" s="255">
        <f t="shared" si="31"/>
        <v>352600</v>
      </c>
      <c r="Y121" s="255">
        <f t="shared" si="31"/>
        <v>7334096</v>
      </c>
      <c r="Z121" s="255">
        <f t="shared" si="31"/>
        <v>0</v>
      </c>
      <c r="AA121" s="255">
        <f t="shared" si="31"/>
        <v>0</v>
      </c>
      <c r="AB121" s="255">
        <f t="shared" si="31"/>
        <v>0</v>
      </c>
      <c r="AC121" s="255">
        <f t="shared" si="31"/>
        <v>0</v>
      </c>
      <c r="AD121" s="255">
        <f t="shared" si="31"/>
        <v>0</v>
      </c>
      <c r="AE121" s="255">
        <f t="shared" si="31"/>
        <v>0</v>
      </c>
      <c r="AF121" s="255">
        <f t="shared" si="31"/>
        <v>0</v>
      </c>
      <c r="AG121" s="255">
        <f t="shared" si="31"/>
        <v>0</v>
      </c>
      <c r="AH121" s="256">
        <f t="shared" si="31"/>
        <v>0</v>
      </c>
      <c r="AI121" s="234">
        <f t="shared" si="31"/>
        <v>7686696</v>
      </c>
      <c r="AJ121" s="234">
        <f t="shared" si="31"/>
        <v>1132755904</v>
      </c>
    </row>
    <row r="122" spans="1:37" s="149" customFormat="1" ht="25.5" x14ac:dyDescent="0.2">
      <c r="A122" s="135" t="s">
        <v>100</v>
      </c>
      <c r="B122" s="136">
        <v>351284868</v>
      </c>
      <c r="C122" s="137"/>
      <c r="D122" s="137"/>
      <c r="E122" s="137"/>
      <c r="F122" s="137"/>
      <c r="G122" s="127"/>
      <c r="H122" s="137"/>
      <c r="I122" s="137"/>
      <c r="J122" s="137"/>
      <c r="K122" s="137"/>
      <c r="L122" s="43"/>
      <c r="M122" s="114"/>
      <c r="N122" s="44"/>
      <c r="O122" s="45"/>
      <c r="P122" s="46"/>
      <c r="Q122" s="276"/>
      <c r="R122" s="48"/>
      <c r="S122" s="276"/>
      <c r="T122" s="49"/>
      <c r="U122" s="49"/>
      <c r="V122" s="50"/>
      <c r="W122" s="289"/>
      <c r="X122" s="276"/>
      <c r="Y122" s="276"/>
      <c r="Z122" s="276"/>
      <c r="AA122" s="276"/>
      <c r="AB122" s="276"/>
      <c r="AC122" s="276"/>
      <c r="AD122" s="276"/>
      <c r="AE122" s="276"/>
      <c r="AF122" s="276"/>
      <c r="AG122" s="276"/>
      <c r="AH122" s="290"/>
      <c r="AI122" s="291"/>
      <c r="AJ122" s="291"/>
      <c r="AK122" s="148"/>
    </row>
    <row r="123" spans="1:37" s="359" customFormat="1" x14ac:dyDescent="0.2">
      <c r="A123" s="351"/>
      <c r="B123" s="350">
        <v>33732600</v>
      </c>
      <c r="C123" s="57" t="s">
        <v>56</v>
      </c>
      <c r="D123" s="57" t="s">
        <v>216</v>
      </c>
      <c r="E123" s="57" t="s">
        <v>106</v>
      </c>
      <c r="F123" s="57" t="s">
        <v>104</v>
      </c>
      <c r="G123" s="57" t="s">
        <v>91</v>
      </c>
      <c r="H123" s="57" t="s">
        <v>205</v>
      </c>
      <c r="I123" s="57" t="s">
        <v>102</v>
      </c>
      <c r="J123" s="57" t="s">
        <v>92</v>
      </c>
      <c r="K123" s="57" t="s">
        <v>95</v>
      </c>
      <c r="L123" s="360">
        <v>511</v>
      </c>
      <c r="M123" s="350">
        <v>33732600</v>
      </c>
      <c r="N123" s="362" t="s">
        <v>226</v>
      </c>
      <c r="O123" s="350">
        <v>33732600</v>
      </c>
      <c r="P123" s="363" t="s">
        <v>487</v>
      </c>
      <c r="Q123" s="350">
        <v>33732600</v>
      </c>
      <c r="R123" s="363" t="s">
        <v>697</v>
      </c>
      <c r="S123" s="350">
        <v>33732600</v>
      </c>
      <c r="T123" s="365" t="s">
        <v>689</v>
      </c>
      <c r="U123" s="365" t="s">
        <v>716</v>
      </c>
      <c r="V123" s="366" t="s">
        <v>708</v>
      </c>
      <c r="W123" s="374"/>
      <c r="X123" s="373"/>
      <c r="Y123" s="373">
        <v>5622100</v>
      </c>
      <c r="Z123" s="373"/>
      <c r="AA123" s="373"/>
      <c r="AB123" s="373"/>
      <c r="AC123" s="373"/>
      <c r="AD123" s="373"/>
      <c r="AE123" s="373"/>
      <c r="AF123" s="373"/>
      <c r="AG123" s="373"/>
      <c r="AH123" s="375"/>
      <c r="AI123" s="233">
        <f t="shared" ref="AI123:AI126" si="32">SUM(W123:AH123)</f>
        <v>5622100</v>
      </c>
      <c r="AJ123" s="233">
        <f t="shared" ref="AJ123:AJ126" si="33">+S123-AI123</f>
        <v>28110500</v>
      </c>
      <c r="AK123" s="358"/>
    </row>
    <row r="124" spans="1:37" s="359" customFormat="1" x14ac:dyDescent="0.2">
      <c r="A124" s="351"/>
      <c r="B124" s="350">
        <v>33732600</v>
      </c>
      <c r="C124" s="57" t="s">
        <v>56</v>
      </c>
      <c r="D124" s="57" t="s">
        <v>216</v>
      </c>
      <c r="E124" s="57" t="s">
        <v>106</v>
      </c>
      <c r="F124" s="57" t="s">
        <v>104</v>
      </c>
      <c r="G124" s="57" t="s">
        <v>91</v>
      </c>
      <c r="H124" s="57" t="s">
        <v>205</v>
      </c>
      <c r="I124" s="57" t="s">
        <v>102</v>
      </c>
      <c r="J124" s="57" t="s">
        <v>92</v>
      </c>
      <c r="K124" s="57" t="s">
        <v>95</v>
      </c>
      <c r="L124" s="360">
        <v>512</v>
      </c>
      <c r="M124" s="350">
        <v>33732600</v>
      </c>
      <c r="N124" s="362" t="s">
        <v>226</v>
      </c>
      <c r="O124" s="350">
        <v>33732600</v>
      </c>
      <c r="P124" s="363" t="s">
        <v>702</v>
      </c>
      <c r="Q124" s="350">
        <v>33732600</v>
      </c>
      <c r="R124" s="363" t="s">
        <v>564</v>
      </c>
      <c r="S124" s="350">
        <v>33732600</v>
      </c>
      <c r="T124" s="365" t="s">
        <v>690</v>
      </c>
      <c r="U124" s="365" t="s">
        <v>717</v>
      </c>
      <c r="V124" s="366" t="s">
        <v>709</v>
      </c>
      <c r="W124" s="374"/>
      <c r="X124" s="373"/>
      <c r="Y124" s="373">
        <v>5996907</v>
      </c>
      <c r="Z124" s="373"/>
      <c r="AA124" s="373"/>
      <c r="AB124" s="373"/>
      <c r="AC124" s="373"/>
      <c r="AD124" s="373"/>
      <c r="AE124" s="373"/>
      <c r="AF124" s="373"/>
      <c r="AG124" s="373"/>
      <c r="AH124" s="375"/>
      <c r="AI124" s="233">
        <f t="shared" si="32"/>
        <v>5996907</v>
      </c>
      <c r="AJ124" s="233">
        <f t="shared" si="33"/>
        <v>27735693</v>
      </c>
      <c r="AK124" s="358"/>
    </row>
    <row r="125" spans="1:37" s="359" customFormat="1" x14ac:dyDescent="0.2">
      <c r="A125" s="351"/>
      <c r="B125" s="350">
        <v>33732600</v>
      </c>
      <c r="C125" s="57" t="s">
        <v>56</v>
      </c>
      <c r="D125" s="57" t="s">
        <v>216</v>
      </c>
      <c r="E125" s="57" t="s">
        <v>106</v>
      </c>
      <c r="F125" s="57" t="s">
        <v>104</v>
      </c>
      <c r="G125" s="57" t="s">
        <v>91</v>
      </c>
      <c r="H125" s="57" t="s">
        <v>205</v>
      </c>
      <c r="I125" s="57" t="s">
        <v>102</v>
      </c>
      <c r="J125" s="57" t="s">
        <v>92</v>
      </c>
      <c r="K125" s="57" t="s">
        <v>95</v>
      </c>
      <c r="L125" s="360">
        <v>527</v>
      </c>
      <c r="M125" s="350">
        <v>33732600</v>
      </c>
      <c r="N125" s="362" t="s">
        <v>226</v>
      </c>
      <c r="O125" s="350">
        <v>33732600</v>
      </c>
      <c r="P125" s="363" t="s">
        <v>703</v>
      </c>
      <c r="Q125" s="350">
        <v>33732600</v>
      </c>
      <c r="R125" s="363" t="s">
        <v>698</v>
      </c>
      <c r="S125" s="350">
        <v>33732600</v>
      </c>
      <c r="T125" s="365" t="s">
        <v>691</v>
      </c>
      <c r="U125" s="365" t="s">
        <v>718</v>
      </c>
      <c r="V125" s="366" t="s">
        <v>710</v>
      </c>
      <c r="W125" s="374"/>
      <c r="X125" s="373"/>
      <c r="Y125" s="373">
        <v>5434697</v>
      </c>
      <c r="Z125" s="373"/>
      <c r="AA125" s="373"/>
      <c r="AB125" s="373"/>
      <c r="AC125" s="373"/>
      <c r="AD125" s="373"/>
      <c r="AE125" s="373"/>
      <c r="AF125" s="373"/>
      <c r="AG125" s="373"/>
      <c r="AH125" s="375"/>
      <c r="AI125" s="233">
        <f t="shared" si="32"/>
        <v>5434697</v>
      </c>
      <c r="AJ125" s="233">
        <f t="shared" si="33"/>
        <v>28297903</v>
      </c>
      <c r="AK125" s="358"/>
    </row>
    <row r="126" spans="1:37" s="359" customFormat="1" x14ac:dyDescent="0.2">
      <c r="A126" s="351"/>
      <c r="B126" s="350">
        <v>39354700</v>
      </c>
      <c r="C126" s="57" t="s">
        <v>56</v>
      </c>
      <c r="D126" s="57" t="s">
        <v>216</v>
      </c>
      <c r="E126" s="57" t="s">
        <v>106</v>
      </c>
      <c r="F126" s="57" t="s">
        <v>104</v>
      </c>
      <c r="G126" s="57" t="s">
        <v>91</v>
      </c>
      <c r="H126" s="57" t="s">
        <v>205</v>
      </c>
      <c r="I126" s="57" t="s">
        <v>102</v>
      </c>
      <c r="J126" s="57" t="s">
        <v>92</v>
      </c>
      <c r="K126" s="57" t="s">
        <v>95</v>
      </c>
      <c r="L126" s="360">
        <v>528</v>
      </c>
      <c r="M126" s="350">
        <v>39354700</v>
      </c>
      <c r="N126" s="362" t="s">
        <v>226</v>
      </c>
      <c r="O126" s="350">
        <v>39354700</v>
      </c>
      <c r="P126" s="363" t="s">
        <v>704</v>
      </c>
      <c r="Q126" s="350">
        <v>39354700</v>
      </c>
      <c r="R126" s="363" t="s">
        <v>699</v>
      </c>
      <c r="S126" s="350">
        <v>39354700</v>
      </c>
      <c r="T126" s="365" t="s">
        <v>692</v>
      </c>
      <c r="U126" s="365" t="s">
        <v>719</v>
      </c>
      <c r="V126" s="366" t="s">
        <v>711</v>
      </c>
      <c r="W126" s="374"/>
      <c r="X126" s="373"/>
      <c r="Y126" s="373">
        <v>5996907</v>
      </c>
      <c r="Z126" s="373"/>
      <c r="AA126" s="373"/>
      <c r="AB126" s="373"/>
      <c r="AC126" s="373"/>
      <c r="AD126" s="373"/>
      <c r="AE126" s="373"/>
      <c r="AF126" s="373"/>
      <c r="AG126" s="373"/>
      <c r="AH126" s="375"/>
      <c r="AI126" s="233">
        <f t="shared" si="32"/>
        <v>5996907</v>
      </c>
      <c r="AJ126" s="233">
        <f t="shared" si="33"/>
        <v>33357793</v>
      </c>
      <c r="AK126" s="358"/>
    </row>
    <row r="127" spans="1:37" s="359" customFormat="1" x14ac:dyDescent="0.2">
      <c r="A127" s="351"/>
      <c r="B127" s="350">
        <v>39354700</v>
      </c>
      <c r="C127" s="57" t="s">
        <v>56</v>
      </c>
      <c r="D127" s="57" t="s">
        <v>216</v>
      </c>
      <c r="E127" s="57" t="s">
        <v>106</v>
      </c>
      <c r="F127" s="57" t="s">
        <v>104</v>
      </c>
      <c r="G127" s="57" t="s">
        <v>91</v>
      </c>
      <c r="H127" s="57" t="s">
        <v>205</v>
      </c>
      <c r="I127" s="57" t="s">
        <v>102</v>
      </c>
      <c r="J127" s="57" t="s">
        <v>92</v>
      </c>
      <c r="K127" s="57" t="s">
        <v>95</v>
      </c>
      <c r="L127" s="360">
        <v>529</v>
      </c>
      <c r="M127" s="350">
        <v>39354700</v>
      </c>
      <c r="N127" s="362" t="s">
        <v>226</v>
      </c>
      <c r="O127" s="350">
        <v>39354700</v>
      </c>
      <c r="P127" s="363" t="s">
        <v>705</v>
      </c>
      <c r="Q127" s="350">
        <v>39354700</v>
      </c>
      <c r="R127" s="363" t="s">
        <v>700</v>
      </c>
      <c r="S127" s="350">
        <v>39354700</v>
      </c>
      <c r="T127" s="365" t="s">
        <v>693</v>
      </c>
      <c r="U127" s="365" t="s">
        <v>720</v>
      </c>
      <c r="V127" s="366" t="s">
        <v>712</v>
      </c>
      <c r="W127" s="374"/>
      <c r="X127" s="373"/>
      <c r="Y127" s="373">
        <v>5622100</v>
      </c>
      <c r="Z127" s="373"/>
      <c r="AA127" s="373"/>
      <c r="AB127" s="373"/>
      <c r="AC127" s="373"/>
      <c r="AD127" s="373"/>
      <c r="AE127" s="373"/>
      <c r="AF127" s="373"/>
      <c r="AG127" s="373"/>
      <c r="AH127" s="375"/>
      <c r="AI127" s="233">
        <f t="shared" ref="AI127:AI132" si="34">SUM(W127:AH127)</f>
        <v>5622100</v>
      </c>
      <c r="AJ127" s="233">
        <f t="shared" ref="AJ127:AJ132" si="35">+S127-AI127</f>
        <v>33732600</v>
      </c>
      <c r="AK127" s="358"/>
    </row>
    <row r="128" spans="1:37" s="359" customFormat="1" x14ac:dyDescent="0.2">
      <c r="A128" s="351"/>
      <c r="B128" s="350">
        <v>39354700</v>
      </c>
      <c r="C128" s="57" t="s">
        <v>56</v>
      </c>
      <c r="D128" s="57" t="s">
        <v>216</v>
      </c>
      <c r="E128" s="57" t="s">
        <v>106</v>
      </c>
      <c r="F128" s="57" t="s">
        <v>104</v>
      </c>
      <c r="G128" s="57" t="s">
        <v>91</v>
      </c>
      <c r="H128" s="57" t="s">
        <v>205</v>
      </c>
      <c r="I128" s="57" t="s">
        <v>102</v>
      </c>
      <c r="J128" s="57" t="s">
        <v>92</v>
      </c>
      <c r="K128" s="57" t="s">
        <v>95</v>
      </c>
      <c r="L128" s="360">
        <v>530</v>
      </c>
      <c r="M128" s="350">
        <v>39354700</v>
      </c>
      <c r="N128" s="362" t="s">
        <v>226</v>
      </c>
      <c r="O128" s="350">
        <v>39354700</v>
      </c>
      <c r="P128" s="363" t="s">
        <v>706</v>
      </c>
      <c r="Q128" s="350">
        <v>39354700</v>
      </c>
      <c r="R128" s="363" t="s">
        <v>701</v>
      </c>
      <c r="S128" s="350">
        <v>39354700</v>
      </c>
      <c r="T128" s="365" t="s">
        <v>694</v>
      </c>
      <c r="U128" s="365" t="s">
        <v>721</v>
      </c>
      <c r="V128" s="366" t="s">
        <v>713</v>
      </c>
      <c r="W128" s="374"/>
      <c r="X128" s="373"/>
      <c r="Y128" s="373">
        <v>5622100</v>
      </c>
      <c r="Z128" s="373"/>
      <c r="AA128" s="373"/>
      <c r="AB128" s="373"/>
      <c r="AC128" s="373"/>
      <c r="AD128" s="373"/>
      <c r="AE128" s="373"/>
      <c r="AF128" s="373"/>
      <c r="AG128" s="373"/>
      <c r="AH128" s="375"/>
      <c r="AI128" s="233">
        <f t="shared" si="34"/>
        <v>5622100</v>
      </c>
      <c r="AJ128" s="233">
        <f t="shared" si="35"/>
        <v>33732600</v>
      </c>
      <c r="AK128" s="358"/>
    </row>
    <row r="129" spans="1:37" s="359" customFormat="1" x14ac:dyDescent="0.2">
      <c r="A129" s="351"/>
      <c r="B129" s="350">
        <v>39354700</v>
      </c>
      <c r="C129" s="57" t="s">
        <v>56</v>
      </c>
      <c r="D129" s="57" t="s">
        <v>216</v>
      </c>
      <c r="E129" s="57" t="s">
        <v>106</v>
      </c>
      <c r="F129" s="57" t="s">
        <v>104</v>
      </c>
      <c r="G129" s="57" t="s">
        <v>91</v>
      </c>
      <c r="H129" s="57" t="s">
        <v>205</v>
      </c>
      <c r="I129" s="57" t="s">
        <v>102</v>
      </c>
      <c r="J129" s="57" t="s">
        <v>92</v>
      </c>
      <c r="K129" s="57" t="s">
        <v>95</v>
      </c>
      <c r="L129" s="360">
        <v>531</v>
      </c>
      <c r="M129" s="350">
        <v>39354700</v>
      </c>
      <c r="N129" s="362" t="s">
        <v>226</v>
      </c>
      <c r="O129" s="350">
        <v>39354700</v>
      </c>
      <c r="P129" s="363" t="s">
        <v>523</v>
      </c>
      <c r="Q129" s="350">
        <v>39354700</v>
      </c>
      <c r="R129" s="363" t="s">
        <v>512</v>
      </c>
      <c r="S129" s="350">
        <v>39354700</v>
      </c>
      <c r="T129" s="365" t="s">
        <v>695</v>
      </c>
      <c r="U129" s="365" t="s">
        <v>722</v>
      </c>
      <c r="V129" s="366" t="s">
        <v>714</v>
      </c>
      <c r="W129" s="374"/>
      <c r="X129" s="373"/>
      <c r="Y129" s="373">
        <v>0</v>
      </c>
      <c r="Z129" s="373"/>
      <c r="AA129" s="373"/>
      <c r="AB129" s="373"/>
      <c r="AC129" s="373"/>
      <c r="AD129" s="373"/>
      <c r="AE129" s="373"/>
      <c r="AF129" s="373"/>
      <c r="AG129" s="373"/>
      <c r="AH129" s="375"/>
      <c r="AI129" s="233">
        <f t="shared" si="34"/>
        <v>0</v>
      </c>
      <c r="AJ129" s="233">
        <f t="shared" si="35"/>
        <v>39354700</v>
      </c>
      <c r="AK129" s="358"/>
    </row>
    <row r="130" spans="1:37" s="359" customFormat="1" x14ac:dyDescent="0.2">
      <c r="A130" s="351"/>
      <c r="B130" s="350">
        <v>39354700</v>
      </c>
      <c r="C130" s="57" t="s">
        <v>56</v>
      </c>
      <c r="D130" s="57" t="s">
        <v>216</v>
      </c>
      <c r="E130" s="57" t="s">
        <v>106</v>
      </c>
      <c r="F130" s="57" t="s">
        <v>104</v>
      </c>
      <c r="G130" s="57" t="s">
        <v>91</v>
      </c>
      <c r="H130" s="57" t="s">
        <v>205</v>
      </c>
      <c r="I130" s="57" t="s">
        <v>102</v>
      </c>
      <c r="J130" s="57" t="s">
        <v>92</v>
      </c>
      <c r="K130" s="57" t="s">
        <v>95</v>
      </c>
      <c r="L130" s="360">
        <v>532</v>
      </c>
      <c r="M130" s="350">
        <v>39354700</v>
      </c>
      <c r="N130" s="362" t="s">
        <v>226</v>
      </c>
      <c r="O130" s="350">
        <v>39354700</v>
      </c>
      <c r="P130" s="363" t="s">
        <v>707</v>
      </c>
      <c r="Q130" s="350">
        <v>39354700</v>
      </c>
      <c r="R130" s="363" t="s">
        <v>445</v>
      </c>
      <c r="S130" s="350">
        <v>39354700</v>
      </c>
      <c r="T130" s="365" t="s">
        <v>696</v>
      </c>
      <c r="U130" s="365" t="s">
        <v>723</v>
      </c>
      <c r="V130" s="366" t="s">
        <v>434</v>
      </c>
      <c r="W130" s="374"/>
      <c r="X130" s="373"/>
      <c r="Y130" s="373">
        <v>5434697</v>
      </c>
      <c r="Z130" s="373"/>
      <c r="AA130" s="373"/>
      <c r="AB130" s="373"/>
      <c r="AC130" s="373"/>
      <c r="AD130" s="373"/>
      <c r="AE130" s="373"/>
      <c r="AF130" s="373"/>
      <c r="AG130" s="373"/>
      <c r="AH130" s="375"/>
      <c r="AI130" s="233">
        <f t="shared" si="34"/>
        <v>5434697</v>
      </c>
      <c r="AJ130" s="233">
        <f t="shared" si="35"/>
        <v>33920003</v>
      </c>
      <c r="AK130" s="358"/>
    </row>
    <row r="131" spans="1:37" s="359" customFormat="1" x14ac:dyDescent="0.2">
      <c r="A131" s="351"/>
      <c r="B131" s="350">
        <v>39354700</v>
      </c>
      <c r="C131" s="57" t="s">
        <v>56</v>
      </c>
      <c r="D131" s="57" t="s">
        <v>216</v>
      </c>
      <c r="E131" s="57" t="s">
        <v>106</v>
      </c>
      <c r="F131" s="57" t="s">
        <v>104</v>
      </c>
      <c r="G131" s="57" t="s">
        <v>91</v>
      </c>
      <c r="H131" s="57" t="s">
        <v>205</v>
      </c>
      <c r="I131" s="57" t="s">
        <v>102</v>
      </c>
      <c r="J131" s="57" t="s">
        <v>92</v>
      </c>
      <c r="K131" s="57" t="s">
        <v>95</v>
      </c>
      <c r="L131" s="360">
        <v>533</v>
      </c>
      <c r="M131" s="372">
        <v>39354700</v>
      </c>
      <c r="N131" s="362" t="s">
        <v>226</v>
      </c>
      <c r="O131" s="372">
        <v>39354700</v>
      </c>
      <c r="P131" s="363" t="s">
        <v>657</v>
      </c>
      <c r="Q131" s="372">
        <v>39354700</v>
      </c>
      <c r="R131" s="363" t="s">
        <v>451</v>
      </c>
      <c r="S131" s="372">
        <v>39354700</v>
      </c>
      <c r="T131" s="365" t="s">
        <v>241</v>
      </c>
      <c r="U131" s="365" t="s">
        <v>724</v>
      </c>
      <c r="V131" s="366" t="s">
        <v>715</v>
      </c>
      <c r="W131" s="374"/>
      <c r="X131" s="373"/>
      <c r="Y131" s="373">
        <v>3748067</v>
      </c>
      <c r="Z131" s="373"/>
      <c r="AA131" s="373"/>
      <c r="AB131" s="373"/>
      <c r="AC131" s="373"/>
      <c r="AD131" s="373"/>
      <c r="AE131" s="373"/>
      <c r="AF131" s="373"/>
      <c r="AG131" s="373"/>
      <c r="AH131" s="375"/>
      <c r="AI131" s="233">
        <f t="shared" si="34"/>
        <v>3748067</v>
      </c>
      <c r="AJ131" s="233">
        <f t="shared" si="35"/>
        <v>35606633</v>
      </c>
      <c r="AK131" s="358"/>
    </row>
    <row r="132" spans="1:37" s="359" customFormat="1" x14ac:dyDescent="0.2">
      <c r="A132" s="351"/>
      <c r="B132" s="350"/>
      <c r="C132" s="339"/>
      <c r="D132" s="339"/>
      <c r="E132" s="339"/>
      <c r="F132" s="339"/>
      <c r="G132" s="57"/>
      <c r="H132" s="339"/>
      <c r="I132" s="339"/>
      <c r="J132" s="339"/>
      <c r="K132" s="339"/>
      <c r="L132" s="360"/>
      <c r="M132" s="361"/>
      <c r="N132" s="362"/>
      <c r="O132" s="349"/>
      <c r="P132" s="363"/>
      <c r="Q132" s="373"/>
      <c r="R132" s="363"/>
      <c r="S132" s="373"/>
      <c r="T132" s="364"/>
      <c r="U132" s="364"/>
      <c r="V132" s="366"/>
      <c r="W132" s="374"/>
      <c r="X132" s="373"/>
      <c r="Y132" s="373"/>
      <c r="Z132" s="373"/>
      <c r="AA132" s="373"/>
      <c r="AB132" s="373"/>
      <c r="AC132" s="373"/>
      <c r="AD132" s="373"/>
      <c r="AE132" s="373"/>
      <c r="AF132" s="373"/>
      <c r="AG132" s="373"/>
      <c r="AH132" s="375"/>
      <c r="AI132" s="233">
        <f t="shared" si="34"/>
        <v>0</v>
      </c>
      <c r="AJ132" s="233">
        <f t="shared" si="35"/>
        <v>0</v>
      </c>
      <c r="AK132" s="358"/>
    </row>
    <row r="133" spans="1:37" s="145" customFormat="1" x14ac:dyDescent="0.2">
      <c r="A133" s="55"/>
      <c r="B133" s="122"/>
      <c r="C133" s="57"/>
      <c r="D133" s="57"/>
      <c r="E133" s="57"/>
      <c r="F133" s="57"/>
      <c r="G133" s="57"/>
      <c r="H133" s="57"/>
      <c r="I133" s="57"/>
      <c r="J133" s="57"/>
      <c r="K133" s="57"/>
      <c r="L133" s="58"/>
      <c r="M133" s="115"/>
      <c r="N133" s="56"/>
      <c r="O133" s="56"/>
      <c r="P133" s="59"/>
      <c r="Q133" s="280"/>
      <c r="R133" s="59"/>
      <c r="S133" s="252"/>
      <c r="T133" s="118"/>
      <c r="U133" s="60"/>
      <c r="V133" s="61"/>
      <c r="W133" s="251"/>
      <c r="X133" s="252"/>
      <c r="Y133" s="252"/>
      <c r="Z133" s="252"/>
      <c r="AA133" s="252"/>
      <c r="AB133" s="252"/>
      <c r="AC133" s="252"/>
      <c r="AD133" s="252"/>
      <c r="AE133" s="252"/>
      <c r="AF133" s="252"/>
      <c r="AG133" s="252"/>
      <c r="AH133" s="253"/>
      <c r="AI133" s="233"/>
      <c r="AJ133" s="233"/>
      <c r="AK133" s="144"/>
    </row>
    <row r="134" spans="1:37" s="146" customFormat="1" ht="66" customHeight="1" x14ac:dyDescent="0.2">
      <c r="A134" s="66" t="s">
        <v>8</v>
      </c>
      <c r="B134" s="123">
        <f>B122-SUM(B123:B133)</f>
        <v>13958868</v>
      </c>
      <c r="C134" s="294" t="s">
        <v>56</v>
      </c>
      <c r="D134" s="295" t="s">
        <v>216</v>
      </c>
      <c r="E134" s="295" t="s">
        <v>106</v>
      </c>
      <c r="F134" s="295" t="s">
        <v>104</v>
      </c>
      <c r="G134" s="296" t="s">
        <v>91</v>
      </c>
      <c r="H134" s="295" t="s">
        <v>205</v>
      </c>
      <c r="I134" s="295" t="s">
        <v>102</v>
      </c>
      <c r="J134" s="295" t="s">
        <v>92</v>
      </c>
      <c r="K134" s="295" t="s">
        <v>95</v>
      </c>
      <c r="L134" s="68"/>
      <c r="M134" s="279"/>
      <c r="N134" s="69"/>
      <c r="O134" s="279"/>
      <c r="P134" s="70"/>
      <c r="Q134" s="279">
        <f>SUM(Q123:Q133)</f>
        <v>337326000</v>
      </c>
      <c r="R134" s="71"/>
      <c r="S134" s="279">
        <f>SUM(S123:S133)</f>
        <v>337326000</v>
      </c>
      <c r="T134" s="72"/>
      <c r="U134" s="72"/>
      <c r="V134" s="73"/>
      <c r="W134" s="256">
        <f t="shared" ref="W134:AH134" si="36">SUM(W123:W133)</f>
        <v>0</v>
      </c>
      <c r="X134" s="256">
        <f t="shared" si="36"/>
        <v>0</v>
      </c>
      <c r="Y134" s="256">
        <f t="shared" si="36"/>
        <v>43477575</v>
      </c>
      <c r="Z134" s="256">
        <f t="shared" si="36"/>
        <v>0</v>
      </c>
      <c r="AA134" s="256">
        <f t="shared" si="36"/>
        <v>0</v>
      </c>
      <c r="AB134" s="256">
        <f t="shared" si="36"/>
        <v>0</v>
      </c>
      <c r="AC134" s="256">
        <f t="shared" si="36"/>
        <v>0</v>
      </c>
      <c r="AD134" s="256">
        <f t="shared" si="36"/>
        <v>0</v>
      </c>
      <c r="AE134" s="256">
        <f t="shared" si="36"/>
        <v>0</v>
      </c>
      <c r="AF134" s="256">
        <f t="shared" si="36"/>
        <v>0</v>
      </c>
      <c r="AG134" s="256">
        <f t="shared" si="36"/>
        <v>0</v>
      </c>
      <c r="AH134" s="256">
        <f t="shared" si="36"/>
        <v>0</v>
      </c>
      <c r="AI134" s="234">
        <f>SUM(AI123:AI133)</f>
        <v>43477575</v>
      </c>
      <c r="AJ134" s="234">
        <f>SUM(AJ123:AJ133)</f>
        <v>293848425</v>
      </c>
    </row>
    <row r="135" spans="1:37" s="149" customFormat="1" ht="25.5" x14ac:dyDescent="0.2">
      <c r="A135" s="135" t="s">
        <v>100</v>
      </c>
      <c r="B135" s="136">
        <v>250000000</v>
      </c>
      <c r="C135" s="137"/>
      <c r="D135" s="137"/>
      <c r="E135" s="137"/>
      <c r="F135" s="137"/>
      <c r="G135" s="127"/>
      <c r="H135" s="137"/>
      <c r="I135" s="137"/>
      <c r="J135" s="137"/>
      <c r="K135" s="137"/>
      <c r="L135" s="43"/>
      <c r="M135" s="114"/>
      <c r="N135" s="44"/>
      <c r="O135" s="45"/>
      <c r="P135" s="46"/>
      <c r="Q135" s="276"/>
      <c r="R135" s="48"/>
      <c r="S135" s="276"/>
      <c r="T135" s="49"/>
      <c r="U135" s="49"/>
      <c r="V135" s="50"/>
      <c r="W135" s="289"/>
      <c r="X135" s="276"/>
      <c r="Y135" s="276"/>
      <c r="Z135" s="276"/>
      <c r="AA135" s="276"/>
      <c r="AB135" s="276"/>
      <c r="AC135" s="276"/>
      <c r="AD135" s="276"/>
      <c r="AE135" s="276"/>
      <c r="AF135" s="276"/>
      <c r="AG135" s="276"/>
      <c r="AH135" s="290"/>
      <c r="AI135" s="291"/>
      <c r="AJ135" s="291"/>
      <c r="AK135" s="148"/>
    </row>
    <row r="136" spans="1:37" s="146" customFormat="1" x14ac:dyDescent="0.2">
      <c r="A136" s="125"/>
      <c r="B136" s="126"/>
      <c r="C136" s="127"/>
      <c r="D136" s="127"/>
      <c r="E136" s="127"/>
      <c r="F136" s="127"/>
      <c r="G136" s="127"/>
      <c r="H136" s="127"/>
      <c r="I136" s="127"/>
      <c r="J136" s="127"/>
      <c r="K136" s="127"/>
      <c r="L136" s="128"/>
      <c r="M136" s="129"/>
      <c r="N136" s="130"/>
      <c r="O136" s="130"/>
      <c r="P136" s="131"/>
      <c r="Q136" s="281"/>
      <c r="R136" s="131"/>
      <c r="S136" s="288"/>
      <c r="T136" s="132"/>
      <c r="U136" s="133"/>
      <c r="V136" s="134"/>
      <c r="W136" s="292"/>
      <c r="X136" s="288"/>
      <c r="Y136" s="288"/>
      <c r="Z136" s="288"/>
      <c r="AA136" s="288"/>
      <c r="AB136" s="288"/>
      <c r="AC136" s="288"/>
      <c r="AD136" s="288"/>
      <c r="AE136" s="288"/>
      <c r="AF136" s="288"/>
      <c r="AG136" s="288"/>
      <c r="AH136" s="293"/>
      <c r="AI136" s="254">
        <f>SUM(W136:AH136)</f>
        <v>0</v>
      </c>
      <c r="AJ136" s="233">
        <f>+S136-AI136</f>
        <v>0</v>
      </c>
      <c r="AK136" s="150"/>
    </row>
    <row r="137" spans="1:37" s="145" customFormat="1" x14ac:dyDescent="0.2">
      <c r="A137" s="55"/>
      <c r="B137" s="122"/>
      <c r="C137" s="57"/>
      <c r="D137" s="57"/>
      <c r="E137" s="57"/>
      <c r="F137" s="57"/>
      <c r="G137" s="57"/>
      <c r="H137" s="57"/>
      <c r="I137" s="57"/>
      <c r="J137" s="57"/>
      <c r="K137" s="57"/>
      <c r="L137" s="58"/>
      <c r="M137" s="115"/>
      <c r="N137" s="65"/>
      <c r="O137" s="65"/>
      <c r="P137" s="59"/>
      <c r="Q137" s="280"/>
      <c r="R137" s="59"/>
      <c r="S137" s="252"/>
      <c r="T137" s="60"/>
      <c r="U137" s="60"/>
      <c r="V137" s="61"/>
      <c r="W137" s="251"/>
      <c r="X137" s="252"/>
      <c r="Y137" s="252"/>
      <c r="Z137" s="252"/>
      <c r="AA137" s="252"/>
      <c r="AB137" s="252"/>
      <c r="AC137" s="252"/>
      <c r="AD137" s="252"/>
      <c r="AE137" s="252"/>
      <c r="AF137" s="252"/>
      <c r="AG137" s="252"/>
      <c r="AH137" s="253"/>
      <c r="AI137" s="254"/>
      <c r="AJ137" s="233"/>
      <c r="AK137" s="144"/>
    </row>
    <row r="138" spans="1:37" s="146" customFormat="1" ht="61.5" customHeight="1" x14ac:dyDescent="0.2">
      <c r="A138" s="66" t="s">
        <v>8</v>
      </c>
      <c r="B138" s="123">
        <f>B135-SUM(B136:B137)</f>
        <v>250000000</v>
      </c>
      <c r="C138" s="294" t="s">
        <v>101</v>
      </c>
      <c r="D138" s="295" t="s">
        <v>216</v>
      </c>
      <c r="E138" s="295" t="s">
        <v>106</v>
      </c>
      <c r="F138" s="295" t="s">
        <v>104</v>
      </c>
      <c r="G138" s="296" t="s">
        <v>91</v>
      </c>
      <c r="H138" s="295" t="s">
        <v>205</v>
      </c>
      <c r="I138" s="295" t="s">
        <v>102</v>
      </c>
      <c r="J138" s="295" t="s">
        <v>92</v>
      </c>
      <c r="K138" s="295" t="s">
        <v>95</v>
      </c>
      <c r="L138" s="68"/>
      <c r="M138" s="116"/>
      <c r="N138" s="69"/>
      <c r="O138" s="67"/>
      <c r="P138" s="70"/>
      <c r="Q138" s="279">
        <f>SUM(Q136:Q137)</f>
        <v>0</v>
      </c>
      <c r="R138" s="71"/>
      <c r="S138" s="279">
        <f>SUM(S136:S137)</f>
        <v>0</v>
      </c>
      <c r="T138" s="72"/>
      <c r="U138" s="72"/>
      <c r="V138" s="73"/>
      <c r="W138" s="255">
        <f t="shared" ref="W138:AJ138" si="37">SUM(W136:W137)</f>
        <v>0</v>
      </c>
      <c r="X138" s="255">
        <f t="shared" si="37"/>
        <v>0</v>
      </c>
      <c r="Y138" s="255">
        <f t="shared" si="37"/>
        <v>0</v>
      </c>
      <c r="Z138" s="255">
        <f t="shared" si="37"/>
        <v>0</v>
      </c>
      <c r="AA138" s="255">
        <f t="shared" si="37"/>
        <v>0</v>
      </c>
      <c r="AB138" s="255">
        <f t="shared" si="37"/>
        <v>0</v>
      </c>
      <c r="AC138" s="255">
        <f t="shared" si="37"/>
        <v>0</v>
      </c>
      <c r="AD138" s="255">
        <f t="shared" si="37"/>
        <v>0</v>
      </c>
      <c r="AE138" s="255">
        <f t="shared" si="37"/>
        <v>0</v>
      </c>
      <c r="AF138" s="255">
        <f t="shared" si="37"/>
        <v>0</v>
      </c>
      <c r="AG138" s="255">
        <f t="shared" si="37"/>
        <v>0</v>
      </c>
      <c r="AH138" s="256">
        <f t="shared" si="37"/>
        <v>0</v>
      </c>
      <c r="AI138" s="234">
        <f t="shared" si="37"/>
        <v>0</v>
      </c>
      <c r="AJ138" s="234">
        <f t="shared" si="37"/>
        <v>0</v>
      </c>
    </row>
    <row r="139" spans="1:37" s="149" customFormat="1" ht="12.75" x14ac:dyDescent="0.2">
      <c r="A139" s="135" t="s">
        <v>107</v>
      </c>
      <c r="B139" s="136">
        <f>1422000000+247767100</f>
        <v>1669767100</v>
      </c>
      <c r="C139" s="137"/>
      <c r="D139" s="137"/>
      <c r="E139" s="137"/>
      <c r="F139" s="137"/>
      <c r="G139" s="127"/>
      <c r="H139" s="137"/>
      <c r="I139" s="137"/>
      <c r="J139" s="137"/>
      <c r="K139" s="137"/>
      <c r="L139" s="43"/>
      <c r="M139" s="114"/>
      <c r="N139" s="44"/>
      <c r="O139" s="45"/>
      <c r="P139" s="46"/>
      <c r="Q139" s="276"/>
      <c r="R139" s="48"/>
      <c r="S139" s="276"/>
      <c r="T139" s="49"/>
      <c r="U139" s="49"/>
      <c r="V139" s="50"/>
      <c r="W139" s="289"/>
      <c r="X139" s="276"/>
      <c r="Y139" s="276"/>
      <c r="Z139" s="276"/>
      <c r="AA139" s="276"/>
      <c r="AB139" s="276"/>
      <c r="AC139" s="276"/>
      <c r="AD139" s="276"/>
      <c r="AE139" s="276"/>
      <c r="AF139" s="276"/>
      <c r="AG139" s="276"/>
      <c r="AH139" s="290"/>
      <c r="AI139" s="291"/>
      <c r="AJ139" s="291"/>
      <c r="AK139" s="148"/>
    </row>
    <row r="140" spans="1:37" s="359" customFormat="1" x14ac:dyDescent="0.2">
      <c r="A140" s="351"/>
      <c r="B140" s="350">
        <v>59032050</v>
      </c>
      <c r="C140" s="57" t="s">
        <v>56</v>
      </c>
      <c r="D140" s="57" t="s">
        <v>216</v>
      </c>
      <c r="E140" s="57" t="s">
        <v>105</v>
      </c>
      <c r="F140" s="57" t="s">
        <v>109</v>
      </c>
      <c r="G140" s="57" t="s">
        <v>108</v>
      </c>
      <c r="H140" s="57" t="s">
        <v>206</v>
      </c>
      <c r="I140" s="57" t="s">
        <v>110</v>
      </c>
      <c r="J140" s="57" t="s">
        <v>92</v>
      </c>
      <c r="K140" s="57" t="s">
        <v>217</v>
      </c>
      <c r="L140" s="352">
        <v>381</v>
      </c>
      <c r="M140" s="350">
        <v>59032050</v>
      </c>
      <c r="N140" s="65" t="s">
        <v>226</v>
      </c>
      <c r="O140" s="350">
        <v>59032050</v>
      </c>
      <c r="P140" s="353" t="s">
        <v>755</v>
      </c>
      <c r="Q140" s="350">
        <v>59032050</v>
      </c>
      <c r="R140" s="353" t="s">
        <v>606</v>
      </c>
      <c r="S140" s="350">
        <v>59032050</v>
      </c>
      <c r="T140" s="118" t="s">
        <v>725</v>
      </c>
      <c r="U140" s="118" t="s">
        <v>817</v>
      </c>
      <c r="V140" s="355" t="s">
        <v>799</v>
      </c>
      <c r="W140" s="356"/>
      <c r="X140" s="277"/>
      <c r="Y140" s="277">
        <v>2811050</v>
      </c>
      <c r="Z140" s="277"/>
      <c r="AA140" s="277"/>
      <c r="AB140" s="277"/>
      <c r="AC140" s="277"/>
      <c r="AD140" s="277"/>
      <c r="AE140" s="277"/>
      <c r="AF140" s="277"/>
      <c r="AG140" s="277"/>
      <c r="AH140" s="357"/>
      <c r="AI140" s="254">
        <f t="shared" ref="AI140:AI141" si="38">SUM(W140:AH140)</f>
        <v>2811050</v>
      </c>
      <c r="AJ140" s="233">
        <f t="shared" ref="AJ140:AJ172" si="39">+S140-AI140</f>
        <v>56221000</v>
      </c>
      <c r="AK140" s="358"/>
    </row>
    <row r="141" spans="1:37" s="359" customFormat="1" x14ac:dyDescent="0.2">
      <c r="A141" s="351"/>
      <c r="B141" s="350">
        <v>72418500</v>
      </c>
      <c r="C141" s="57" t="s">
        <v>56</v>
      </c>
      <c r="D141" s="57" t="s">
        <v>216</v>
      </c>
      <c r="E141" s="57" t="s">
        <v>105</v>
      </c>
      <c r="F141" s="57" t="s">
        <v>109</v>
      </c>
      <c r="G141" s="57" t="s">
        <v>108</v>
      </c>
      <c r="H141" s="57" t="s">
        <v>206</v>
      </c>
      <c r="I141" s="57" t="s">
        <v>110</v>
      </c>
      <c r="J141" s="57" t="s">
        <v>92</v>
      </c>
      <c r="K141" s="57" t="s">
        <v>217</v>
      </c>
      <c r="L141" s="352">
        <v>382</v>
      </c>
      <c r="M141" s="350">
        <v>72418500</v>
      </c>
      <c r="N141" s="65" t="s">
        <v>226</v>
      </c>
      <c r="O141" s="350">
        <v>72418500</v>
      </c>
      <c r="P141" s="353" t="s">
        <v>701</v>
      </c>
      <c r="Q141" s="350">
        <v>72418500</v>
      </c>
      <c r="R141" s="353" t="s">
        <v>773</v>
      </c>
      <c r="S141" s="350">
        <v>72418500</v>
      </c>
      <c r="T141" s="118" t="s">
        <v>239</v>
      </c>
      <c r="U141" s="118" t="s">
        <v>818</v>
      </c>
      <c r="V141" s="355" t="s">
        <v>800</v>
      </c>
      <c r="W141" s="356"/>
      <c r="X141" s="277"/>
      <c r="Y141" s="277">
        <v>6897000</v>
      </c>
      <c r="Z141" s="277"/>
      <c r="AA141" s="277"/>
      <c r="AB141" s="277"/>
      <c r="AC141" s="277"/>
      <c r="AD141" s="277"/>
      <c r="AE141" s="277"/>
      <c r="AF141" s="277"/>
      <c r="AG141" s="277"/>
      <c r="AH141" s="357"/>
      <c r="AI141" s="254">
        <f t="shared" si="38"/>
        <v>6897000</v>
      </c>
      <c r="AJ141" s="233">
        <f t="shared" si="39"/>
        <v>65521500</v>
      </c>
      <c r="AK141" s="358"/>
    </row>
    <row r="142" spans="1:37" s="359" customFormat="1" x14ac:dyDescent="0.2">
      <c r="A142" s="351"/>
      <c r="B142" s="350">
        <v>82293750</v>
      </c>
      <c r="C142" s="57" t="s">
        <v>56</v>
      </c>
      <c r="D142" s="57" t="s">
        <v>216</v>
      </c>
      <c r="E142" s="57" t="s">
        <v>105</v>
      </c>
      <c r="F142" s="57" t="s">
        <v>109</v>
      </c>
      <c r="G142" s="57" t="s">
        <v>108</v>
      </c>
      <c r="H142" s="57" t="s">
        <v>206</v>
      </c>
      <c r="I142" s="57" t="s">
        <v>110</v>
      </c>
      <c r="J142" s="57" t="s">
        <v>92</v>
      </c>
      <c r="K142" s="57" t="s">
        <v>217</v>
      </c>
      <c r="L142" s="352">
        <v>383</v>
      </c>
      <c r="M142" s="350">
        <v>82293750</v>
      </c>
      <c r="N142" s="65" t="s">
        <v>226</v>
      </c>
      <c r="O142" s="350">
        <v>82293750</v>
      </c>
      <c r="P142" s="353" t="s">
        <v>449</v>
      </c>
      <c r="Q142" s="350">
        <v>82293750</v>
      </c>
      <c r="R142" s="353" t="s">
        <v>774</v>
      </c>
      <c r="S142" s="350">
        <v>82293750</v>
      </c>
      <c r="T142" s="118" t="s">
        <v>726</v>
      </c>
      <c r="U142" s="118" t="s">
        <v>819</v>
      </c>
      <c r="V142" s="355" t="s">
        <v>801</v>
      </c>
      <c r="W142" s="356"/>
      <c r="X142" s="277"/>
      <c r="Y142" s="277">
        <v>0</v>
      </c>
      <c r="Z142" s="277"/>
      <c r="AA142" s="277"/>
      <c r="AB142" s="277"/>
      <c r="AC142" s="277"/>
      <c r="AD142" s="277"/>
      <c r="AE142" s="277"/>
      <c r="AF142" s="277"/>
      <c r="AG142" s="277"/>
      <c r="AH142" s="357"/>
      <c r="AI142" s="254">
        <f t="shared" ref="AI142:AI149" si="40">SUM(W142:AH142)</f>
        <v>0</v>
      </c>
      <c r="AJ142" s="233">
        <f t="shared" si="39"/>
        <v>82293750</v>
      </c>
      <c r="AK142" s="358"/>
    </row>
    <row r="143" spans="1:37" s="359" customFormat="1" x14ac:dyDescent="0.2">
      <c r="A143" s="351"/>
      <c r="B143" s="350">
        <v>63345600</v>
      </c>
      <c r="C143" s="57" t="s">
        <v>56</v>
      </c>
      <c r="D143" s="57" t="s">
        <v>216</v>
      </c>
      <c r="E143" s="57" t="s">
        <v>105</v>
      </c>
      <c r="F143" s="57" t="s">
        <v>109</v>
      </c>
      <c r="G143" s="57" t="s">
        <v>108</v>
      </c>
      <c r="H143" s="57" t="s">
        <v>206</v>
      </c>
      <c r="I143" s="57" t="s">
        <v>110</v>
      </c>
      <c r="J143" s="57" t="s">
        <v>92</v>
      </c>
      <c r="K143" s="57" t="s">
        <v>217</v>
      </c>
      <c r="L143" s="352">
        <v>384</v>
      </c>
      <c r="M143" s="350">
        <v>63345600</v>
      </c>
      <c r="N143" s="65" t="s">
        <v>226</v>
      </c>
      <c r="O143" s="350">
        <v>63345600</v>
      </c>
      <c r="P143" s="353" t="s">
        <v>451</v>
      </c>
      <c r="Q143" s="350">
        <v>63345600</v>
      </c>
      <c r="R143" s="353" t="s">
        <v>508</v>
      </c>
      <c r="S143" s="350">
        <v>63345600</v>
      </c>
      <c r="T143" s="118" t="s">
        <v>727</v>
      </c>
      <c r="U143" s="118" t="s">
        <v>820</v>
      </c>
      <c r="V143" s="355" t="s">
        <v>609</v>
      </c>
      <c r="W143" s="356"/>
      <c r="X143" s="277"/>
      <c r="Y143" s="277">
        <v>0</v>
      </c>
      <c r="Z143" s="277"/>
      <c r="AA143" s="277"/>
      <c r="AB143" s="277"/>
      <c r="AC143" s="277"/>
      <c r="AD143" s="277"/>
      <c r="AE143" s="277"/>
      <c r="AF143" s="277"/>
      <c r="AG143" s="277"/>
      <c r="AH143" s="357"/>
      <c r="AI143" s="254">
        <f t="shared" si="40"/>
        <v>0</v>
      </c>
      <c r="AJ143" s="233">
        <f t="shared" si="39"/>
        <v>63345600</v>
      </c>
      <c r="AK143" s="358"/>
    </row>
    <row r="144" spans="1:37" s="359" customFormat="1" x14ac:dyDescent="0.2">
      <c r="A144" s="351"/>
      <c r="B144" s="350">
        <v>58624500</v>
      </c>
      <c r="C144" s="57" t="s">
        <v>56</v>
      </c>
      <c r="D144" s="57" t="s">
        <v>216</v>
      </c>
      <c r="E144" s="57" t="s">
        <v>105</v>
      </c>
      <c r="F144" s="57" t="s">
        <v>109</v>
      </c>
      <c r="G144" s="57" t="s">
        <v>108</v>
      </c>
      <c r="H144" s="57" t="s">
        <v>206</v>
      </c>
      <c r="I144" s="57" t="s">
        <v>110</v>
      </c>
      <c r="J144" s="57" t="s">
        <v>92</v>
      </c>
      <c r="K144" s="57" t="s">
        <v>217</v>
      </c>
      <c r="L144" s="352">
        <v>385</v>
      </c>
      <c r="M144" s="350">
        <v>58624500</v>
      </c>
      <c r="N144" s="65" t="s">
        <v>226</v>
      </c>
      <c r="O144" s="350">
        <v>58624500</v>
      </c>
      <c r="P144" s="353" t="s">
        <v>642</v>
      </c>
      <c r="Q144" s="350">
        <v>58624500</v>
      </c>
      <c r="R144" s="353" t="s">
        <v>775</v>
      </c>
      <c r="S144" s="350">
        <v>58624500</v>
      </c>
      <c r="T144" s="118" t="s">
        <v>728</v>
      </c>
      <c r="U144" s="118" t="s">
        <v>821</v>
      </c>
      <c r="V144" s="355" t="s">
        <v>802</v>
      </c>
      <c r="W144" s="356"/>
      <c r="X144" s="277"/>
      <c r="Y144" s="277">
        <v>0</v>
      </c>
      <c r="Z144" s="277"/>
      <c r="AA144" s="277"/>
      <c r="AB144" s="277"/>
      <c r="AC144" s="277"/>
      <c r="AD144" s="277"/>
      <c r="AE144" s="277"/>
      <c r="AF144" s="277"/>
      <c r="AG144" s="277"/>
      <c r="AH144" s="357"/>
      <c r="AI144" s="254">
        <f t="shared" si="40"/>
        <v>0</v>
      </c>
      <c r="AJ144" s="233">
        <f t="shared" si="39"/>
        <v>58624500</v>
      </c>
      <c r="AK144" s="358"/>
    </row>
    <row r="145" spans="1:37" s="359" customFormat="1" x14ac:dyDescent="0.2">
      <c r="A145" s="351"/>
      <c r="B145" s="350">
        <v>58624500</v>
      </c>
      <c r="C145" s="57" t="s">
        <v>56</v>
      </c>
      <c r="D145" s="57" t="s">
        <v>216</v>
      </c>
      <c r="E145" s="57" t="s">
        <v>105</v>
      </c>
      <c r="F145" s="57" t="s">
        <v>109</v>
      </c>
      <c r="G145" s="57" t="s">
        <v>108</v>
      </c>
      <c r="H145" s="57" t="s">
        <v>206</v>
      </c>
      <c r="I145" s="57" t="s">
        <v>110</v>
      </c>
      <c r="J145" s="57" t="s">
        <v>92</v>
      </c>
      <c r="K145" s="57" t="s">
        <v>217</v>
      </c>
      <c r="L145" s="352">
        <v>386</v>
      </c>
      <c r="M145" s="350">
        <v>58624500</v>
      </c>
      <c r="N145" s="65" t="s">
        <v>226</v>
      </c>
      <c r="O145" s="350">
        <v>58624500</v>
      </c>
      <c r="P145" s="353" t="s">
        <v>581</v>
      </c>
      <c r="Q145" s="350">
        <v>58624500</v>
      </c>
      <c r="R145" s="353" t="s">
        <v>776</v>
      </c>
      <c r="S145" s="350">
        <v>58624500</v>
      </c>
      <c r="T145" s="118" t="s">
        <v>729</v>
      </c>
      <c r="U145" s="118" t="s">
        <v>822</v>
      </c>
      <c r="V145" s="355" t="s">
        <v>501</v>
      </c>
      <c r="W145" s="356"/>
      <c r="X145" s="277"/>
      <c r="Y145" s="277">
        <v>0</v>
      </c>
      <c r="Z145" s="277"/>
      <c r="AA145" s="277"/>
      <c r="AB145" s="277"/>
      <c r="AC145" s="277"/>
      <c r="AD145" s="277"/>
      <c r="AE145" s="277"/>
      <c r="AF145" s="277"/>
      <c r="AG145" s="277"/>
      <c r="AH145" s="357"/>
      <c r="AI145" s="254">
        <f t="shared" si="40"/>
        <v>0</v>
      </c>
      <c r="AJ145" s="233">
        <f t="shared" si="39"/>
        <v>58624500</v>
      </c>
      <c r="AK145" s="358"/>
    </row>
    <row r="146" spans="1:37" s="359" customFormat="1" x14ac:dyDescent="0.2">
      <c r="A146" s="351"/>
      <c r="B146" s="350">
        <v>52317925</v>
      </c>
      <c r="C146" s="57" t="s">
        <v>56</v>
      </c>
      <c r="D146" s="57" t="s">
        <v>216</v>
      </c>
      <c r="E146" s="57" t="s">
        <v>105</v>
      </c>
      <c r="F146" s="57" t="s">
        <v>109</v>
      </c>
      <c r="G146" s="57" t="s">
        <v>108</v>
      </c>
      <c r="H146" s="57" t="s">
        <v>206</v>
      </c>
      <c r="I146" s="57" t="s">
        <v>110</v>
      </c>
      <c r="J146" s="57" t="s">
        <v>92</v>
      </c>
      <c r="K146" s="57" t="s">
        <v>217</v>
      </c>
      <c r="L146" s="352">
        <v>387</v>
      </c>
      <c r="M146" s="350">
        <v>52317925</v>
      </c>
      <c r="N146" s="65" t="s">
        <v>226</v>
      </c>
      <c r="O146" s="350">
        <v>52317925</v>
      </c>
      <c r="P146" s="353" t="s">
        <v>529</v>
      </c>
      <c r="Q146" s="350">
        <v>52317925</v>
      </c>
      <c r="R146" s="353" t="s">
        <v>777</v>
      </c>
      <c r="S146" s="350">
        <v>52317925</v>
      </c>
      <c r="T146" s="118" t="s">
        <v>730</v>
      </c>
      <c r="U146" s="118" t="s">
        <v>823</v>
      </c>
      <c r="V146" s="355" t="s">
        <v>437</v>
      </c>
      <c r="W146" s="356"/>
      <c r="X146" s="277"/>
      <c r="Y146" s="277">
        <v>4308535</v>
      </c>
      <c r="Z146" s="277"/>
      <c r="AA146" s="277"/>
      <c r="AB146" s="277"/>
      <c r="AC146" s="277"/>
      <c r="AD146" s="277"/>
      <c r="AE146" s="277"/>
      <c r="AF146" s="277"/>
      <c r="AG146" s="277"/>
      <c r="AH146" s="357"/>
      <c r="AI146" s="254">
        <f t="shared" si="40"/>
        <v>4308535</v>
      </c>
      <c r="AJ146" s="233">
        <f t="shared" si="39"/>
        <v>48009390</v>
      </c>
      <c r="AK146" s="358"/>
    </row>
    <row r="147" spans="1:37" s="359" customFormat="1" x14ac:dyDescent="0.2">
      <c r="A147" s="351"/>
      <c r="B147" s="350">
        <v>52317925</v>
      </c>
      <c r="C147" s="57" t="s">
        <v>56</v>
      </c>
      <c r="D147" s="57" t="s">
        <v>216</v>
      </c>
      <c r="E147" s="57" t="s">
        <v>105</v>
      </c>
      <c r="F147" s="57" t="s">
        <v>109</v>
      </c>
      <c r="G147" s="57" t="s">
        <v>108</v>
      </c>
      <c r="H147" s="57" t="s">
        <v>206</v>
      </c>
      <c r="I147" s="57" t="s">
        <v>110</v>
      </c>
      <c r="J147" s="57" t="s">
        <v>92</v>
      </c>
      <c r="K147" s="57" t="s">
        <v>217</v>
      </c>
      <c r="L147" s="352">
        <v>388</v>
      </c>
      <c r="M147" s="350">
        <v>52317925</v>
      </c>
      <c r="N147" s="65" t="s">
        <v>226</v>
      </c>
      <c r="O147" s="350">
        <v>52317925</v>
      </c>
      <c r="P147" s="353" t="s">
        <v>756</v>
      </c>
      <c r="Q147" s="350">
        <v>52317925</v>
      </c>
      <c r="R147" s="353" t="s">
        <v>654</v>
      </c>
      <c r="S147" s="350">
        <v>52317925</v>
      </c>
      <c r="T147" s="118" t="s">
        <v>731</v>
      </c>
      <c r="U147" s="118" t="s">
        <v>824</v>
      </c>
      <c r="V147" s="355" t="s">
        <v>438</v>
      </c>
      <c r="W147" s="356"/>
      <c r="X147" s="277"/>
      <c r="Y147" s="277">
        <v>2872357</v>
      </c>
      <c r="Z147" s="277"/>
      <c r="AA147" s="277"/>
      <c r="AB147" s="277"/>
      <c r="AC147" s="277"/>
      <c r="AD147" s="277"/>
      <c r="AE147" s="277"/>
      <c r="AF147" s="277"/>
      <c r="AG147" s="277"/>
      <c r="AH147" s="357"/>
      <c r="AI147" s="254">
        <f t="shared" si="40"/>
        <v>2872357</v>
      </c>
      <c r="AJ147" s="233">
        <f t="shared" si="39"/>
        <v>49445568</v>
      </c>
      <c r="AK147" s="358"/>
    </row>
    <row r="148" spans="1:37" s="359" customFormat="1" x14ac:dyDescent="0.2">
      <c r="A148" s="351"/>
      <c r="B148" s="350">
        <v>39971250</v>
      </c>
      <c r="C148" s="57" t="s">
        <v>56</v>
      </c>
      <c r="D148" s="57" t="s">
        <v>216</v>
      </c>
      <c r="E148" s="57" t="s">
        <v>105</v>
      </c>
      <c r="F148" s="57" t="s">
        <v>109</v>
      </c>
      <c r="G148" s="57" t="s">
        <v>108</v>
      </c>
      <c r="H148" s="57" t="s">
        <v>206</v>
      </c>
      <c r="I148" s="57" t="s">
        <v>110</v>
      </c>
      <c r="J148" s="57" t="s">
        <v>92</v>
      </c>
      <c r="K148" s="57" t="s">
        <v>217</v>
      </c>
      <c r="L148" s="352">
        <v>389</v>
      </c>
      <c r="M148" s="350">
        <v>39971250</v>
      </c>
      <c r="N148" s="65" t="s">
        <v>226</v>
      </c>
      <c r="O148" s="350">
        <v>39971250</v>
      </c>
      <c r="P148" s="353" t="s">
        <v>757</v>
      </c>
      <c r="Q148" s="350">
        <v>39971250</v>
      </c>
      <c r="R148" s="353" t="s">
        <v>778</v>
      </c>
      <c r="S148" s="350">
        <v>39971250</v>
      </c>
      <c r="T148" s="118" t="s">
        <v>732</v>
      </c>
      <c r="U148" s="118" t="s">
        <v>825</v>
      </c>
      <c r="V148" s="355" t="s">
        <v>611</v>
      </c>
      <c r="W148" s="356"/>
      <c r="X148" s="277"/>
      <c r="Y148" s="277">
        <v>0</v>
      </c>
      <c r="Z148" s="277"/>
      <c r="AA148" s="277"/>
      <c r="AB148" s="277"/>
      <c r="AC148" s="277"/>
      <c r="AD148" s="277"/>
      <c r="AE148" s="277"/>
      <c r="AF148" s="277"/>
      <c r="AG148" s="277"/>
      <c r="AH148" s="357"/>
      <c r="AI148" s="254">
        <f t="shared" si="40"/>
        <v>0</v>
      </c>
      <c r="AJ148" s="233">
        <f t="shared" si="39"/>
        <v>39971250</v>
      </c>
      <c r="AK148" s="358"/>
    </row>
    <row r="149" spans="1:37" s="359" customFormat="1" x14ac:dyDescent="0.2">
      <c r="A149" s="351"/>
      <c r="B149" s="350">
        <v>47787850</v>
      </c>
      <c r="C149" s="57" t="s">
        <v>56</v>
      </c>
      <c r="D149" s="57" t="s">
        <v>216</v>
      </c>
      <c r="E149" s="57" t="s">
        <v>105</v>
      </c>
      <c r="F149" s="57" t="s">
        <v>109</v>
      </c>
      <c r="G149" s="57" t="s">
        <v>108</v>
      </c>
      <c r="H149" s="57" t="s">
        <v>206</v>
      </c>
      <c r="I149" s="57" t="s">
        <v>110</v>
      </c>
      <c r="J149" s="57" t="s">
        <v>92</v>
      </c>
      <c r="K149" s="57" t="s">
        <v>217</v>
      </c>
      <c r="L149" s="352">
        <v>390</v>
      </c>
      <c r="M149" s="350">
        <v>47787850</v>
      </c>
      <c r="N149" s="65" t="s">
        <v>226</v>
      </c>
      <c r="O149" s="350">
        <v>47787850</v>
      </c>
      <c r="P149" s="353" t="s">
        <v>758</v>
      </c>
      <c r="Q149" s="350">
        <v>47787850</v>
      </c>
      <c r="R149" s="353" t="s">
        <v>509</v>
      </c>
      <c r="S149" s="350">
        <v>47787850</v>
      </c>
      <c r="T149" s="118" t="s">
        <v>733</v>
      </c>
      <c r="U149" s="118" t="s">
        <v>826</v>
      </c>
      <c r="V149" s="355" t="s">
        <v>803</v>
      </c>
      <c r="W149" s="356"/>
      <c r="X149" s="277"/>
      <c r="Y149" s="277">
        <v>0</v>
      </c>
      <c r="Z149" s="277"/>
      <c r="AA149" s="277"/>
      <c r="AB149" s="277"/>
      <c r="AC149" s="277"/>
      <c r="AD149" s="277"/>
      <c r="AE149" s="277"/>
      <c r="AF149" s="277"/>
      <c r="AG149" s="277"/>
      <c r="AH149" s="357"/>
      <c r="AI149" s="254">
        <f t="shared" si="40"/>
        <v>0</v>
      </c>
      <c r="AJ149" s="233">
        <f t="shared" si="39"/>
        <v>47787850</v>
      </c>
      <c r="AK149" s="358"/>
    </row>
    <row r="150" spans="1:37" s="359" customFormat="1" x14ac:dyDescent="0.2">
      <c r="A150" s="351"/>
      <c r="B150" s="350">
        <v>47787850</v>
      </c>
      <c r="C150" s="57" t="s">
        <v>56</v>
      </c>
      <c r="D150" s="57" t="s">
        <v>216</v>
      </c>
      <c r="E150" s="57" t="s">
        <v>105</v>
      </c>
      <c r="F150" s="57" t="s">
        <v>109</v>
      </c>
      <c r="G150" s="57" t="s">
        <v>108</v>
      </c>
      <c r="H150" s="57" t="s">
        <v>206</v>
      </c>
      <c r="I150" s="57" t="s">
        <v>110</v>
      </c>
      <c r="J150" s="57" t="s">
        <v>92</v>
      </c>
      <c r="K150" s="57" t="s">
        <v>217</v>
      </c>
      <c r="L150" s="352">
        <v>391</v>
      </c>
      <c r="M150" s="350">
        <v>47787850</v>
      </c>
      <c r="N150" s="65" t="s">
        <v>226</v>
      </c>
      <c r="O150" s="350">
        <v>47787850</v>
      </c>
      <c r="P150" s="353" t="s">
        <v>759</v>
      </c>
      <c r="Q150" s="350">
        <v>47787850</v>
      </c>
      <c r="R150" s="353" t="s">
        <v>779</v>
      </c>
      <c r="S150" s="350">
        <v>47787850</v>
      </c>
      <c r="T150" s="118" t="s">
        <v>734</v>
      </c>
      <c r="U150" s="118" t="s">
        <v>827</v>
      </c>
      <c r="V150" s="355" t="s">
        <v>772</v>
      </c>
      <c r="W150" s="356"/>
      <c r="X150" s="277"/>
      <c r="Y150" s="277">
        <v>0</v>
      </c>
      <c r="Z150" s="277"/>
      <c r="AA150" s="277"/>
      <c r="AB150" s="277"/>
      <c r="AC150" s="277"/>
      <c r="AD150" s="277"/>
      <c r="AE150" s="277"/>
      <c r="AF150" s="277"/>
      <c r="AG150" s="277"/>
      <c r="AH150" s="357"/>
      <c r="AI150" s="254">
        <f t="shared" ref="AI150:AI173" si="41">SUM(W150:AH150)</f>
        <v>0</v>
      </c>
      <c r="AJ150" s="233">
        <f t="shared" si="39"/>
        <v>47787850</v>
      </c>
      <c r="AK150" s="358"/>
    </row>
    <row r="151" spans="1:37" s="359" customFormat="1" x14ac:dyDescent="0.2">
      <c r="A151" s="351"/>
      <c r="B151" s="350">
        <v>47787850</v>
      </c>
      <c r="C151" s="57" t="s">
        <v>56</v>
      </c>
      <c r="D151" s="57" t="s">
        <v>216</v>
      </c>
      <c r="E151" s="57" t="s">
        <v>105</v>
      </c>
      <c r="F151" s="57" t="s">
        <v>109</v>
      </c>
      <c r="G151" s="57" t="s">
        <v>108</v>
      </c>
      <c r="H151" s="57" t="s">
        <v>206</v>
      </c>
      <c r="I151" s="57" t="s">
        <v>110</v>
      </c>
      <c r="J151" s="57" t="s">
        <v>92</v>
      </c>
      <c r="K151" s="57" t="s">
        <v>217</v>
      </c>
      <c r="L151" s="352">
        <v>392</v>
      </c>
      <c r="M151" s="350">
        <v>47787850</v>
      </c>
      <c r="N151" s="65" t="s">
        <v>226</v>
      </c>
      <c r="O151" s="350">
        <v>47787850</v>
      </c>
      <c r="P151" s="353" t="s">
        <v>645</v>
      </c>
      <c r="Q151" s="350">
        <v>47787850</v>
      </c>
      <c r="R151" s="353" t="s">
        <v>780</v>
      </c>
      <c r="S151" s="350">
        <v>47787850</v>
      </c>
      <c r="T151" s="118" t="s">
        <v>735</v>
      </c>
      <c r="U151" s="118" t="s">
        <v>828</v>
      </c>
      <c r="V151" s="355" t="s">
        <v>755</v>
      </c>
      <c r="W151" s="356"/>
      <c r="X151" s="277"/>
      <c r="Y151" s="277">
        <v>0</v>
      </c>
      <c r="Z151" s="277"/>
      <c r="AA151" s="277"/>
      <c r="AB151" s="277"/>
      <c r="AC151" s="277"/>
      <c r="AD151" s="277"/>
      <c r="AE151" s="277"/>
      <c r="AF151" s="277"/>
      <c r="AG151" s="277"/>
      <c r="AH151" s="357"/>
      <c r="AI151" s="254">
        <f t="shared" si="41"/>
        <v>0</v>
      </c>
      <c r="AJ151" s="233">
        <f t="shared" si="39"/>
        <v>47787850</v>
      </c>
      <c r="AK151" s="358"/>
    </row>
    <row r="152" spans="1:37" s="359" customFormat="1" x14ac:dyDescent="0.2">
      <c r="A152" s="351"/>
      <c r="B152" s="350">
        <v>47787850</v>
      </c>
      <c r="C152" s="57" t="s">
        <v>56</v>
      </c>
      <c r="D152" s="57" t="s">
        <v>216</v>
      </c>
      <c r="E152" s="57" t="s">
        <v>105</v>
      </c>
      <c r="F152" s="57" t="s">
        <v>109</v>
      </c>
      <c r="G152" s="57" t="s">
        <v>108</v>
      </c>
      <c r="H152" s="57" t="s">
        <v>206</v>
      </c>
      <c r="I152" s="57" t="s">
        <v>110</v>
      </c>
      <c r="J152" s="57" t="s">
        <v>92</v>
      </c>
      <c r="K152" s="57" t="s">
        <v>217</v>
      </c>
      <c r="L152" s="352">
        <v>393</v>
      </c>
      <c r="M152" s="350">
        <v>47787850</v>
      </c>
      <c r="N152" s="65" t="s">
        <v>226</v>
      </c>
      <c r="O152" s="350">
        <v>47787850</v>
      </c>
      <c r="P152" s="353" t="s">
        <v>760</v>
      </c>
      <c r="Q152" s="350">
        <v>47787850</v>
      </c>
      <c r="R152" s="353" t="s">
        <v>781</v>
      </c>
      <c r="S152" s="350">
        <v>47787850</v>
      </c>
      <c r="T152" s="118" t="s">
        <v>736</v>
      </c>
      <c r="U152" s="118" t="s">
        <v>829</v>
      </c>
      <c r="V152" s="355" t="s">
        <v>804</v>
      </c>
      <c r="W152" s="356"/>
      <c r="X152" s="277"/>
      <c r="Y152" s="277">
        <v>0</v>
      </c>
      <c r="Z152" s="277"/>
      <c r="AA152" s="277"/>
      <c r="AB152" s="277"/>
      <c r="AC152" s="277"/>
      <c r="AD152" s="277"/>
      <c r="AE152" s="277"/>
      <c r="AF152" s="277"/>
      <c r="AG152" s="277"/>
      <c r="AH152" s="357"/>
      <c r="AI152" s="254">
        <f t="shared" si="41"/>
        <v>0</v>
      </c>
      <c r="AJ152" s="233">
        <f t="shared" si="39"/>
        <v>47787850</v>
      </c>
      <c r="AK152" s="358"/>
    </row>
    <row r="153" spans="1:37" s="359" customFormat="1" x14ac:dyDescent="0.2">
      <c r="A153" s="351"/>
      <c r="B153" s="350">
        <v>47787850</v>
      </c>
      <c r="C153" s="57" t="s">
        <v>56</v>
      </c>
      <c r="D153" s="57" t="s">
        <v>216</v>
      </c>
      <c r="E153" s="57" t="s">
        <v>105</v>
      </c>
      <c r="F153" s="57" t="s">
        <v>109</v>
      </c>
      <c r="G153" s="57" t="s">
        <v>108</v>
      </c>
      <c r="H153" s="57" t="s">
        <v>206</v>
      </c>
      <c r="I153" s="57" t="s">
        <v>110</v>
      </c>
      <c r="J153" s="57" t="s">
        <v>92</v>
      </c>
      <c r="K153" s="57" t="s">
        <v>217</v>
      </c>
      <c r="L153" s="352">
        <v>429</v>
      </c>
      <c r="M153" s="350">
        <v>47787850</v>
      </c>
      <c r="N153" s="65" t="s">
        <v>226</v>
      </c>
      <c r="O153" s="350">
        <v>47787850</v>
      </c>
      <c r="P153" s="353" t="s">
        <v>761</v>
      </c>
      <c r="Q153" s="350">
        <v>47787850</v>
      </c>
      <c r="R153" s="353" t="s">
        <v>782</v>
      </c>
      <c r="S153" s="350">
        <v>47787850</v>
      </c>
      <c r="T153" s="118" t="s">
        <v>737</v>
      </c>
      <c r="U153" s="118" t="s">
        <v>830</v>
      </c>
      <c r="V153" s="355" t="s">
        <v>805</v>
      </c>
      <c r="W153" s="356"/>
      <c r="X153" s="277"/>
      <c r="Y153" s="277">
        <v>0</v>
      </c>
      <c r="Z153" s="277"/>
      <c r="AA153" s="277"/>
      <c r="AB153" s="277"/>
      <c r="AC153" s="277"/>
      <c r="AD153" s="277"/>
      <c r="AE153" s="277"/>
      <c r="AF153" s="277"/>
      <c r="AG153" s="277"/>
      <c r="AH153" s="357"/>
      <c r="AI153" s="254">
        <f t="shared" si="41"/>
        <v>0</v>
      </c>
      <c r="AJ153" s="233">
        <f t="shared" si="39"/>
        <v>47787850</v>
      </c>
      <c r="AK153" s="358"/>
    </row>
    <row r="154" spans="1:37" s="359" customFormat="1" x14ac:dyDescent="0.2">
      <c r="A154" s="351"/>
      <c r="B154" s="350">
        <v>47787850</v>
      </c>
      <c r="C154" s="57" t="s">
        <v>56</v>
      </c>
      <c r="D154" s="57" t="s">
        <v>216</v>
      </c>
      <c r="E154" s="57" t="s">
        <v>105</v>
      </c>
      <c r="F154" s="57" t="s">
        <v>109</v>
      </c>
      <c r="G154" s="57" t="s">
        <v>108</v>
      </c>
      <c r="H154" s="57" t="s">
        <v>206</v>
      </c>
      <c r="I154" s="57" t="s">
        <v>110</v>
      </c>
      <c r="J154" s="57" t="s">
        <v>92</v>
      </c>
      <c r="K154" s="57" t="s">
        <v>217</v>
      </c>
      <c r="L154" s="352">
        <v>430</v>
      </c>
      <c r="M154" s="350">
        <v>47787850</v>
      </c>
      <c r="N154" s="65" t="s">
        <v>226</v>
      </c>
      <c r="O154" s="350">
        <v>47787850</v>
      </c>
      <c r="P154" s="353" t="s">
        <v>762</v>
      </c>
      <c r="Q154" s="350">
        <v>47787850</v>
      </c>
      <c r="R154" s="353" t="s">
        <v>783</v>
      </c>
      <c r="S154" s="350">
        <v>47787850</v>
      </c>
      <c r="T154" s="118" t="s">
        <v>738</v>
      </c>
      <c r="U154" s="118" t="s">
        <v>831</v>
      </c>
      <c r="V154" s="355" t="s">
        <v>806</v>
      </c>
      <c r="W154" s="356"/>
      <c r="X154" s="277"/>
      <c r="Y154" s="277">
        <v>0</v>
      </c>
      <c r="Z154" s="277"/>
      <c r="AA154" s="277"/>
      <c r="AB154" s="277"/>
      <c r="AC154" s="277"/>
      <c r="AD154" s="277"/>
      <c r="AE154" s="277"/>
      <c r="AF154" s="277"/>
      <c r="AG154" s="277"/>
      <c r="AH154" s="357"/>
      <c r="AI154" s="254">
        <f t="shared" si="41"/>
        <v>0</v>
      </c>
      <c r="AJ154" s="233">
        <f t="shared" si="39"/>
        <v>47787850</v>
      </c>
      <c r="AK154" s="358"/>
    </row>
    <row r="155" spans="1:37" s="359" customFormat="1" x14ac:dyDescent="0.2">
      <c r="A155" s="351"/>
      <c r="B155" s="350">
        <v>47787850</v>
      </c>
      <c r="C155" s="57" t="s">
        <v>56</v>
      </c>
      <c r="D155" s="57" t="s">
        <v>216</v>
      </c>
      <c r="E155" s="57" t="s">
        <v>105</v>
      </c>
      <c r="F155" s="57" t="s">
        <v>109</v>
      </c>
      <c r="G155" s="57" t="s">
        <v>108</v>
      </c>
      <c r="H155" s="57" t="s">
        <v>206</v>
      </c>
      <c r="I155" s="57" t="s">
        <v>110</v>
      </c>
      <c r="J155" s="57" t="s">
        <v>92</v>
      </c>
      <c r="K155" s="57" t="s">
        <v>217</v>
      </c>
      <c r="L155" s="352">
        <v>431</v>
      </c>
      <c r="M155" s="350">
        <v>47787850</v>
      </c>
      <c r="N155" s="65" t="s">
        <v>226</v>
      </c>
      <c r="O155" s="350">
        <v>47787850</v>
      </c>
      <c r="P155" s="353" t="s">
        <v>763</v>
      </c>
      <c r="Q155" s="350">
        <v>47787850</v>
      </c>
      <c r="R155" s="353" t="s">
        <v>784</v>
      </c>
      <c r="S155" s="350">
        <v>47787850</v>
      </c>
      <c r="T155" s="118" t="s">
        <v>739</v>
      </c>
      <c r="U155" s="118" t="s">
        <v>832</v>
      </c>
      <c r="V155" s="355" t="s">
        <v>807</v>
      </c>
      <c r="W155" s="356"/>
      <c r="X155" s="277"/>
      <c r="Y155" s="277">
        <v>0</v>
      </c>
      <c r="Z155" s="277"/>
      <c r="AA155" s="277"/>
      <c r="AB155" s="277"/>
      <c r="AC155" s="277"/>
      <c r="AD155" s="277"/>
      <c r="AE155" s="277"/>
      <c r="AF155" s="277"/>
      <c r="AG155" s="277"/>
      <c r="AH155" s="357"/>
      <c r="AI155" s="254">
        <f t="shared" si="41"/>
        <v>0</v>
      </c>
      <c r="AJ155" s="233">
        <f t="shared" si="39"/>
        <v>47787850</v>
      </c>
      <c r="AK155" s="358"/>
    </row>
    <row r="156" spans="1:37" s="359" customFormat="1" x14ac:dyDescent="0.2">
      <c r="A156" s="351"/>
      <c r="B156" s="350">
        <v>47787850</v>
      </c>
      <c r="C156" s="57" t="s">
        <v>56</v>
      </c>
      <c r="D156" s="57" t="s">
        <v>216</v>
      </c>
      <c r="E156" s="57" t="s">
        <v>105</v>
      </c>
      <c r="F156" s="57" t="s">
        <v>109</v>
      </c>
      <c r="G156" s="57" t="s">
        <v>108</v>
      </c>
      <c r="H156" s="57" t="s">
        <v>206</v>
      </c>
      <c r="I156" s="57" t="s">
        <v>110</v>
      </c>
      <c r="J156" s="57" t="s">
        <v>92</v>
      </c>
      <c r="K156" s="57" t="s">
        <v>217</v>
      </c>
      <c r="L156" s="352">
        <v>432</v>
      </c>
      <c r="M156" s="350">
        <v>47787850</v>
      </c>
      <c r="N156" s="65" t="s">
        <v>226</v>
      </c>
      <c r="O156" s="350">
        <v>47787850</v>
      </c>
      <c r="P156" s="353" t="s">
        <v>764</v>
      </c>
      <c r="Q156" s="350">
        <v>47787850</v>
      </c>
      <c r="R156" s="353" t="s">
        <v>785</v>
      </c>
      <c r="S156" s="350">
        <v>47787850</v>
      </c>
      <c r="T156" s="118" t="s">
        <v>740</v>
      </c>
      <c r="U156" s="118" t="s">
        <v>833</v>
      </c>
      <c r="V156" s="355" t="s">
        <v>808</v>
      </c>
      <c r="W156" s="356"/>
      <c r="X156" s="277"/>
      <c r="Y156" s="277">
        <v>0</v>
      </c>
      <c r="Z156" s="277"/>
      <c r="AA156" s="277"/>
      <c r="AB156" s="277"/>
      <c r="AC156" s="277"/>
      <c r="AD156" s="277"/>
      <c r="AE156" s="277"/>
      <c r="AF156" s="277"/>
      <c r="AG156" s="277"/>
      <c r="AH156" s="357"/>
      <c r="AI156" s="254">
        <f t="shared" si="41"/>
        <v>0</v>
      </c>
      <c r="AJ156" s="233">
        <f t="shared" si="39"/>
        <v>47787850</v>
      </c>
      <c r="AK156" s="358"/>
    </row>
    <row r="157" spans="1:37" s="359" customFormat="1" x14ac:dyDescent="0.2">
      <c r="A157" s="351"/>
      <c r="B157" s="350">
        <v>59032050</v>
      </c>
      <c r="C157" s="57" t="s">
        <v>56</v>
      </c>
      <c r="D157" s="57" t="s">
        <v>216</v>
      </c>
      <c r="E157" s="57" t="s">
        <v>105</v>
      </c>
      <c r="F157" s="57" t="s">
        <v>109</v>
      </c>
      <c r="G157" s="57" t="s">
        <v>108</v>
      </c>
      <c r="H157" s="57" t="s">
        <v>206</v>
      </c>
      <c r="I157" s="57" t="s">
        <v>110</v>
      </c>
      <c r="J157" s="57" t="s">
        <v>92</v>
      </c>
      <c r="K157" s="57" t="s">
        <v>217</v>
      </c>
      <c r="L157" s="352">
        <v>433</v>
      </c>
      <c r="M157" s="350">
        <v>59032050</v>
      </c>
      <c r="N157" s="65" t="s">
        <v>226</v>
      </c>
      <c r="O157" s="350">
        <v>59032050</v>
      </c>
      <c r="P157" s="353" t="s">
        <v>542</v>
      </c>
      <c r="Q157" s="350">
        <v>59032050</v>
      </c>
      <c r="R157" s="353" t="s">
        <v>566</v>
      </c>
      <c r="S157" s="350">
        <v>59032050</v>
      </c>
      <c r="T157" s="118" t="s">
        <v>741</v>
      </c>
      <c r="U157" s="118" t="s">
        <v>834</v>
      </c>
      <c r="V157" s="355" t="s">
        <v>436</v>
      </c>
      <c r="W157" s="356"/>
      <c r="X157" s="277"/>
      <c r="Y157" s="277">
        <v>3935470</v>
      </c>
      <c r="Z157" s="277"/>
      <c r="AA157" s="277"/>
      <c r="AB157" s="277"/>
      <c r="AC157" s="277"/>
      <c r="AD157" s="277"/>
      <c r="AE157" s="277"/>
      <c r="AF157" s="277"/>
      <c r="AG157" s="277"/>
      <c r="AH157" s="357"/>
      <c r="AI157" s="254">
        <f t="shared" si="41"/>
        <v>3935470</v>
      </c>
      <c r="AJ157" s="233">
        <f t="shared" si="39"/>
        <v>55096580</v>
      </c>
      <c r="AK157" s="358"/>
    </row>
    <row r="158" spans="1:37" s="359" customFormat="1" x14ac:dyDescent="0.2">
      <c r="A158" s="351"/>
      <c r="B158" s="350">
        <v>59032050</v>
      </c>
      <c r="C158" s="57" t="s">
        <v>56</v>
      </c>
      <c r="D158" s="57" t="s">
        <v>216</v>
      </c>
      <c r="E158" s="57" t="s">
        <v>105</v>
      </c>
      <c r="F158" s="57" t="s">
        <v>109</v>
      </c>
      <c r="G158" s="57" t="s">
        <v>108</v>
      </c>
      <c r="H158" s="57" t="s">
        <v>206</v>
      </c>
      <c r="I158" s="57" t="s">
        <v>110</v>
      </c>
      <c r="J158" s="57" t="s">
        <v>92</v>
      </c>
      <c r="K158" s="57" t="s">
        <v>217</v>
      </c>
      <c r="L158" s="352">
        <v>434</v>
      </c>
      <c r="M158" s="350">
        <v>59032050</v>
      </c>
      <c r="N158" s="65" t="s">
        <v>226</v>
      </c>
      <c r="O158" s="350">
        <v>59032050</v>
      </c>
      <c r="P158" s="353" t="s">
        <v>541</v>
      </c>
      <c r="Q158" s="350">
        <v>59032050</v>
      </c>
      <c r="R158" s="353" t="s">
        <v>786</v>
      </c>
      <c r="S158" s="350">
        <v>59032050</v>
      </c>
      <c r="T158" s="118" t="s">
        <v>742</v>
      </c>
      <c r="U158" s="118" t="s">
        <v>835</v>
      </c>
      <c r="V158" s="355" t="s">
        <v>568</v>
      </c>
      <c r="W158" s="356"/>
      <c r="X158" s="277"/>
      <c r="Y158" s="277">
        <v>5434697</v>
      </c>
      <c r="Z158" s="277"/>
      <c r="AA158" s="277"/>
      <c r="AB158" s="277"/>
      <c r="AC158" s="277"/>
      <c r="AD158" s="277"/>
      <c r="AE158" s="277"/>
      <c r="AF158" s="277"/>
      <c r="AG158" s="277"/>
      <c r="AH158" s="357"/>
      <c r="AI158" s="254">
        <f t="shared" si="41"/>
        <v>5434697</v>
      </c>
      <c r="AJ158" s="233">
        <f t="shared" si="39"/>
        <v>53597353</v>
      </c>
      <c r="AK158" s="358"/>
    </row>
    <row r="159" spans="1:37" s="359" customFormat="1" x14ac:dyDescent="0.2">
      <c r="A159" s="351"/>
      <c r="B159" s="350">
        <v>59032050</v>
      </c>
      <c r="C159" s="57" t="s">
        <v>56</v>
      </c>
      <c r="D159" s="57" t="s">
        <v>216</v>
      </c>
      <c r="E159" s="57" t="s">
        <v>105</v>
      </c>
      <c r="F159" s="57" t="s">
        <v>109</v>
      </c>
      <c r="G159" s="57" t="s">
        <v>108</v>
      </c>
      <c r="H159" s="57" t="s">
        <v>206</v>
      </c>
      <c r="I159" s="57" t="s">
        <v>110</v>
      </c>
      <c r="J159" s="57" t="s">
        <v>92</v>
      </c>
      <c r="K159" s="57" t="s">
        <v>217</v>
      </c>
      <c r="L159" s="352">
        <v>435</v>
      </c>
      <c r="M159" s="350">
        <v>59032050</v>
      </c>
      <c r="N159" s="65" t="s">
        <v>226</v>
      </c>
      <c r="O159" s="350">
        <v>59032050</v>
      </c>
      <c r="P159" s="353" t="s">
        <v>544</v>
      </c>
      <c r="Q159" s="350">
        <v>59032050</v>
      </c>
      <c r="R159" s="353" t="s">
        <v>787</v>
      </c>
      <c r="S159" s="350">
        <v>59032050</v>
      </c>
      <c r="T159" s="118" t="s">
        <v>743</v>
      </c>
      <c r="U159" s="118" t="s">
        <v>836</v>
      </c>
      <c r="V159" s="355" t="s">
        <v>809</v>
      </c>
      <c r="W159" s="356"/>
      <c r="X159" s="277"/>
      <c r="Y159" s="277">
        <v>5622100</v>
      </c>
      <c r="Z159" s="277"/>
      <c r="AA159" s="277"/>
      <c r="AB159" s="277"/>
      <c r="AC159" s="277"/>
      <c r="AD159" s="277"/>
      <c r="AE159" s="277"/>
      <c r="AF159" s="277"/>
      <c r="AG159" s="277"/>
      <c r="AH159" s="357"/>
      <c r="AI159" s="254">
        <f t="shared" si="41"/>
        <v>5622100</v>
      </c>
      <c r="AJ159" s="233">
        <f t="shared" si="39"/>
        <v>53409950</v>
      </c>
      <c r="AK159" s="358"/>
    </row>
    <row r="160" spans="1:37" s="359" customFormat="1" x14ac:dyDescent="0.2">
      <c r="A160" s="351"/>
      <c r="B160" s="350">
        <v>63345600</v>
      </c>
      <c r="C160" s="57" t="s">
        <v>56</v>
      </c>
      <c r="D160" s="57" t="s">
        <v>216</v>
      </c>
      <c r="E160" s="57" t="s">
        <v>105</v>
      </c>
      <c r="F160" s="57" t="s">
        <v>109</v>
      </c>
      <c r="G160" s="57" t="s">
        <v>108</v>
      </c>
      <c r="H160" s="57" t="s">
        <v>206</v>
      </c>
      <c r="I160" s="57" t="s">
        <v>110</v>
      </c>
      <c r="J160" s="57" t="s">
        <v>92</v>
      </c>
      <c r="K160" s="57" t="s">
        <v>217</v>
      </c>
      <c r="L160" s="352">
        <v>436</v>
      </c>
      <c r="M160" s="350">
        <v>63345600</v>
      </c>
      <c r="N160" s="65" t="s">
        <v>226</v>
      </c>
      <c r="O160" s="350">
        <v>63345600</v>
      </c>
      <c r="P160" s="353" t="s">
        <v>765</v>
      </c>
      <c r="Q160" s="350">
        <v>63345600</v>
      </c>
      <c r="R160" s="353" t="s">
        <v>788</v>
      </c>
      <c r="S160" s="350">
        <v>63345600</v>
      </c>
      <c r="T160" s="118" t="s">
        <v>744</v>
      </c>
      <c r="U160" s="118" t="s">
        <v>837</v>
      </c>
      <c r="V160" s="355" t="s">
        <v>608</v>
      </c>
      <c r="W160" s="356"/>
      <c r="X160" s="277"/>
      <c r="Y160" s="277">
        <v>0</v>
      </c>
      <c r="Z160" s="277"/>
      <c r="AA160" s="277"/>
      <c r="AB160" s="277"/>
      <c r="AC160" s="277"/>
      <c r="AD160" s="277"/>
      <c r="AE160" s="277"/>
      <c r="AF160" s="277"/>
      <c r="AG160" s="277"/>
      <c r="AH160" s="357"/>
      <c r="AI160" s="254">
        <f t="shared" si="41"/>
        <v>0</v>
      </c>
      <c r="AJ160" s="233">
        <f t="shared" si="39"/>
        <v>63345600</v>
      </c>
      <c r="AK160" s="358"/>
    </row>
    <row r="161" spans="1:37" s="359" customFormat="1" x14ac:dyDescent="0.2">
      <c r="A161" s="351"/>
      <c r="B161" s="350">
        <v>47787850</v>
      </c>
      <c r="C161" s="57" t="s">
        <v>56</v>
      </c>
      <c r="D161" s="57" t="s">
        <v>216</v>
      </c>
      <c r="E161" s="57" t="s">
        <v>105</v>
      </c>
      <c r="F161" s="57" t="s">
        <v>109</v>
      </c>
      <c r="G161" s="57" t="s">
        <v>108</v>
      </c>
      <c r="H161" s="57" t="s">
        <v>206</v>
      </c>
      <c r="I161" s="57" t="s">
        <v>110</v>
      </c>
      <c r="J161" s="57" t="s">
        <v>92</v>
      </c>
      <c r="K161" s="57" t="s">
        <v>217</v>
      </c>
      <c r="L161" s="352">
        <v>437</v>
      </c>
      <c r="M161" s="350">
        <v>47787850</v>
      </c>
      <c r="N161" s="65" t="s">
        <v>226</v>
      </c>
      <c r="O161" s="350">
        <v>47787850</v>
      </c>
      <c r="P161" s="353" t="s">
        <v>766</v>
      </c>
      <c r="Q161" s="350">
        <v>47787850</v>
      </c>
      <c r="R161" s="353" t="s">
        <v>789</v>
      </c>
      <c r="S161" s="350">
        <v>47787850</v>
      </c>
      <c r="T161" s="118" t="s">
        <v>745</v>
      </c>
      <c r="U161" s="118" t="s">
        <v>838</v>
      </c>
      <c r="V161" s="355" t="s">
        <v>606</v>
      </c>
      <c r="W161" s="356"/>
      <c r="X161" s="277"/>
      <c r="Y161" s="277">
        <v>0</v>
      </c>
      <c r="Z161" s="277"/>
      <c r="AA161" s="277"/>
      <c r="AB161" s="277"/>
      <c r="AC161" s="277"/>
      <c r="AD161" s="277"/>
      <c r="AE161" s="277"/>
      <c r="AF161" s="277"/>
      <c r="AG161" s="277"/>
      <c r="AH161" s="357"/>
      <c r="AI161" s="254">
        <f t="shared" si="41"/>
        <v>0</v>
      </c>
      <c r="AJ161" s="233">
        <f t="shared" si="39"/>
        <v>47787850</v>
      </c>
      <c r="AK161" s="358"/>
    </row>
    <row r="162" spans="1:37" s="359" customFormat="1" x14ac:dyDescent="0.2">
      <c r="A162" s="351"/>
      <c r="B162" s="350">
        <v>47787850</v>
      </c>
      <c r="C162" s="57" t="s">
        <v>56</v>
      </c>
      <c r="D162" s="57" t="s">
        <v>216</v>
      </c>
      <c r="E162" s="57" t="s">
        <v>105</v>
      </c>
      <c r="F162" s="57" t="s">
        <v>109</v>
      </c>
      <c r="G162" s="57" t="s">
        <v>108</v>
      </c>
      <c r="H162" s="57" t="s">
        <v>206</v>
      </c>
      <c r="I162" s="57" t="s">
        <v>110</v>
      </c>
      <c r="J162" s="57" t="s">
        <v>92</v>
      </c>
      <c r="K162" s="57" t="s">
        <v>217</v>
      </c>
      <c r="L162" s="352">
        <v>438</v>
      </c>
      <c r="M162" s="350">
        <v>47787850</v>
      </c>
      <c r="N162" s="65" t="s">
        <v>226</v>
      </c>
      <c r="O162" s="350">
        <v>47787850</v>
      </c>
      <c r="P162" s="353" t="s">
        <v>767</v>
      </c>
      <c r="Q162" s="350">
        <v>47787850</v>
      </c>
      <c r="R162" s="353" t="s">
        <v>790</v>
      </c>
      <c r="S162" s="350">
        <v>47787850</v>
      </c>
      <c r="T162" s="118" t="s">
        <v>746</v>
      </c>
      <c r="U162" s="118" t="s">
        <v>839</v>
      </c>
      <c r="V162" s="355" t="s">
        <v>810</v>
      </c>
      <c r="W162" s="356"/>
      <c r="X162" s="277"/>
      <c r="Y162" s="277">
        <v>0</v>
      </c>
      <c r="Z162" s="277"/>
      <c r="AA162" s="277"/>
      <c r="AB162" s="277"/>
      <c r="AC162" s="277"/>
      <c r="AD162" s="277"/>
      <c r="AE162" s="277"/>
      <c r="AF162" s="277"/>
      <c r="AG162" s="277"/>
      <c r="AH162" s="357"/>
      <c r="AI162" s="254">
        <f t="shared" si="41"/>
        <v>0</v>
      </c>
      <c r="AJ162" s="233">
        <f t="shared" si="39"/>
        <v>47787850</v>
      </c>
      <c r="AK162" s="358"/>
    </row>
    <row r="163" spans="1:37" s="359" customFormat="1" x14ac:dyDescent="0.2">
      <c r="A163" s="351"/>
      <c r="B163" s="350">
        <v>47787850</v>
      </c>
      <c r="C163" s="57" t="s">
        <v>56</v>
      </c>
      <c r="D163" s="57" t="s">
        <v>216</v>
      </c>
      <c r="E163" s="57" t="s">
        <v>105</v>
      </c>
      <c r="F163" s="57" t="s">
        <v>109</v>
      </c>
      <c r="G163" s="57" t="s">
        <v>108</v>
      </c>
      <c r="H163" s="57" t="s">
        <v>206</v>
      </c>
      <c r="I163" s="57" t="s">
        <v>110</v>
      </c>
      <c r="J163" s="57" t="s">
        <v>92</v>
      </c>
      <c r="K163" s="57" t="s">
        <v>217</v>
      </c>
      <c r="L163" s="352">
        <v>439</v>
      </c>
      <c r="M163" s="350">
        <v>47787850</v>
      </c>
      <c r="N163" s="65" t="s">
        <v>226</v>
      </c>
      <c r="O163" s="350">
        <v>47787850</v>
      </c>
      <c r="P163" s="353" t="s">
        <v>768</v>
      </c>
      <c r="Q163" s="350">
        <v>47787850</v>
      </c>
      <c r="R163" s="353" t="s">
        <v>791</v>
      </c>
      <c r="S163" s="350">
        <v>47787850</v>
      </c>
      <c r="T163" s="118" t="s">
        <v>747</v>
      </c>
      <c r="U163" s="118" t="s">
        <v>840</v>
      </c>
      <c r="V163" s="355" t="s">
        <v>811</v>
      </c>
      <c r="W163" s="356"/>
      <c r="X163" s="277"/>
      <c r="Y163" s="277">
        <v>0</v>
      </c>
      <c r="Z163" s="277"/>
      <c r="AA163" s="277"/>
      <c r="AB163" s="277"/>
      <c r="AC163" s="277"/>
      <c r="AD163" s="277"/>
      <c r="AE163" s="277"/>
      <c r="AF163" s="277"/>
      <c r="AG163" s="277"/>
      <c r="AH163" s="357"/>
      <c r="AI163" s="254">
        <f t="shared" si="41"/>
        <v>0</v>
      </c>
      <c r="AJ163" s="233">
        <f t="shared" si="39"/>
        <v>47787850</v>
      </c>
      <c r="AK163" s="358"/>
    </row>
    <row r="164" spans="1:37" s="359" customFormat="1" x14ac:dyDescent="0.2">
      <c r="A164" s="351"/>
      <c r="B164" s="350">
        <v>47787850</v>
      </c>
      <c r="C164" s="57" t="s">
        <v>56</v>
      </c>
      <c r="D164" s="57" t="s">
        <v>216</v>
      </c>
      <c r="E164" s="57" t="s">
        <v>105</v>
      </c>
      <c r="F164" s="57" t="s">
        <v>109</v>
      </c>
      <c r="G164" s="57" t="s">
        <v>108</v>
      </c>
      <c r="H164" s="57" t="s">
        <v>206</v>
      </c>
      <c r="I164" s="57" t="s">
        <v>110</v>
      </c>
      <c r="J164" s="57" t="s">
        <v>92</v>
      </c>
      <c r="K164" s="57" t="s">
        <v>217</v>
      </c>
      <c r="L164" s="352">
        <v>440</v>
      </c>
      <c r="M164" s="350">
        <v>47787850</v>
      </c>
      <c r="N164" s="65" t="s">
        <v>226</v>
      </c>
      <c r="O164" s="350">
        <v>47787850</v>
      </c>
      <c r="P164" s="353" t="s">
        <v>769</v>
      </c>
      <c r="Q164" s="350">
        <v>47787850</v>
      </c>
      <c r="R164" s="353" t="s">
        <v>792</v>
      </c>
      <c r="S164" s="350">
        <v>47787850</v>
      </c>
      <c r="T164" s="118" t="s">
        <v>748</v>
      </c>
      <c r="U164" s="118" t="s">
        <v>841</v>
      </c>
      <c r="V164" s="355" t="s">
        <v>812</v>
      </c>
      <c r="W164" s="356"/>
      <c r="X164" s="277"/>
      <c r="Y164" s="277">
        <v>0</v>
      </c>
      <c r="Z164" s="277"/>
      <c r="AA164" s="277"/>
      <c r="AB164" s="277"/>
      <c r="AC164" s="277"/>
      <c r="AD164" s="277"/>
      <c r="AE164" s="277"/>
      <c r="AF164" s="277"/>
      <c r="AG164" s="277"/>
      <c r="AH164" s="357"/>
      <c r="AI164" s="254">
        <f t="shared" si="41"/>
        <v>0</v>
      </c>
      <c r="AJ164" s="233">
        <f t="shared" si="39"/>
        <v>47787850</v>
      </c>
      <c r="AK164" s="358"/>
    </row>
    <row r="165" spans="1:37" s="359" customFormat="1" x14ac:dyDescent="0.2">
      <c r="A165" s="351"/>
      <c r="B165" s="350">
        <v>30096000</v>
      </c>
      <c r="C165" s="57" t="s">
        <v>56</v>
      </c>
      <c r="D165" s="57" t="s">
        <v>216</v>
      </c>
      <c r="E165" s="57" t="s">
        <v>105</v>
      </c>
      <c r="F165" s="57" t="s">
        <v>109</v>
      </c>
      <c r="G165" s="57" t="s">
        <v>108</v>
      </c>
      <c r="H165" s="57" t="s">
        <v>206</v>
      </c>
      <c r="I165" s="57" t="s">
        <v>110</v>
      </c>
      <c r="J165" s="57" t="s">
        <v>92</v>
      </c>
      <c r="K165" s="57" t="s">
        <v>217</v>
      </c>
      <c r="L165" s="352">
        <v>441</v>
      </c>
      <c r="M165" s="350">
        <v>30096000</v>
      </c>
      <c r="N165" s="65" t="s">
        <v>226</v>
      </c>
      <c r="O165" s="350">
        <v>30096000</v>
      </c>
      <c r="P165" s="353" t="s">
        <v>770</v>
      </c>
      <c r="Q165" s="350">
        <v>30096000</v>
      </c>
      <c r="R165" s="353" t="s">
        <v>756</v>
      </c>
      <c r="S165" s="350">
        <v>30096000</v>
      </c>
      <c r="T165" s="118" t="s">
        <v>240</v>
      </c>
      <c r="U165" s="118" t="s">
        <v>842</v>
      </c>
      <c r="V165" s="355" t="s">
        <v>450</v>
      </c>
      <c r="W165" s="356"/>
      <c r="X165" s="277"/>
      <c r="Y165" s="277">
        <v>2382600</v>
      </c>
      <c r="Z165" s="277"/>
      <c r="AA165" s="277"/>
      <c r="AB165" s="277"/>
      <c r="AC165" s="277"/>
      <c r="AD165" s="277"/>
      <c r="AE165" s="277"/>
      <c r="AF165" s="277"/>
      <c r="AG165" s="277"/>
      <c r="AH165" s="357"/>
      <c r="AI165" s="254">
        <f t="shared" si="41"/>
        <v>2382600</v>
      </c>
      <c r="AJ165" s="233">
        <f t="shared" si="39"/>
        <v>27713400</v>
      </c>
      <c r="AK165" s="358"/>
    </row>
    <row r="166" spans="1:37" s="359" customFormat="1" x14ac:dyDescent="0.2">
      <c r="A166" s="351"/>
      <c r="B166" s="350">
        <v>42500000</v>
      </c>
      <c r="C166" s="57" t="s">
        <v>56</v>
      </c>
      <c r="D166" s="57" t="s">
        <v>216</v>
      </c>
      <c r="E166" s="57" t="s">
        <v>105</v>
      </c>
      <c r="F166" s="57" t="s">
        <v>109</v>
      </c>
      <c r="G166" s="57" t="s">
        <v>108</v>
      </c>
      <c r="H166" s="57" t="s">
        <v>206</v>
      </c>
      <c r="I166" s="57" t="s">
        <v>110</v>
      </c>
      <c r="J166" s="57" t="s">
        <v>92</v>
      </c>
      <c r="K166" s="57" t="s">
        <v>217</v>
      </c>
      <c r="L166" s="352">
        <v>510</v>
      </c>
      <c r="M166" s="350">
        <v>42500000</v>
      </c>
      <c r="N166" s="65" t="s">
        <v>226</v>
      </c>
      <c r="O166" s="350">
        <v>42500000</v>
      </c>
      <c r="P166" s="353" t="s">
        <v>517</v>
      </c>
      <c r="Q166" s="350">
        <v>42500000</v>
      </c>
      <c r="R166" s="353" t="s">
        <v>793</v>
      </c>
      <c r="S166" s="350">
        <v>42500000</v>
      </c>
      <c r="T166" s="118" t="s">
        <v>749</v>
      </c>
      <c r="U166" s="118" t="s">
        <v>843</v>
      </c>
      <c r="V166" s="355" t="s">
        <v>613</v>
      </c>
      <c r="W166" s="356"/>
      <c r="X166" s="277"/>
      <c r="Y166" s="277">
        <v>0</v>
      </c>
      <c r="Z166" s="277"/>
      <c r="AA166" s="277"/>
      <c r="AB166" s="277"/>
      <c r="AC166" s="277"/>
      <c r="AD166" s="277"/>
      <c r="AE166" s="277"/>
      <c r="AF166" s="277"/>
      <c r="AG166" s="277"/>
      <c r="AH166" s="357"/>
      <c r="AI166" s="254">
        <f t="shared" si="41"/>
        <v>0</v>
      </c>
      <c r="AJ166" s="233">
        <f t="shared" si="39"/>
        <v>42500000</v>
      </c>
      <c r="AK166" s="358"/>
    </row>
    <row r="167" spans="1:37" s="359" customFormat="1" x14ac:dyDescent="0.2">
      <c r="A167" s="351"/>
      <c r="B167" s="350">
        <v>63345600</v>
      </c>
      <c r="C167" s="57" t="s">
        <v>56</v>
      </c>
      <c r="D167" s="57" t="s">
        <v>216</v>
      </c>
      <c r="E167" s="57" t="s">
        <v>105</v>
      </c>
      <c r="F167" s="57" t="s">
        <v>109</v>
      </c>
      <c r="G167" s="57" t="s">
        <v>108</v>
      </c>
      <c r="H167" s="57" t="s">
        <v>206</v>
      </c>
      <c r="I167" s="57" t="s">
        <v>110</v>
      </c>
      <c r="J167" s="57" t="s">
        <v>92</v>
      </c>
      <c r="K167" s="57" t="s">
        <v>217</v>
      </c>
      <c r="L167" s="352">
        <v>521</v>
      </c>
      <c r="M167" s="350">
        <v>63345600</v>
      </c>
      <c r="N167" s="65" t="s">
        <v>226</v>
      </c>
      <c r="O167" s="350">
        <v>63345600</v>
      </c>
      <c r="P167" s="353" t="s">
        <v>771</v>
      </c>
      <c r="Q167" s="350">
        <v>63345600</v>
      </c>
      <c r="R167" s="353" t="s">
        <v>794</v>
      </c>
      <c r="S167" s="350">
        <v>63345600</v>
      </c>
      <c r="T167" s="118" t="s">
        <v>750</v>
      </c>
      <c r="U167" s="118" t="s">
        <v>844</v>
      </c>
      <c r="V167" s="355" t="s">
        <v>638</v>
      </c>
      <c r="W167" s="356"/>
      <c r="X167" s="277"/>
      <c r="Y167" s="277">
        <v>0</v>
      </c>
      <c r="Z167" s="277"/>
      <c r="AA167" s="277"/>
      <c r="AB167" s="277"/>
      <c r="AC167" s="277"/>
      <c r="AD167" s="277"/>
      <c r="AE167" s="277"/>
      <c r="AF167" s="277"/>
      <c r="AG167" s="277"/>
      <c r="AH167" s="357"/>
      <c r="AI167" s="254">
        <f t="shared" si="41"/>
        <v>0</v>
      </c>
      <c r="AJ167" s="233">
        <f t="shared" si="39"/>
        <v>63345600</v>
      </c>
      <c r="AK167" s="358"/>
    </row>
    <row r="168" spans="1:37" s="359" customFormat="1" x14ac:dyDescent="0.2">
      <c r="A168" s="351"/>
      <c r="B168" s="350">
        <v>47787850</v>
      </c>
      <c r="C168" s="57" t="s">
        <v>56</v>
      </c>
      <c r="D168" s="57" t="s">
        <v>216</v>
      </c>
      <c r="E168" s="57" t="s">
        <v>105</v>
      </c>
      <c r="F168" s="57" t="s">
        <v>109</v>
      </c>
      <c r="G168" s="57" t="s">
        <v>108</v>
      </c>
      <c r="H168" s="57" t="s">
        <v>206</v>
      </c>
      <c r="I168" s="57" t="s">
        <v>110</v>
      </c>
      <c r="J168" s="57" t="s">
        <v>92</v>
      </c>
      <c r="K168" s="57" t="s">
        <v>217</v>
      </c>
      <c r="L168" s="352">
        <v>522</v>
      </c>
      <c r="M168" s="350">
        <v>47787850</v>
      </c>
      <c r="N168" s="65" t="s">
        <v>226</v>
      </c>
      <c r="O168" s="350">
        <v>47787850</v>
      </c>
      <c r="P168" s="353" t="s">
        <v>650</v>
      </c>
      <c r="Q168" s="350">
        <v>47787850</v>
      </c>
      <c r="R168" s="353" t="s">
        <v>795</v>
      </c>
      <c r="S168" s="350">
        <v>47787850</v>
      </c>
      <c r="T168" s="118" t="s">
        <v>751</v>
      </c>
      <c r="U168" s="118" t="s">
        <v>845</v>
      </c>
      <c r="V168" s="355" t="s">
        <v>813</v>
      </c>
      <c r="W168" s="356"/>
      <c r="X168" s="277"/>
      <c r="Y168" s="277">
        <v>0</v>
      </c>
      <c r="Z168" s="277"/>
      <c r="AA168" s="277"/>
      <c r="AB168" s="277"/>
      <c r="AC168" s="277"/>
      <c r="AD168" s="277"/>
      <c r="AE168" s="277"/>
      <c r="AF168" s="277"/>
      <c r="AG168" s="277"/>
      <c r="AH168" s="357"/>
      <c r="AI168" s="254">
        <f t="shared" si="41"/>
        <v>0</v>
      </c>
      <c r="AJ168" s="233">
        <f t="shared" si="39"/>
        <v>47787850</v>
      </c>
      <c r="AK168" s="358"/>
    </row>
    <row r="169" spans="1:37" s="359" customFormat="1" x14ac:dyDescent="0.2">
      <c r="A169" s="351"/>
      <c r="B169" s="350">
        <v>47787850</v>
      </c>
      <c r="C169" s="57" t="s">
        <v>56</v>
      </c>
      <c r="D169" s="57" t="s">
        <v>216</v>
      </c>
      <c r="E169" s="57" t="s">
        <v>105</v>
      </c>
      <c r="F169" s="57" t="s">
        <v>109</v>
      </c>
      <c r="G169" s="57" t="s">
        <v>108</v>
      </c>
      <c r="H169" s="57" t="s">
        <v>206</v>
      </c>
      <c r="I169" s="57" t="s">
        <v>110</v>
      </c>
      <c r="J169" s="57" t="s">
        <v>92</v>
      </c>
      <c r="K169" s="57" t="s">
        <v>217</v>
      </c>
      <c r="L169" s="352">
        <v>523</v>
      </c>
      <c r="M169" s="350">
        <v>47787850</v>
      </c>
      <c r="N169" s="65" t="s">
        <v>226</v>
      </c>
      <c r="O169" s="350">
        <v>47787850</v>
      </c>
      <c r="P169" s="353" t="s">
        <v>651</v>
      </c>
      <c r="Q169" s="350">
        <v>47787850</v>
      </c>
      <c r="R169" s="353" t="s">
        <v>796</v>
      </c>
      <c r="S169" s="350">
        <v>47787850</v>
      </c>
      <c r="T169" s="118" t="s">
        <v>752</v>
      </c>
      <c r="U169" s="118" t="s">
        <v>846</v>
      </c>
      <c r="V169" s="355" t="s">
        <v>814</v>
      </c>
      <c r="W169" s="356"/>
      <c r="X169" s="277"/>
      <c r="Y169" s="277">
        <v>0</v>
      </c>
      <c r="Z169" s="277"/>
      <c r="AA169" s="277"/>
      <c r="AB169" s="277"/>
      <c r="AC169" s="277"/>
      <c r="AD169" s="277"/>
      <c r="AE169" s="277"/>
      <c r="AF169" s="277"/>
      <c r="AG169" s="277"/>
      <c r="AH169" s="357"/>
      <c r="AI169" s="254">
        <f t="shared" si="41"/>
        <v>0</v>
      </c>
      <c r="AJ169" s="233">
        <f t="shared" si="39"/>
        <v>47787850</v>
      </c>
      <c r="AK169" s="358"/>
    </row>
    <row r="170" spans="1:37" s="359" customFormat="1" x14ac:dyDescent="0.2">
      <c r="A170" s="351"/>
      <c r="B170" s="350">
        <v>47787850</v>
      </c>
      <c r="C170" s="57" t="s">
        <v>56</v>
      </c>
      <c r="D170" s="57" t="s">
        <v>216</v>
      </c>
      <c r="E170" s="57" t="s">
        <v>105</v>
      </c>
      <c r="F170" s="57" t="s">
        <v>109</v>
      </c>
      <c r="G170" s="57" t="s">
        <v>108</v>
      </c>
      <c r="H170" s="57" t="s">
        <v>206</v>
      </c>
      <c r="I170" s="57" t="s">
        <v>110</v>
      </c>
      <c r="J170" s="57" t="s">
        <v>92</v>
      </c>
      <c r="K170" s="57" t="s">
        <v>217</v>
      </c>
      <c r="L170" s="352">
        <v>524</v>
      </c>
      <c r="M170" s="350">
        <v>47787850</v>
      </c>
      <c r="N170" s="65" t="s">
        <v>226</v>
      </c>
      <c r="O170" s="350">
        <v>47787850</v>
      </c>
      <c r="P170" s="353" t="s">
        <v>655</v>
      </c>
      <c r="Q170" s="350">
        <v>47787850</v>
      </c>
      <c r="R170" s="353" t="s">
        <v>797</v>
      </c>
      <c r="S170" s="350">
        <v>47787850</v>
      </c>
      <c r="T170" s="118" t="s">
        <v>753</v>
      </c>
      <c r="U170" s="118" t="s">
        <v>847</v>
      </c>
      <c r="V170" s="355" t="s">
        <v>815</v>
      </c>
      <c r="W170" s="356"/>
      <c r="X170" s="277"/>
      <c r="Y170" s="277">
        <v>0</v>
      </c>
      <c r="Z170" s="277"/>
      <c r="AA170" s="277"/>
      <c r="AB170" s="277"/>
      <c r="AC170" s="277"/>
      <c r="AD170" s="277"/>
      <c r="AE170" s="277"/>
      <c r="AF170" s="277"/>
      <c r="AG170" s="277"/>
      <c r="AH170" s="357"/>
      <c r="AI170" s="254">
        <f t="shared" si="41"/>
        <v>0</v>
      </c>
      <c r="AJ170" s="233">
        <f t="shared" si="39"/>
        <v>47787850</v>
      </c>
      <c r="AK170" s="358"/>
    </row>
    <row r="171" spans="1:37" s="359" customFormat="1" x14ac:dyDescent="0.2">
      <c r="A171" s="351"/>
      <c r="B171" s="350">
        <v>37620000</v>
      </c>
      <c r="C171" s="57" t="s">
        <v>56</v>
      </c>
      <c r="D171" s="57" t="s">
        <v>216</v>
      </c>
      <c r="E171" s="57" t="s">
        <v>105</v>
      </c>
      <c r="F171" s="57" t="s">
        <v>109</v>
      </c>
      <c r="G171" s="57" t="s">
        <v>108</v>
      </c>
      <c r="H171" s="57" t="s">
        <v>206</v>
      </c>
      <c r="I171" s="57" t="s">
        <v>110</v>
      </c>
      <c r="J171" s="57" t="s">
        <v>92</v>
      </c>
      <c r="K171" s="57" t="s">
        <v>217</v>
      </c>
      <c r="L171" s="352">
        <v>537</v>
      </c>
      <c r="M171" s="350">
        <v>37620000</v>
      </c>
      <c r="N171" s="65" t="s">
        <v>226</v>
      </c>
      <c r="O171" s="350">
        <v>37620000</v>
      </c>
      <c r="P171" s="353" t="s">
        <v>772</v>
      </c>
      <c r="Q171" s="350">
        <v>37620000</v>
      </c>
      <c r="R171" s="353" t="s">
        <v>798</v>
      </c>
      <c r="S171" s="350">
        <v>37620000</v>
      </c>
      <c r="T171" s="118" t="s">
        <v>754</v>
      </c>
      <c r="U171" s="118" t="s">
        <v>848</v>
      </c>
      <c r="V171" s="355" t="s">
        <v>816</v>
      </c>
      <c r="W171" s="356"/>
      <c r="X171" s="277"/>
      <c r="Y171" s="277">
        <v>2508000</v>
      </c>
      <c r="Z171" s="277"/>
      <c r="AA171" s="277"/>
      <c r="AB171" s="277"/>
      <c r="AC171" s="277"/>
      <c r="AD171" s="277"/>
      <c r="AE171" s="277"/>
      <c r="AF171" s="277"/>
      <c r="AG171" s="277"/>
      <c r="AH171" s="357"/>
      <c r="AI171" s="254">
        <f t="shared" si="41"/>
        <v>2508000</v>
      </c>
      <c r="AJ171" s="233">
        <f t="shared" si="39"/>
        <v>35112000</v>
      </c>
      <c r="AK171" s="358"/>
    </row>
    <row r="172" spans="1:37" s="359" customFormat="1" x14ac:dyDescent="0.2">
      <c r="A172" s="351"/>
      <c r="B172" s="350"/>
      <c r="C172" s="57"/>
      <c r="D172" s="57"/>
      <c r="E172" s="57"/>
      <c r="F172" s="57"/>
      <c r="G172" s="57"/>
      <c r="H172" s="57"/>
      <c r="I172" s="57"/>
      <c r="J172" s="57"/>
      <c r="K172" s="57"/>
      <c r="L172" s="352"/>
      <c r="M172" s="350"/>
      <c r="N172" s="65"/>
      <c r="O172" s="350"/>
      <c r="P172" s="353"/>
      <c r="Q172" s="350"/>
      <c r="R172" s="353"/>
      <c r="S172" s="350"/>
      <c r="T172" s="118"/>
      <c r="U172" s="354"/>
      <c r="V172" s="355"/>
      <c r="W172" s="356"/>
      <c r="X172" s="277"/>
      <c r="Y172" s="277"/>
      <c r="Z172" s="277"/>
      <c r="AA172" s="277"/>
      <c r="AB172" s="277"/>
      <c r="AC172" s="277"/>
      <c r="AD172" s="277"/>
      <c r="AE172" s="277"/>
      <c r="AF172" s="277"/>
      <c r="AG172" s="277"/>
      <c r="AH172" s="357"/>
      <c r="AI172" s="254">
        <f t="shared" si="41"/>
        <v>0</v>
      </c>
      <c r="AJ172" s="233">
        <f t="shared" si="39"/>
        <v>0</v>
      </c>
      <c r="AK172" s="358"/>
    </row>
    <row r="173" spans="1:37" s="359" customFormat="1" x14ac:dyDescent="0.2">
      <c r="A173" s="351"/>
      <c r="B173" s="350"/>
      <c r="C173" s="57"/>
      <c r="D173" s="57"/>
      <c r="E173" s="57"/>
      <c r="F173" s="57"/>
      <c r="G173" s="57"/>
      <c r="H173" s="57"/>
      <c r="I173" s="57"/>
      <c r="J173" s="57"/>
      <c r="K173" s="57"/>
      <c r="L173" s="352"/>
      <c r="M173" s="350"/>
      <c r="N173" s="65"/>
      <c r="O173" s="350"/>
      <c r="P173" s="353"/>
      <c r="Q173" s="350"/>
      <c r="R173" s="353"/>
      <c r="S173" s="350"/>
      <c r="T173" s="118"/>
      <c r="U173" s="354"/>
      <c r="V173" s="355"/>
      <c r="W173" s="356"/>
      <c r="X173" s="277"/>
      <c r="Y173" s="277"/>
      <c r="Z173" s="277"/>
      <c r="AA173" s="277"/>
      <c r="AB173" s="277"/>
      <c r="AC173" s="277"/>
      <c r="AD173" s="277"/>
      <c r="AE173" s="277"/>
      <c r="AF173" s="277"/>
      <c r="AG173" s="277"/>
      <c r="AH173" s="357"/>
      <c r="AI173" s="254">
        <f t="shared" si="41"/>
        <v>0</v>
      </c>
      <c r="AJ173" s="233">
        <f t="shared" ref="AJ173" si="42">+S173-AI173</f>
        <v>0</v>
      </c>
      <c r="AK173" s="358"/>
    </row>
    <row r="174" spans="1:37" s="145" customFormat="1" x14ac:dyDescent="0.2">
      <c r="A174" s="55"/>
      <c r="B174" s="122"/>
      <c r="C174" s="57"/>
      <c r="D174" s="57"/>
      <c r="E174" s="57"/>
      <c r="F174" s="57"/>
      <c r="G174" s="57"/>
      <c r="H174" s="57"/>
      <c r="I174" s="57"/>
      <c r="J174" s="57"/>
      <c r="K174" s="57"/>
      <c r="L174" s="58"/>
      <c r="M174" s="115"/>
      <c r="N174" s="65"/>
      <c r="O174" s="65"/>
      <c r="P174" s="59"/>
      <c r="Q174" s="252"/>
      <c r="R174" s="59"/>
      <c r="S174" s="252"/>
      <c r="T174" s="118"/>
      <c r="U174" s="60"/>
      <c r="V174" s="61"/>
      <c r="W174" s="251"/>
      <c r="X174" s="252"/>
      <c r="Y174" s="252"/>
      <c r="Z174" s="252"/>
      <c r="AA174" s="252"/>
      <c r="AB174" s="252"/>
      <c r="AC174" s="252"/>
      <c r="AD174" s="252"/>
      <c r="AE174" s="252"/>
      <c r="AF174" s="252"/>
      <c r="AG174" s="252"/>
      <c r="AH174" s="253"/>
      <c r="AI174" s="233"/>
      <c r="AJ174" s="233"/>
      <c r="AK174" s="144"/>
    </row>
    <row r="175" spans="1:37" s="146" customFormat="1" ht="94.5" x14ac:dyDescent="0.2">
      <c r="A175" s="66" t="s">
        <v>8</v>
      </c>
      <c r="B175" s="123">
        <f>B139-SUM(B174:B174)</f>
        <v>1669767100</v>
      </c>
      <c r="C175" s="294" t="s">
        <v>56</v>
      </c>
      <c r="D175" s="295" t="s">
        <v>216</v>
      </c>
      <c r="E175" s="295" t="s">
        <v>105</v>
      </c>
      <c r="F175" s="295" t="s">
        <v>109</v>
      </c>
      <c r="G175" s="296" t="s">
        <v>108</v>
      </c>
      <c r="H175" s="295" t="s">
        <v>206</v>
      </c>
      <c r="I175" s="295" t="s">
        <v>110</v>
      </c>
      <c r="J175" s="295" t="s">
        <v>92</v>
      </c>
      <c r="K175" s="295" t="s">
        <v>217</v>
      </c>
      <c r="L175" s="68"/>
      <c r="M175" s="116"/>
      <c r="N175" s="69"/>
      <c r="O175" s="67"/>
      <c r="P175" s="70"/>
      <c r="Q175" s="279">
        <f>SUM(Q140:Q174)</f>
        <v>1669767100</v>
      </c>
      <c r="R175" s="71"/>
      <c r="S175" s="279">
        <f>SUM(S140:S174)</f>
        <v>1669767100</v>
      </c>
      <c r="T175" s="72"/>
      <c r="U175" s="72"/>
      <c r="V175" s="73"/>
      <c r="W175" s="255">
        <f t="shared" ref="W175:AI175" si="43">SUM(W140:W174)</f>
        <v>0</v>
      </c>
      <c r="X175" s="255">
        <f t="shared" si="43"/>
        <v>0</v>
      </c>
      <c r="Y175" s="255">
        <f>SUM(Y140:Y174)</f>
        <v>36771809</v>
      </c>
      <c r="Z175" s="255">
        <f t="shared" si="43"/>
        <v>0</v>
      </c>
      <c r="AA175" s="255">
        <f t="shared" si="43"/>
        <v>0</v>
      </c>
      <c r="AB175" s="255">
        <f t="shared" si="43"/>
        <v>0</v>
      </c>
      <c r="AC175" s="255">
        <f t="shared" si="43"/>
        <v>0</v>
      </c>
      <c r="AD175" s="255">
        <f t="shared" si="43"/>
        <v>0</v>
      </c>
      <c r="AE175" s="255">
        <f t="shared" si="43"/>
        <v>0</v>
      </c>
      <c r="AF175" s="255">
        <f t="shared" si="43"/>
        <v>0</v>
      </c>
      <c r="AG175" s="255">
        <f t="shared" si="43"/>
        <v>0</v>
      </c>
      <c r="AH175" s="256">
        <f t="shared" si="43"/>
        <v>0</v>
      </c>
      <c r="AI175" s="234">
        <f t="shared" si="43"/>
        <v>36771809</v>
      </c>
      <c r="AJ175" s="234">
        <f>SUM(AJ140:AJ174)</f>
        <v>1632995291</v>
      </c>
    </row>
    <row r="176" spans="1:37" s="145" customFormat="1" x14ac:dyDescent="0.2">
      <c r="A176" s="79"/>
      <c r="B176" s="124"/>
      <c r="C176" s="81"/>
      <c r="D176" s="82"/>
      <c r="E176" s="81"/>
      <c r="F176" s="81"/>
      <c r="G176" s="303"/>
      <c r="H176" s="83"/>
      <c r="I176" s="83"/>
      <c r="J176" s="83"/>
      <c r="K176" s="83"/>
      <c r="L176" s="84"/>
      <c r="M176" s="117"/>
      <c r="N176" s="82"/>
      <c r="O176" s="85"/>
      <c r="P176" s="86"/>
      <c r="Q176" s="282"/>
      <c r="R176" s="87"/>
      <c r="S176" s="282"/>
      <c r="T176" s="88"/>
      <c r="U176" s="88"/>
      <c r="V176" s="89"/>
      <c r="W176" s="257"/>
      <c r="X176" s="258"/>
      <c r="Y176" s="258"/>
      <c r="Z176" s="258"/>
      <c r="AA176" s="258"/>
      <c r="AB176" s="258"/>
      <c r="AC176" s="258"/>
      <c r="AD176" s="258"/>
      <c r="AE176" s="258"/>
      <c r="AF176" s="258"/>
      <c r="AG176" s="258"/>
      <c r="AH176" s="259"/>
      <c r="AI176" s="235"/>
      <c r="AJ176" s="235"/>
    </row>
    <row r="177" spans="1:37" s="164" customFormat="1" x14ac:dyDescent="0.2">
      <c r="A177" s="151" t="s">
        <v>38</v>
      </c>
      <c r="B177" s="152">
        <f>B47+B28+B20+B69+B93+B122+B135+B139</f>
        <v>5358000000</v>
      </c>
      <c r="C177" s="153"/>
      <c r="D177" s="154"/>
      <c r="E177" s="153"/>
      <c r="F177" s="153"/>
      <c r="G177" s="304"/>
      <c r="H177" s="155"/>
      <c r="I177" s="155"/>
      <c r="J177" s="156"/>
      <c r="K177" s="155"/>
      <c r="L177" s="157"/>
      <c r="M177" s="158"/>
      <c r="N177" s="154"/>
      <c r="O177" s="159"/>
      <c r="P177" s="160"/>
      <c r="Q177" s="283">
        <f>+Q27+Q46+Q68+Q92+Q121+Q134+Q138+Q175</f>
        <v>4368017800</v>
      </c>
      <c r="R177" s="161"/>
      <c r="S177" s="283">
        <f>+S27+S46+S68+S92+S121+S134+S138+S175</f>
        <v>4333877370</v>
      </c>
      <c r="T177" s="162"/>
      <c r="U177" s="162"/>
      <c r="V177" s="163"/>
      <c r="W177" s="260">
        <f t="shared" ref="W177:AJ177" si="44">+W27+W46+W68+W92+W121+W134+W138+W175</f>
        <v>0</v>
      </c>
      <c r="X177" s="260">
        <f t="shared" si="44"/>
        <v>1342500</v>
      </c>
      <c r="Y177" s="260">
        <f t="shared" si="44"/>
        <v>164058065</v>
      </c>
      <c r="Z177" s="260">
        <f t="shared" si="44"/>
        <v>0</v>
      </c>
      <c r="AA177" s="260">
        <f t="shared" si="44"/>
        <v>0</v>
      </c>
      <c r="AB177" s="260">
        <f t="shared" si="44"/>
        <v>0</v>
      </c>
      <c r="AC177" s="260">
        <f t="shared" si="44"/>
        <v>0</v>
      </c>
      <c r="AD177" s="260">
        <f t="shared" si="44"/>
        <v>0</v>
      </c>
      <c r="AE177" s="260">
        <f t="shared" si="44"/>
        <v>0</v>
      </c>
      <c r="AF177" s="260">
        <f t="shared" si="44"/>
        <v>0</v>
      </c>
      <c r="AG177" s="260">
        <f t="shared" si="44"/>
        <v>0</v>
      </c>
      <c r="AH177" s="261">
        <f t="shared" si="44"/>
        <v>0</v>
      </c>
      <c r="AI177" s="236">
        <f t="shared" si="44"/>
        <v>165400565</v>
      </c>
      <c r="AJ177" s="236">
        <f t="shared" si="44"/>
        <v>4168476805</v>
      </c>
    </row>
    <row r="178" spans="1:37" x14ac:dyDescent="0.2">
      <c r="A178" s="309"/>
      <c r="B178" s="386">
        <v>5358000000</v>
      </c>
      <c r="C178" s="310"/>
      <c r="D178" s="310"/>
      <c r="E178" s="310"/>
      <c r="F178" s="310"/>
      <c r="G178" s="311"/>
      <c r="H178" s="310"/>
      <c r="I178" s="310"/>
      <c r="J178" s="310"/>
      <c r="K178" s="310"/>
      <c r="L178" s="312"/>
      <c r="M178" s="312"/>
      <c r="N178" s="310"/>
      <c r="O178" s="313"/>
      <c r="P178" s="169"/>
      <c r="Q178" s="386"/>
      <c r="R178" s="169"/>
      <c r="S178" s="386">
        <v>4333877370</v>
      </c>
      <c r="T178" s="313"/>
      <c r="U178" s="313"/>
      <c r="V178" s="310"/>
      <c r="W178" s="262"/>
      <c r="X178" s="262"/>
      <c r="Y178" s="262"/>
      <c r="Z178" s="262"/>
      <c r="AA178" s="262"/>
      <c r="AB178" s="262"/>
      <c r="AC178" s="262"/>
      <c r="AD178" s="262"/>
      <c r="AE178" s="262"/>
      <c r="AF178" s="262"/>
      <c r="AG178" s="262"/>
      <c r="AH178" s="262"/>
      <c r="AI178" s="262">
        <v>165400565</v>
      </c>
      <c r="AJ178" s="237">
        <v>4168476805</v>
      </c>
    </row>
    <row r="179" spans="1:37" x14ac:dyDescent="0.2">
      <c r="A179" s="165"/>
      <c r="B179" s="308">
        <f>+B178-B177</f>
        <v>0</v>
      </c>
      <c r="C179" s="167"/>
      <c r="D179" s="167"/>
      <c r="E179" s="167"/>
      <c r="F179" s="167"/>
      <c r="G179" s="305"/>
      <c r="H179" s="167"/>
      <c r="I179" s="167"/>
      <c r="J179" s="167"/>
      <c r="K179" s="167"/>
      <c r="L179" s="168"/>
      <c r="M179" s="168"/>
      <c r="N179" s="167"/>
      <c r="O179" s="166"/>
      <c r="P179" s="169"/>
      <c r="Q179" s="308"/>
      <c r="R179" s="171"/>
      <c r="S179" s="308">
        <f>+S178-S177</f>
        <v>0</v>
      </c>
      <c r="T179" s="170"/>
      <c r="U179" s="170"/>
      <c r="V179" s="172"/>
      <c r="W179" s="262"/>
      <c r="X179" s="262"/>
      <c r="Y179" s="262"/>
      <c r="Z179" s="262"/>
      <c r="AA179" s="262"/>
      <c r="AB179" s="262"/>
      <c r="AC179" s="262"/>
      <c r="AD179" s="262"/>
      <c r="AE179" s="262"/>
      <c r="AF179" s="262"/>
      <c r="AG179" s="262"/>
      <c r="AH179" s="262"/>
      <c r="AI179" s="308">
        <f>+AI178-AI177</f>
        <v>0</v>
      </c>
      <c r="AJ179" s="314">
        <f>+AJ178-AJ177</f>
        <v>0</v>
      </c>
      <c r="AK179" s="315"/>
    </row>
    <row r="180" spans="1:37" ht="12.75" customHeight="1" x14ac:dyDescent="0.2">
      <c r="A180" s="165"/>
      <c r="B180" s="166"/>
      <c r="C180" s="173"/>
      <c r="D180" s="173"/>
      <c r="E180" s="173"/>
      <c r="F180" s="173"/>
      <c r="G180" s="306"/>
      <c r="H180" s="173"/>
      <c r="I180" s="173"/>
      <c r="J180" s="173"/>
      <c r="K180" s="173"/>
      <c r="L180" s="174"/>
      <c r="M180" s="174"/>
      <c r="N180" s="167"/>
      <c r="O180" s="166"/>
      <c r="P180" s="169"/>
      <c r="Q180" s="284"/>
      <c r="R180" s="171"/>
      <c r="S180" s="284"/>
      <c r="T180" s="170"/>
      <c r="U180" s="170"/>
      <c r="V180" s="172"/>
      <c r="W180" s="262"/>
      <c r="X180" s="262"/>
      <c r="Y180" s="262"/>
      <c r="Z180" s="262"/>
      <c r="AA180" s="262"/>
      <c r="AB180" s="262"/>
      <c r="AC180" s="262"/>
      <c r="AD180" s="262"/>
      <c r="AE180" s="262"/>
      <c r="AF180" s="262"/>
      <c r="AG180" s="262"/>
      <c r="AH180" s="262"/>
      <c r="AI180" s="263"/>
      <c r="AJ180" s="237"/>
      <c r="AK180" s="315"/>
    </row>
    <row r="181" spans="1:37" ht="22.5" customHeight="1" x14ac:dyDescent="0.2">
      <c r="A181" s="201" t="s">
        <v>211</v>
      </c>
      <c r="B181" s="202" t="s">
        <v>2</v>
      </c>
      <c r="C181" s="164"/>
      <c r="D181" s="164"/>
      <c r="E181" s="173"/>
      <c r="F181" s="173"/>
      <c r="G181" s="306"/>
      <c r="M181" s="174"/>
      <c r="Q181" s="285" t="s">
        <v>6</v>
      </c>
      <c r="S181" s="285" t="s">
        <v>7</v>
      </c>
      <c r="W181" s="264" t="s">
        <v>13</v>
      </c>
      <c r="X181" s="265" t="s">
        <v>14</v>
      </c>
      <c r="Y181" s="265" t="s">
        <v>15</v>
      </c>
      <c r="Z181" s="265" t="s">
        <v>16</v>
      </c>
      <c r="AA181" s="265" t="s">
        <v>17</v>
      </c>
      <c r="AB181" s="265" t="s">
        <v>18</v>
      </c>
      <c r="AC181" s="265" t="s">
        <v>19</v>
      </c>
      <c r="AD181" s="265" t="s">
        <v>20</v>
      </c>
      <c r="AE181" s="265" t="s">
        <v>21</v>
      </c>
      <c r="AF181" s="265" t="s">
        <v>22</v>
      </c>
      <c r="AG181" s="265" t="s">
        <v>23</v>
      </c>
      <c r="AH181" s="266" t="s">
        <v>24</v>
      </c>
      <c r="AI181" s="267" t="s">
        <v>25</v>
      </c>
      <c r="AJ181" s="238" t="s">
        <v>26</v>
      </c>
      <c r="AK181" s="315"/>
    </row>
    <row r="182" spans="1:37" ht="27" x14ac:dyDescent="0.2">
      <c r="A182" s="208" t="s">
        <v>204</v>
      </c>
      <c r="B182" s="268">
        <f>+SUMIF($H$19:$H$175,$A182,B$19:B$175)</f>
        <v>3086948032</v>
      </c>
      <c r="C182" s="164"/>
      <c r="D182" s="164"/>
      <c r="E182" s="164"/>
      <c r="F182" s="164"/>
      <c r="G182" s="164"/>
      <c r="M182" s="210"/>
      <c r="Q182" s="268">
        <f>+SUMIF($H$19:$H$175,$A182,Q$19:Q$175)/2</f>
        <v>2360924700</v>
      </c>
      <c r="S182" s="268">
        <f>+SUMIF($H$19:$H$175,$A182,S$19:S$175)/2</f>
        <v>2326784270</v>
      </c>
      <c r="V182" s="180"/>
      <c r="W182" s="268">
        <f t="shared" ref="W182:AJ184" si="45">+SUMIF($H$19:$H$175,$A182,W$19:W$175)/2</f>
        <v>0</v>
      </c>
      <c r="X182" s="268">
        <f t="shared" si="45"/>
        <v>1342500</v>
      </c>
      <c r="Y182" s="268">
        <f t="shared" si="45"/>
        <v>83808681</v>
      </c>
      <c r="Z182" s="268">
        <f t="shared" si="45"/>
        <v>0</v>
      </c>
      <c r="AA182" s="268">
        <f t="shared" si="45"/>
        <v>0</v>
      </c>
      <c r="AB182" s="268">
        <f t="shared" si="45"/>
        <v>0</v>
      </c>
      <c r="AC182" s="268">
        <f t="shared" si="45"/>
        <v>0</v>
      </c>
      <c r="AD182" s="268">
        <f t="shared" si="45"/>
        <v>0</v>
      </c>
      <c r="AE182" s="268">
        <f t="shared" si="45"/>
        <v>0</v>
      </c>
      <c r="AF182" s="268">
        <f t="shared" si="45"/>
        <v>0</v>
      </c>
      <c r="AG182" s="268">
        <f t="shared" si="45"/>
        <v>0</v>
      </c>
      <c r="AH182" s="268">
        <f t="shared" si="45"/>
        <v>0</v>
      </c>
      <c r="AI182" s="268">
        <f t="shared" si="45"/>
        <v>85151181</v>
      </c>
      <c r="AJ182" s="239">
        <f t="shared" si="45"/>
        <v>2241633089</v>
      </c>
      <c r="AK182" s="315"/>
    </row>
    <row r="183" spans="1:37" x14ac:dyDescent="0.2">
      <c r="A183" s="208" t="s">
        <v>205</v>
      </c>
      <c r="B183" s="268">
        <f>+SUMIF($H$19:$H$175,$A183,B$19:B$175)</f>
        <v>601284868</v>
      </c>
      <c r="C183" s="164"/>
      <c r="D183" s="164"/>
      <c r="E183" s="164"/>
      <c r="F183" s="164"/>
      <c r="G183" s="164"/>
      <c r="M183" s="210"/>
      <c r="Q183" s="268">
        <f>+SUMIF($H$19:$H$175,$A183,Q$19:Q$175)/2</f>
        <v>337326000</v>
      </c>
      <c r="S183" s="268">
        <f>+SUMIF($H$19:$H$175,$A183,S$19:S$175)/2</f>
        <v>337326000</v>
      </c>
      <c r="V183" s="180"/>
      <c r="W183" s="268">
        <f t="shared" si="45"/>
        <v>0</v>
      </c>
      <c r="X183" s="268">
        <f t="shared" si="45"/>
        <v>0</v>
      </c>
      <c r="Y183" s="268">
        <f t="shared" si="45"/>
        <v>43477575</v>
      </c>
      <c r="Z183" s="268">
        <f t="shared" si="45"/>
        <v>0</v>
      </c>
      <c r="AA183" s="268">
        <f t="shared" si="45"/>
        <v>0</v>
      </c>
      <c r="AB183" s="268">
        <f t="shared" si="45"/>
        <v>0</v>
      </c>
      <c r="AC183" s="268">
        <f t="shared" si="45"/>
        <v>0</v>
      </c>
      <c r="AD183" s="268">
        <f t="shared" si="45"/>
        <v>0</v>
      </c>
      <c r="AE183" s="268">
        <f t="shared" si="45"/>
        <v>0</v>
      </c>
      <c r="AF183" s="268">
        <f t="shared" si="45"/>
        <v>0</v>
      </c>
      <c r="AG183" s="268">
        <f t="shared" si="45"/>
        <v>0</v>
      </c>
      <c r="AH183" s="268">
        <f t="shared" si="45"/>
        <v>0</v>
      </c>
      <c r="AI183" s="268">
        <f t="shared" si="45"/>
        <v>43477575</v>
      </c>
      <c r="AJ183" s="239">
        <f t="shared" si="45"/>
        <v>293848425</v>
      </c>
      <c r="AK183" s="315"/>
    </row>
    <row r="184" spans="1:37" ht="40.5" x14ac:dyDescent="0.2">
      <c r="A184" s="208" t="s">
        <v>206</v>
      </c>
      <c r="B184" s="268">
        <f>+SUMIF($H$19:$H$175,$A184,B$19:B$175)</f>
        <v>3339534200</v>
      </c>
      <c r="C184" s="164"/>
      <c r="D184" s="164"/>
      <c r="E184" s="164"/>
      <c r="F184" s="164"/>
      <c r="G184" s="164"/>
      <c r="M184" s="210"/>
      <c r="Q184" s="268">
        <f>+SUMIF($H$19:$H$175,$A184,Q$19:Q$175)/2</f>
        <v>1669767100</v>
      </c>
      <c r="S184" s="268">
        <f>+SUMIF($H$19:$H$175,$A184,S$19:S$175)/2</f>
        <v>1669767100</v>
      </c>
      <c r="V184" s="180"/>
      <c r="W184" s="268">
        <f t="shared" si="45"/>
        <v>0</v>
      </c>
      <c r="X184" s="268">
        <f t="shared" si="45"/>
        <v>0</v>
      </c>
      <c r="Y184" s="268">
        <f t="shared" si="45"/>
        <v>36771809</v>
      </c>
      <c r="Z184" s="268">
        <f t="shared" si="45"/>
        <v>0</v>
      </c>
      <c r="AA184" s="268">
        <f t="shared" si="45"/>
        <v>0</v>
      </c>
      <c r="AB184" s="268">
        <f t="shared" si="45"/>
        <v>0</v>
      </c>
      <c r="AC184" s="268">
        <f t="shared" si="45"/>
        <v>0</v>
      </c>
      <c r="AD184" s="268">
        <f t="shared" si="45"/>
        <v>0</v>
      </c>
      <c r="AE184" s="268">
        <f t="shared" si="45"/>
        <v>0</v>
      </c>
      <c r="AF184" s="268">
        <f t="shared" si="45"/>
        <v>0</v>
      </c>
      <c r="AG184" s="268">
        <f t="shared" si="45"/>
        <v>0</v>
      </c>
      <c r="AH184" s="268">
        <f t="shared" si="45"/>
        <v>0</v>
      </c>
      <c r="AI184" s="268">
        <f t="shared" si="45"/>
        <v>36771809</v>
      </c>
      <c r="AJ184" s="239">
        <f t="shared" si="45"/>
        <v>1632995291</v>
      </c>
      <c r="AK184" s="315"/>
    </row>
    <row r="185" spans="1:37" x14ac:dyDescent="0.2">
      <c r="AJ185" s="237"/>
      <c r="AK185" s="315"/>
    </row>
    <row r="186" spans="1:37" ht="12.75" customHeight="1" x14ac:dyDescent="0.2">
      <c r="A186" s="165"/>
      <c r="B186" s="166"/>
      <c r="C186" s="173"/>
      <c r="D186" s="173"/>
      <c r="E186" s="173"/>
      <c r="F186" s="173"/>
      <c r="G186" s="306"/>
      <c r="H186" s="173"/>
      <c r="I186" s="173"/>
      <c r="J186" s="173"/>
      <c r="K186" s="173"/>
      <c r="L186" s="174"/>
      <c r="M186" s="174"/>
      <c r="N186" s="167"/>
      <c r="O186" s="166"/>
      <c r="P186" s="169"/>
      <c r="Q186" s="284"/>
      <c r="R186" s="171"/>
      <c r="S186" s="284"/>
      <c r="T186" s="170"/>
      <c r="U186" s="170"/>
      <c r="V186" s="172"/>
      <c r="W186" s="262"/>
      <c r="X186" s="262"/>
      <c r="Y186" s="262"/>
      <c r="Z186" s="262"/>
      <c r="AA186" s="262"/>
      <c r="AB186" s="262"/>
      <c r="AC186" s="262"/>
      <c r="AD186" s="262"/>
      <c r="AE186" s="262"/>
      <c r="AF186" s="262"/>
      <c r="AG186" s="262"/>
      <c r="AH186" s="262"/>
      <c r="AI186" s="263"/>
      <c r="AJ186" s="237"/>
      <c r="AK186" s="315"/>
    </row>
    <row r="187" spans="1:37" ht="22.5" customHeight="1" x14ac:dyDescent="0.2">
      <c r="A187" s="201" t="s">
        <v>212</v>
      </c>
      <c r="B187" s="202" t="s">
        <v>2</v>
      </c>
      <c r="C187" s="164"/>
      <c r="D187" s="164"/>
      <c r="E187" s="173"/>
      <c r="F187" s="173"/>
      <c r="G187" s="306"/>
      <c r="M187" s="174"/>
      <c r="Q187" s="285" t="s">
        <v>6</v>
      </c>
      <c r="S187" s="285" t="s">
        <v>7</v>
      </c>
      <c r="W187" s="264" t="s">
        <v>13</v>
      </c>
      <c r="X187" s="265" t="s">
        <v>14</v>
      </c>
      <c r="Y187" s="265" t="s">
        <v>15</v>
      </c>
      <c r="Z187" s="265" t="s">
        <v>16</v>
      </c>
      <c r="AA187" s="265" t="s">
        <v>17</v>
      </c>
      <c r="AB187" s="265" t="s">
        <v>18</v>
      </c>
      <c r="AC187" s="265" t="s">
        <v>19</v>
      </c>
      <c r="AD187" s="265" t="s">
        <v>20</v>
      </c>
      <c r="AE187" s="265" t="s">
        <v>21</v>
      </c>
      <c r="AF187" s="265" t="s">
        <v>22</v>
      </c>
      <c r="AG187" s="265" t="s">
        <v>23</v>
      </c>
      <c r="AH187" s="266" t="s">
        <v>24</v>
      </c>
      <c r="AI187" s="267" t="s">
        <v>25</v>
      </c>
      <c r="AJ187" s="238" t="s">
        <v>26</v>
      </c>
      <c r="AK187" s="315"/>
    </row>
    <row r="188" spans="1:37" ht="54" x14ac:dyDescent="0.2">
      <c r="A188" s="208" t="s">
        <v>92</v>
      </c>
      <c r="B188" s="268">
        <f>+SUMIF($J$19:$J$175,$A188,B$19:B$175)</f>
        <v>7027767100</v>
      </c>
      <c r="C188" s="164"/>
      <c r="D188" s="164"/>
      <c r="E188" s="164"/>
      <c r="F188" s="164"/>
      <c r="G188" s="164"/>
      <c r="M188" s="210"/>
      <c r="Q188" s="268">
        <f>+SUMIF($J$19:$J$175,$A188,Q$19:Q$175)/2</f>
        <v>4368017800</v>
      </c>
      <c r="S188" s="268">
        <f>+SUMIF($J$19:$J$175,$A188,S$19:S$175)/2</f>
        <v>4333877370</v>
      </c>
      <c r="V188" s="180"/>
      <c r="W188" s="268">
        <f t="shared" ref="W188:AJ189" si="46">+SUMIF($J$19:$J$175,$A188,W$19:W$175)/2</f>
        <v>0</v>
      </c>
      <c r="X188" s="268">
        <f t="shared" si="46"/>
        <v>1342500</v>
      </c>
      <c r="Y188" s="268">
        <f t="shared" si="46"/>
        <v>164058065</v>
      </c>
      <c r="Z188" s="268">
        <f t="shared" si="46"/>
        <v>0</v>
      </c>
      <c r="AA188" s="268">
        <f t="shared" si="46"/>
        <v>0</v>
      </c>
      <c r="AB188" s="268">
        <f t="shared" si="46"/>
        <v>0</v>
      </c>
      <c r="AC188" s="268">
        <f t="shared" si="46"/>
        <v>0</v>
      </c>
      <c r="AD188" s="268">
        <f t="shared" si="46"/>
        <v>0</v>
      </c>
      <c r="AE188" s="268">
        <f t="shared" si="46"/>
        <v>0</v>
      </c>
      <c r="AF188" s="268">
        <f t="shared" si="46"/>
        <v>0</v>
      </c>
      <c r="AG188" s="268">
        <f t="shared" si="46"/>
        <v>0</v>
      </c>
      <c r="AH188" s="268">
        <f t="shared" si="46"/>
        <v>0</v>
      </c>
      <c r="AI188" s="268">
        <f t="shared" si="46"/>
        <v>165400565</v>
      </c>
      <c r="AJ188" s="239">
        <f t="shared" si="46"/>
        <v>4168476805</v>
      </c>
      <c r="AK188" s="315"/>
    </row>
    <row r="189" spans="1:37" ht="39.75" customHeight="1" x14ac:dyDescent="0.2">
      <c r="A189" s="208"/>
      <c r="B189" s="268">
        <f>+SUMIF($J$19:$J$175,$A189,B$19:B$175)</f>
        <v>0</v>
      </c>
      <c r="C189" s="164"/>
      <c r="D189" s="164"/>
      <c r="M189" s="212"/>
      <c r="Q189" s="268">
        <f>+SUMIF($J$19:$J$175,$A189,Q$19:Q$175)/2</f>
        <v>0</v>
      </c>
      <c r="S189" s="268">
        <f>+SUMIF($J$19:$J$175,$A189,S$19:S$175)/2</f>
        <v>0</v>
      </c>
      <c r="V189" s="180"/>
      <c r="W189" s="268">
        <f t="shared" si="46"/>
        <v>0</v>
      </c>
      <c r="X189" s="268">
        <f t="shared" si="46"/>
        <v>0</v>
      </c>
      <c r="Y189" s="268">
        <f t="shared" si="46"/>
        <v>0</v>
      </c>
      <c r="Z189" s="268">
        <f t="shared" si="46"/>
        <v>0</v>
      </c>
      <c r="AA189" s="268">
        <f t="shared" si="46"/>
        <v>0</v>
      </c>
      <c r="AB189" s="268">
        <f t="shared" si="46"/>
        <v>0</v>
      </c>
      <c r="AC189" s="268">
        <f t="shared" si="46"/>
        <v>0</v>
      </c>
      <c r="AD189" s="268">
        <f t="shared" si="46"/>
        <v>0</v>
      </c>
      <c r="AE189" s="268">
        <f t="shared" si="46"/>
        <v>0</v>
      </c>
      <c r="AF189" s="268">
        <f t="shared" si="46"/>
        <v>0</v>
      </c>
      <c r="AG189" s="268">
        <f t="shared" si="46"/>
        <v>0</v>
      </c>
      <c r="AH189" s="268">
        <f t="shared" si="46"/>
        <v>0</v>
      </c>
      <c r="AI189" s="268">
        <f t="shared" si="46"/>
        <v>0</v>
      </c>
      <c r="AJ189" s="239">
        <f t="shared" si="46"/>
        <v>0</v>
      </c>
      <c r="AK189" s="315"/>
    </row>
    <row r="190" spans="1:37" ht="14.25" thickBot="1" x14ac:dyDescent="0.25">
      <c r="A190" s="181"/>
      <c r="B190" s="182"/>
      <c r="C190" s="183"/>
      <c r="D190" s="183"/>
      <c r="E190" s="183"/>
      <c r="F190" s="183"/>
      <c r="G190" s="307"/>
      <c r="H190" s="183"/>
      <c r="I190" s="183"/>
      <c r="J190" s="183"/>
      <c r="K190" s="183"/>
      <c r="L190" s="184"/>
      <c r="M190" s="184"/>
      <c r="N190" s="185"/>
      <c r="O190" s="109"/>
      <c r="P190" s="186"/>
      <c r="Q190" s="286"/>
      <c r="R190" s="186"/>
      <c r="S190" s="286"/>
      <c r="T190" s="182"/>
      <c r="U190" s="182"/>
      <c r="V190" s="185"/>
      <c r="W190" s="270"/>
      <c r="X190" s="270"/>
      <c r="Y190" s="270"/>
      <c r="Z190" s="270"/>
      <c r="AA190" s="270"/>
      <c r="AB190" s="270"/>
      <c r="AC190" s="270"/>
      <c r="AD190" s="270"/>
      <c r="AE190" s="270"/>
      <c r="AF190" s="270"/>
      <c r="AG190" s="270"/>
      <c r="AH190" s="270"/>
      <c r="AI190" s="271"/>
      <c r="AJ190" s="241"/>
      <c r="AK190" s="315"/>
    </row>
    <row r="191" spans="1:37" x14ac:dyDescent="0.2">
      <c r="Q191" s="272"/>
      <c r="R191" s="113"/>
      <c r="S191" s="272"/>
      <c r="T191" s="113"/>
      <c r="U191" s="113"/>
    </row>
    <row r="192" spans="1:37" x14ac:dyDescent="0.2">
      <c r="Q192" s="272"/>
      <c r="R192" s="113"/>
      <c r="S192" s="272"/>
      <c r="T192" s="113"/>
      <c r="U192" s="113"/>
    </row>
    <row r="194" spans="1:11" x14ac:dyDescent="0.2">
      <c r="A194" s="187"/>
      <c r="B194" s="175"/>
      <c r="C194" s="188"/>
      <c r="D194" s="189"/>
      <c r="K194" s="190"/>
    </row>
    <row r="195" spans="1:11" x14ac:dyDescent="0.2">
      <c r="A195" s="191"/>
      <c r="B195" s="192"/>
      <c r="C195" s="193"/>
      <c r="D195" s="194"/>
    </row>
    <row r="196" spans="1:11" x14ac:dyDescent="0.2">
      <c r="A196" s="191"/>
      <c r="B196" s="192"/>
      <c r="C196" s="193"/>
      <c r="D196" s="194"/>
    </row>
    <row r="197" spans="1:11" x14ac:dyDescent="0.2">
      <c r="A197" s="191"/>
      <c r="B197" s="192"/>
      <c r="C197" s="193"/>
    </row>
    <row r="198" spans="1:11" x14ac:dyDescent="0.2">
      <c r="B198" s="192"/>
    </row>
    <row r="199" spans="1:11" x14ac:dyDescent="0.2">
      <c r="B199" s="192"/>
    </row>
    <row r="200" spans="1:11" x14ac:dyDescent="0.2">
      <c r="B200" s="192"/>
    </row>
    <row r="201" spans="1:11" x14ac:dyDescent="0.2">
      <c r="B201" s="192"/>
    </row>
    <row r="202" spans="1:11" x14ac:dyDescent="0.2">
      <c r="B202" s="192"/>
    </row>
    <row r="203" spans="1:11" x14ac:dyDescent="0.2">
      <c r="B203" s="192"/>
    </row>
    <row r="204" spans="1:11" x14ac:dyDescent="0.2">
      <c r="A204" s="191"/>
      <c r="C204" s="192"/>
    </row>
    <row r="205" spans="1:11" x14ac:dyDescent="0.2">
      <c r="A205" s="191"/>
      <c r="C205" s="192"/>
    </row>
    <row r="206" spans="1:11" x14ac:dyDescent="0.2">
      <c r="A206" s="187"/>
      <c r="B206" s="192"/>
      <c r="C206" s="192"/>
    </row>
    <row r="207" spans="1:11" x14ac:dyDescent="0.2">
      <c r="A207" s="191"/>
      <c r="B207" s="192"/>
      <c r="C207" s="192"/>
      <c r="F207" s="195"/>
      <c r="G207" s="195"/>
      <c r="H207" s="195"/>
      <c r="I207" s="195"/>
      <c r="J207" s="195"/>
    </row>
    <row r="208" spans="1:11" x14ac:dyDescent="0.2">
      <c r="A208" s="191"/>
    </row>
    <row r="209" spans="1:3" x14ac:dyDescent="0.2">
      <c r="B209" s="192"/>
      <c r="C209" s="192"/>
    </row>
    <row r="210" spans="1:3" x14ac:dyDescent="0.2">
      <c r="A210" s="191"/>
    </row>
    <row r="211" spans="1:3" x14ac:dyDescent="0.2">
      <c r="A211" s="191"/>
    </row>
    <row r="212" spans="1:3" x14ac:dyDescent="0.2">
      <c r="A212" s="191"/>
    </row>
    <row r="213" spans="1:3" x14ac:dyDescent="0.2">
      <c r="A213" s="191"/>
    </row>
    <row r="214" spans="1:3" x14ac:dyDescent="0.2">
      <c r="A214" s="191"/>
    </row>
    <row r="215" spans="1:3" x14ac:dyDescent="0.2">
      <c r="A215" s="191"/>
      <c r="B215" s="192"/>
    </row>
    <row r="216" spans="1:3" x14ac:dyDescent="0.2">
      <c r="A216" s="191"/>
      <c r="B216" s="192"/>
    </row>
    <row r="217" spans="1:3" x14ac:dyDescent="0.2">
      <c r="A217" s="191"/>
      <c r="B217" s="192"/>
    </row>
    <row r="218" spans="1:3" x14ac:dyDescent="0.2">
      <c r="A218" s="191"/>
      <c r="B218" s="192"/>
    </row>
    <row r="219" spans="1:3" x14ac:dyDescent="0.2">
      <c r="A219" s="191"/>
      <c r="B219" s="192"/>
    </row>
    <row r="220" spans="1:3" x14ac:dyDescent="0.2">
      <c r="A220" s="191"/>
      <c r="B220" s="192"/>
    </row>
    <row r="221" spans="1:3" x14ac:dyDescent="0.2">
      <c r="A221" s="191"/>
      <c r="B221" s="192"/>
    </row>
    <row r="222" spans="1:3" x14ac:dyDescent="0.2">
      <c r="A222" s="191"/>
      <c r="B222" s="192"/>
    </row>
    <row r="223" spans="1:3" x14ac:dyDescent="0.2">
      <c r="A223" s="191"/>
      <c r="B223" s="192"/>
    </row>
    <row r="224" spans="1:3" x14ac:dyDescent="0.2">
      <c r="A224" s="191"/>
      <c r="B224" s="192"/>
    </row>
    <row r="225" spans="1:2" x14ac:dyDescent="0.2">
      <c r="A225" s="191"/>
      <c r="B225" s="192"/>
    </row>
  </sheetData>
  <autoFilter ref="A19:AJ175" xr:uid="{00000000-0009-0000-0000-000001000000}"/>
  <mergeCells count="16">
    <mergeCell ref="B11:F11"/>
    <mergeCell ref="B6:F6"/>
    <mergeCell ref="B7:F7"/>
    <mergeCell ref="B8:F8"/>
    <mergeCell ref="B9:F9"/>
    <mergeCell ref="B10:F10"/>
    <mergeCell ref="A1:A3"/>
    <mergeCell ref="B1:AJ1"/>
    <mergeCell ref="B2:AJ2"/>
    <mergeCell ref="B3:AJ3"/>
    <mergeCell ref="B5:F5"/>
    <mergeCell ref="B13:F13"/>
    <mergeCell ref="B14:F14"/>
    <mergeCell ref="B15:F15"/>
    <mergeCell ref="A16:A17"/>
    <mergeCell ref="B12:F12"/>
  </mergeCells>
  <phoneticPr fontId="52" type="noConversion"/>
  <conditionalFormatting sqref="R193:R1048576 R190 R5:R10 R177:R180 R13:R26 R45:R46">
    <cfRule type="duplicateValues" dxfId="490" priority="320"/>
  </conditionalFormatting>
  <conditionalFormatting sqref="AJ178 AJ190:AJ1048576 AJ5:AJ10 AJ45 AJ180 AJ133 AJ13:AJ26 AJ173:AJ174 AJ94:AJ119">
    <cfRule type="cellIs" dxfId="489" priority="316" operator="lessThan">
      <formula>0</formula>
    </cfRule>
    <cfRule type="cellIs" dxfId="488" priority="319" operator="lessThan">
      <formula>0</formula>
    </cfRule>
  </conditionalFormatting>
  <conditionalFormatting sqref="P190:P1048576 P5:P10 P177:P180 P13:P26 P45:P46">
    <cfRule type="duplicateValues" dxfId="487" priority="318"/>
  </conditionalFormatting>
  <conditionalFormatting sqref="R192:R1048576 R5:R10 R190 R177:R180 R13:R26 R45:R46">
    <cfRule type="duplicateValues" dxfId="486" priority="317"/>
  </conditionalFormatting>
  <conditionalFormatting sqref="R47:R66">
    <cfRule type="duplicateValues" dxfId="485" priority="315"/>
  </conditionalFormatting>
  <conditionalFormatting sqref="AJ47">
    <cfRule type="cellIs" dxfId="484" priority="311" operator="lessThan">
      <formula>0</formula>
    </cfRule>
    <cfRule type="cellIs" dxfId="483" priority="314" operator="lessThan">
      <formula>0</formula>
    </cfRule>
  </conditionalFormatting>
  <conditionalFormatting sqref="P47:P66">
    <cfRule type="duplicateValues" dxfId="482" priority="313"/>
  </conditionalFormatting>
  <conditionalFormatting sqref="R47:R66">
    <cfRule type="duplicateValues" dxfId="481" priority="312"/>
  </conditionalFormatting>
  <conditionalFormatting sqref="R28:R44">
    <cfRule type="duplicateValues" dxfId="480" priority="310"/>
  </conditionalFormatting>
  <conditionalFormatting sqref="AJ28">
    <cfRule type="cellIs" dxfId="479" priority="306" operator="lessThan">
      <formula>0</formula>
    </cfRule>
    <cfRule type="cellIs" dxfId="478" priority="309" operator="lessThan">
      <formula>0</formula>
    </cfRule>
  </conditionalFormatting>
  <conditionalFormatting sqref="P28:P44">
    <cfRule type="duplicateValues" dxfId="477" priority="308"/>
  </conditionalFormatting>
  <conditionalFormatting sqref="R28:R44">
    <cfRule type="duplicateValues" dxfId="476" priority="307"/>
  </conditionalFormatting>
  <conditionalFormatting sqref="R27">
    <cfRule type="duplicateValues" dxfId="475" priority="305"/>
  </conditionalFormatting>
  <conditionalFormatting sqref="P27">
    <cfRule type="duplicateValues" dxfId="474" priority="304"/>
  </conditionalFormatting>
  <conditionalFormatting sqref="R27">
    <cfRule type="duplicateValues" dxfId="473" priority="303"/>
  </conditionalFormatting>
  <conditionalFormatting sqref="R92">
    <cfRule type="duplicateValues" dxfId="472" priority="302"/>
  </conditionalFormatting>
  <conditionalFormatting sqref="P92">
    <cfRule type="duplicateValues" dxfId="471" priority="301"/>
  </conditionalFormatting>
  <conditionalFormatting sqref="R92">
    <cfRule type="duplicateValues" dxfId="470" priority="300"/>
  </conditionalFormatting>
  <conditionalFormatting sqref="R11:R12">
    <cfRule type="duplicateValues" dxfId="469" priority="299"/>
  </conditionalFormatting>
  <conditionalFormatting sqref="AJ11:AJ12">
    <cfRule type="cellIs" dxfId="468" priority="295" operator="lessThan">
      <formula>0</formula>
    </cfRule>
    <cfRule type="cellIs" dxfId="467" priority="298" operator="lessThan">
      <formula>0</formula>
    </cfRule>
  </conditionalFormatting>
  <conditionalFormatting sqref="P11:P12">
    <cfRule type="duplicateValues" dxfId="466" priority="297"/>
  </conditionalFormatting>
  <conditionalFormatting sqref="R11:R12">
    <cfRule type="duplicateValues" dxfId="465" priority="296"/>
  </conditionalFormatting>
  <conditionalFormatting sqref="S181">
    <cfRule type="duplicateValues" dxfId="464" priority="294"/>
  </conditionalFormatting>
  <conditionalFormatting sqref="S181">
    <cfRule type="duplicateValues" dxfId="463" priority="293"/>
  </conditionalFormatting>
  <conditionalFormatting sqref="AJ181">
    <cfRule type="cellIs" dxfId="462" priority="289" operator="lessThan">
      <formula>0</formula>
    </cfRule>
    <cfRule type="cellIs" dxfId="461" priority="290" operator="lessThan">
      <formula>0</formula>
    </cfRule>
  </conditionalFormatting>
  <conditionalFormatting sqref="R91">
    <cfRule type="duplicateValues" dxfId="460" priority="321"/>
  </conditionalFormatting>
  <conditionalFormatting sqref="P91">
    <cfRule type="duplicateValues" dxfId="459" priority="322"/>
  </conditionalFormatting>
  <conditionalFormatting sqref="R176">
    <cfRule type="duplicateValues" dxfId="458" priority="262"/>
  </conditionalFormatting>
  <conditionalFormatting sqref="AJ176">
    <cfRule type="cellIs" dxfId="457" priority="258" operator="lessThan">
      <formula>0</formula>
    </cfRule>
    <cfRule type="cellIs" dxfId="456" priority="261" operator="lessThan">
      <formula>0</formula>
    </cfRule>
  </conditionalFormatting>
  <conditionalFormatting sqref="P176">
    <cfRule type="duplicateValues" dxfId="455" priority="260"/>
  </conditionalFormatting>
  <conditionalFormatting sqref="R176">
    <cfRule type="duplicateValues" dxfId="454" priority="259"/>
  </conditionalFormatting>
  <conditionalFormatting sqref="AJ93">
    <cfRule type="cellIs" dxfId="453" priority="253" operator="lessThan">
      <formula>0</formula>
    </cfRule>
    <cfRule type="cellIs" dxfId="452" priority="256" operator="lessThan">
      <formula>0</formula>
    </cfRule>
  </conditionalFormatting>
  <conditionalFormatting sqref="R121">
    <cfRule type="duplicateValues" dxfId="451" priority="252"/>
  </conditionalFormatting>
  <conditionalFormatting sqref="P121">
    <cfRule type="duplicateValues" dxfId="450" priority="251"/>
  </conditionalFormatting>
  <conditionalFormatting sqref="R121">
    <cfRule type="duplicateValues" dxfId="449" priority="250"/>
  </conditionalFormatting>
  <conditionalFormatting sqref="R120">
    <cfRule type="duplicateValues" dxfId="448" priority="263"/>
  </conditionalFormatting>
  <conditionalFormatting sqref="P120">
    <cfRule type="duplicateValues" dxfId="447" priority="264"/>
  </conditionalFormatting>
  <conditionalFormatting sqref="R68">
    <cfRule type="duplicateValues" dxfId="446" priority="241"/>
  </conditionalFormatting>
  <conditionalFormatting sqref="P68">
    <cfRule type="duplicateValues" dxfId="445" priority="240"/>
  </conditionalFormatting>
  <conditionalFormatting sqref="R68">
    <cfRule type="duplicateValues" dxfId="444" priority="239"/>
  </conditionalFormatting>
  <conditionalFormatting sqref="R67">
    <cfRule type="duplicateValues" dxfId="443" priority="244"/>
  </conditionalFormatting>
  <conditionalFormatting sqref="P67">
    <cfRule type="duplicateValues" dxfId="442" priority="245"/>
  </conditionalFormatting>
  <conditionalFormatting sqref="AJ137">
    <cfRule type="cellIs" dxfId="441" priority="225" operator="lessThan">
      <formula>0</formula>
    </cfRule>
    <cfRule type="cellIs" dxfId="440" priority="226" operator="lessThan">
      <formula>0</formula>
    </cfRule>
  </conditionalFormatting>
  <conditionalFormatting sqref="R138">
    <cfRule type="duplicateValues" dxfId="439" priority="224"/>
  </conditionalFormatting>
  <conditionalFormatting sqref="P138">
    <cfRule type="duplicateValues" dxfId="438" priority="223"/>
  </conditionalFormatting>
  <conditionalFormatting sqref="R138">
    <cfRule type="duplicateValues" dxfId="437" priority="222"/>
  </conditionalFormatting>
  <conditionalFormatting sqref="AJ136">
    <cfRule type="cellIs" dxfId="436" priority="220" operator="lessThan">
      <formula>0</formula>
    </cfRule>
    <cfRule type="cellIs" dxfId="435" priority="221" operator="lessThan">
      <formula>0</formula>
    </cfRule>
  </conditionalFormatting>
  <conditionalFormatting sqref="R175">
    <cfRule type="duplicateValues" dxfId="434" priority="215"/>
  </conditionalFormatting>
  <conditionalFormatting sqref="P175">
    <cfRule type="duplicateValues" dxfId="433" priority="214"/>
  </conditionalFormatting>
  <conditionalFormatting sqref="R175">
    <cfRule type="duplicateValues" dxfId="432" priority="213"/>
  </conditionalFormatting>
  <conditionalFormatting sqref="R134">
    <cfRule type="duplicateValues" dxfId="431" priority="206"/>
  </conditionalFormatting>
  <conditionalFormatting sqref="P134">
    <cfRule type="duplicateValues" dxfId="430" priority="205"/>
  </conditionalFormatting>
  <conditionalFormatting sqref="R134">
    <cfRule type="duplicateValues" dxfId="429" priority="204"/>
  </conditionalFormatting>
  <conditionalFormatting sqref="R136:R137 R133">
    <cfRule type="duplicateValues" dxfId="428" priority="337"/>
  </conditionalFormatting>
  <conditionalFormatting sqref="P136:P137 P133">
    <cfRule type="duplicateValues" dxfId="427" priority="340"/>
  </conditionalFormatting>
  <conditionalFormatting sqref="AJ67">
    <cfRule type="cellIs" dxfId="426" priority="192" operator="lessThan">
      <formula>0</formula>
    </cfRule>
    <cfRule type="cellIs" dxfId="425" priority="193" operator="lessThan">
      <formula>0</formula>
    </cfRule>
  </conditionalFormatting>
  <conditionalFormatting sqref="AJ91">
    <cfRule type="cellIs" dxfId="424" priority="190" operator="lessThan">
      <formula>0</formula>
    </cfRule>
    <cfRule type="cellIs" dxfId="423" priority="191" operator="lessThan">
      <formula>0</formula>
    </cfRule>
  </conditionalFormatting>
  <conditionalFormatting sqref="AJ120">
    <cfRule type="cellIs" dxfId="422" priority="188" operator="lessThan">
      <formula>0</formula>
    </cfRule>
    <cfRule type="cellIs" dxfId="421" priority="189" operator="lessThan">
      <formula>0</formula>
    </cfRule>
  </conditionalFormatting>
  <conditionalFormatting sqref="AJ70:AJ90">
    <cfRule type="cellIs" dxfId="420" priority="116" operator="lessThan">
      <formula>0</formula>
    </cfRule>
    <cfRule type="cellIs" dxfId="419" priority="117" operator="lessThan">
      <formula>0</formula>
    </cfRule>
  </conditionalFormatting>
  <conditionalFormatting sqref="R70:R90">
    <cfRule type="duplicateValues" dxfId="418" priority="118"/>
  </conditionalFormatting>
  <conditionalFormatting sqref="P70:P90">
    <cfRule type="duplicateValues" dxfId="417" priority="119"/>
  </conditionalFormatting>
  <conditionalFormatting sqref="R186">
    <cfRule type="duplicateValues" dxfId="416" priority="45"/>
  </conditionalFormatting>
  <conditionalFormatting sqref="AJ186">
    <cfRule type="cellIs" dxfId="415" priority="41" operator="lessThan">
      <formula>0</formula>
    </cfRule>
    <cfRule type="cellIs" dxfId="414" priority="44" operator="lessThan">
      <formula>0</formula>
    </cfRule>
  </conditionalFormatting>
  <conditionalFormatting sqref="P186">
    <cfRule type="duplicateValues" dxfId="413" priority="43"/>
  </conditionalFormatting>
  <conditionalFormatting sqref="R186">
    <cfRule type="duplicateValues" dxfId="412" priority="42"/>
  </conditionalFormatting>
  <conditionalFormatting sqref="S187">
    <cfRule type="duplicateValues" dxfId="411" priority="40"/>
  </conditionalFormatting>
  <conditionalFormatting sqref="R187">
    <cfRule type="duplicateValues" dxfId="410" priority="38"/>
  </conditionalFormatting>
  <conditionalFormatting sqref="AJ187">
    <cfRule type="cellIs" dxfId="409" priority="35" operator="lessThan">
      <formula>0</formula>
    </cfRule>
    <cfRule type="cellIs" dxfId="408" priority="36" operator="lessThan">
      <formula>0</formula>
    </cfRule>
  </conditionalFormatting>
  <conditionalFormatting sqref="R181:R184 R188:R189">
    <cfRule type="duplicateValues" dxfId="407" priority="684"/>
  </conditionalFormatting>
  <conditionalFormatting sqref="R181:R184 R188">
    <cfRule type="duplicateValues" dxfId="406" priority="687"/>
  </conditionalFormatting>
  <conditionalFormatting sqref="R174">
    <cfRule type="duplicateValues" dxfId="405" priority="814"/>
  </conditionalFormatting>
  <conditionalFormatting sqref="P174">
    <cfRule type="duplicateValues" dxfId="404" priority="815"/>
  </conditionalFormatting>
  <conditionalFormatting sqref="R69">
    <cfRule type="duplicateValues" dxfId="403" priority="34"/>
  </conditionalFormatting>
  <conditionalFormatting sqref="AJ69">
    <cfRule type="cellIs" dxfId="402" priority="30" operator="lessThan">
      <formula>0</formula>
    </cfRule>
    <cfRule type="cellIs" dxfId="401" priority="33" operator="lessThan">
      <formula>0</formula>
    </cfRule>
  </conditionalFormatting>
  <conditionalFormatting sqref="P69">
    <cfRule type="duplicateValues" dxfId="400" priority="32"/>
  </conditionalFormatting>
  <conditionalFormatting sqref="R69">
    <cfRule type="duplicateValues" dxfId="399" priority="31"/>
  </conditionalFormatting>
  <conditionalFormatting sqref="R122:R132">
    <cfRule type="duplicateValues" dxfId="398" priority="29"/>
  </conditionalFormatting>
  <conditionalFormatting sqref="AJ122">
    <cfRule type="cellIs" dxfId="397" priority="25" operator="lessThan">
      <formula>0</formula>
    </cfRule>
    <cfRule type="cellIs" dxfId="396" priority="28" operator="lessThan">
      <formula>0</formula>
    </cfRule>
  </conditionalFormatting>
  <conditionalFormatting sqref="P122:P132">
    <cfRule type="duplicateValues" dxfId="395" priority="27"/>
  </conditionalFormatting>
  <conditionalFormatting sqref="R122:R132">
    <cfRule type="duplicateValues" dxfId="394" priority="26"/>
  </conditionalFormatting>
  <conditionalFormatting sqref="R135">
    <cfRule type="duplicateValues" dxfId="393" priority="24"/>
  </conditionalFormatting>
  <conditionalFormatting sqref="AJ135">
    <cfRule type="cellIs" dxfId="392" priority="20" operator="lessThan">
      <formula>0</formula>
    </cfRule>
    <cfRule type="cellIs" dxfId="391" priority="23" operator="lessThan">
      <formula>0</formula>
    </cfRule>
  </conditionalFormatting>
  <conditionalFormatting sqref="P135">
    <cfRule type="duplicateValues" dxfId="390" priority="22"/>
  </conditionalFormatting>
  <conditionalFormatting sqref="R135">
    <cfRule type="duplicateValues" dxfId="389" priority="21"/>
  </conditionalFormatting>
  <conditionalFormatting sqref="R139">
    <cfRule type="duplicateValues" dxfId="388" priority="19"/>
  </conditionalFormatting>
  <conditionalFormatting sqref="AJ139">
    <cfRule type="cellIs" dxfId="387" priority="15" operator="lessThan">
      <formula>0</formula>
    </cfRule>
    <cfRule type="cellIs" dxfId="386" priority="18" operator="lessThan">
      <formula>0</formula>
    </cfRule>
  </conditionalFormatting>
  <conditionalFormatting sqref="P139">
    <cfRule type="duplicateValues" dxfId="385" priority="17"/>
  </conditionalFormatting>
  <conditionalFormatting sqref="R139">
    <cfRule type="duplicateValues" dxfId="384" priority="16"/>
  </conditionalFormatting>
  <conditionalFormatting sqref="AJ29:AJ44">
    <cfRule type="cellIs" dxfId="383" priority="13" operator="lessThan">
      <formula>0</formula>
    </cfRule>
    <cfRule type="cellIs" dxfId="382" priority="14" operator="lessThan">
      <formula>0</formula>
    </cfRule>
  </conditionalFormatting>
  <conditionalFormatting sqref="AJ48:AJ66">
    <cfRule type="cellIs" dxfId="381" priority="11" operator="lessThan">
      <formula>0</formula>
    </cfRule>
    <cfRule type="cellIs" dxfId="380" priority="12" operator="lessThan">
      <formula>0</formula>
    </cfRule>
  </conditionalFormatting>
  <conditionalFormatting sqref="AJ123:AJ132">
    <cfRule type="cellIs" dxfId="379" priority="9" operator="lessThan">
      <formula>0</formula>
    </cfRule>
    <cfRule type="cellIs" dxfId="378" priority="10" operator="lessThan">
      <formula>0</formula>
    </cfRule>
  </conditionalFormatting>
  <conditionalFormatting sqref="AJ140:AJ172">
    <cfRule type="cellIs" dxfId="377" priority="5" operator="lessThan">
      <formula>0</formula>
    </cfRule>
    <cfRule type="cellIs" dxfId="376" priority="6" operator="lessThan">
      <formula>0</formula>
    </cfRule>
  </conditionalFormatting>
  <conditionalFormatting sqref="R93:R119">
    <cfRule type="duplicateValues" dxfId="375" priority="1148"/>
  </conditionalFormatting>
  <conditionalFormatting sqref="P93:P117">
    <cfRule type="duplicateValues" dxfId="374" priority="1150"/>
  </conditionalFormatting>
  <conditionalFormatting sqref="P118:P119">
    <cfRule type="duplicateValues" dxfId="373" priority="2"/>
  </conditionalFormatting>
  <conditionalFormatting sqref="V94:V120">
    <cfRule type="duplicateValues" dxfId="372" priority="1"/>
  </conditionalFormatting>
  <conditionalFormatting sqref="R140:R173">
    <cfRule type="duplicateValues" dxfId="371" priority="1165"/>
  </conditionalFormatting>
  <conditionalFormatting sqref="P140:P173">
    <cfRule type="duplicateValues" dxfId="370" priority="1167"/>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64"/>
  <sheetViews>
    <sheetView showGridLines="0" zoomScale="90" zoomScaleNormal="90" workbookViewId="0">
      <pane xSplit="6" ySplit="19" topLeftCell="I20" activePane="bottomRight" state="frozen"/>
      <selection pane="topRight" activeCell="G1" sqref="G1"/>
      <selection pane="bottomLeft" activeCell="A20" sqref="A20"/>
      <selection pane="bottomRight" activeCell="B12" sqref="B12:F12"/>
    </sheetView>
  </sheetViews>
  <sheetFormatPr baseColWidth="10" defaultRowHeight="13.5" outlineLevelRow="1" outlineLevelCol="1" x14ac:dyDescent="0.2"/>
  <cols>
    <col min="1" max="1" width="33.140625" style="140" customWidth="1"/>
    <col min="2" max="2" width="20.42578125" style="178" customWidth="1"/>
    <col min="3" max="3" width="20" style="140" customWidth="1"/>
    <col min="4" max="4" width="23.7109375" style="140" customWidth="1"/>
    <col min="5" max="6" width="23.5703125" style="140" customWidth="1"/>
    <col min="7" max="7" width="32.7109375" style="140" customWidth="1" outlineLevel="1"/>
    <col min="8" max="8" width="29.42578125" style="140" customWidth="1" outlineLevel="1"/>
    <col min="9" max="10" width="32.7109375" style="140" customWidth="1" outlineLevel="1"/>
    <col min="11" max="11" width="41.42578125" style="140" customWidth="1" outlineLevel="1"/>
    <col min="12" max="12" width="13.85546875" style="176" customWidth="1"/>
    <col min="13" max="13" width="14.85546875" style="176" customWidth="1"/>
    <col min="14" max="14" width="11" style="179" customWidth="1"/>
    <col min="15" max="15" width="13.140625" style="112" customWidth="1"/>
    <col min="16" max="16" width="9" style="177" customWidth="1"/>
    <col min="17" max="17" width="27" style="178" customWidth="1"/>
    <col min="18" max="18" width="8.7109375" style="177" customWidth="1"/>
    <col min="19" max="19" width="20" style="178" customWidth="1"/>
    <col min="20" max="21" width="15" style="178" customWidth="1"/>
    <col min="22" max="22" width="13.5703125" style="179" customWidth="1"/>
    <col min="23" max="24" width="11.42578125" style="112" customWidth="1"/>
    <col min="25" max="25" width="16.28515625" style="112" customWidth="1"/>
    <col min="26" max="29" width="12.7109375" style="112" customWidth="1"/>
    <col min="30" max="30" width="14.28515625" style="112" customWidth="1"/>
    <col min="31" max="31" width="15.85546875" style="112" customWidth="1"/>
    <col min="32" max="32" width="14.42578125" style="112" customWidth="1"/>
    <col min="33" max="33" width="13.42578125" style="112" customWidth="1"/>
    <col min="34" max="34" width="16.42578125" style="112" bestFit="1" customWidth="1"/>
    <col min="35" max="35" width="18.28515625" style="113" customWidth="1"/>
    <col min="36" max="36" width="22.140625" style="112"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418" t="s">
        <v>48</v>
      </c>
      <c r="C6" s="418" t="s">
        <v>48</v>
      </c>
      <c r="D6" s="418" t="s">
        <v>48</v>
      </c>
      <c r="E6" s="418" t="s">
        <v>48</v>
      </c>
      <c r="F6" s="418"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418" t="s">
        <v>83</v>
      </c>
      <c r="C7" s="418" t="s">
        <v>49</v>
      </c>
      <c r="D7" s="418" t="s">
        <v>49</v>
      </c>
      <c r="E7" s="418" t="s">
        <v>49</v>
      </c>
      <c r="F7" s="418"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78</v>
      </c>
      <c r="B8" s="418" t="s">
        <v>50</v>
      </c>
      <c r="C8" s="418" t="s">
        <v>50</v>
      </c>
      <c r="D8" s="418" t="s">
        <v>50</v>
      </c>
      <c r="E8" s="418" t="s">
        <v>50</v>
      </c>
      <c r="F8" s="418"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79</v>
      </c>
      <c r="B9" s="418" t="s">
        <v>84</v>
      </c>
      <c r="C9" s="418" t="s">
        <v>51</v>
      </c>
      <c r="D9" s="418" t="s">
        <v>51</v>
      </c>
      <c r="E9" s="418" t="s">
        <v>51</v>
      </c>
      <c r="F9" s="418" t="s">
        <v>51</v>
      </c>
      <c r="G9" s="4"/>
      <c r="H9" s="4"/>
      <c r="I9" s="4"/>
      <c r="J9" s="4"/>
      <c r="K9" s="4"/>
      <c r="L9" s="5"/>
      <c r="M9" s="5"/>
      <c r="N9" s="5"/>
      <c r="O9" s="5"/>
      <c r="P9" s="5"/>
      <c r="Q9" s="5"/>
      <c r="R9" s="5"/>
      <c r="S9" s="5"/>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419" t="s">
        <v>111</v>
      </c>
      <c r="C10" s="419" t="s">
        <v>54</v>
      </c>
      <c r="D10" s="419" t="s">
        <v>54</v>
      </c>
      <c r="E10" s="419" t="s">
        <v>54</v>
      </c>
      <c r="F10" s="419" t="s">
        <v>54</v>
      </c>
      <c r="G10" s="11"/>
      <c r="H10" s="11"/>
      <c r="I10" s="11"/>
      <c r="J10" s="11"/>
      <c r="K10" s="11"/>
      <c r="L10" s="5"/>
      <c r="M10" s="5"/>
      <c r="N10" s="5"/>
      <c r="O10" s="5"/>
      <c r="P10" s="5"/>
      <c r="Q10" s="5"/>
      <c r="R10" s="5"/>
      <c r="S10" s="5"/>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73</v>
      </c>
      <c r="B11" s="420" t="s">
        <v>113</v>
      </c>
      <c r="C11" s="418" t="s">
        <v>43</v>
      </c>
      <c r="D11" s="418" t="s">
        <v>43</v>
      </c>
      <c r="E11" s="418" t="s">
        <v>43</v>
      </c>
      <c r="F11" s="418" t="s">
        <v>43</v>
      </c>
      <c r="G11" s="4"/>
      <c r="H11" s="4"/>
      <c r="I11" s="4"/>
      <c r="J11" s="4"/>
      <c r="K11" s="4"/>
      <c r="L11" s="5"/>
      <c r="M11" s="5"/>
      <c r="N11" s="5"/>
      <c r="O11" s="5"/>
      <c r="P11" s="5"/>
      <c r="Q11" s="5"/>
      <c r="R11" s="5"/>
      <c r="S11" s="5"/>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67</v>
      </c>
      <c r="B12" s="420" t="s">
        <v>112</v>
      </c>
      <c r="C12" s="418">
        <v>2020110010174</v>
      </c>
      <c r="D12" s="418">
        <v>2020110010174</v>
      </c>
      <c r="E12" s="418">
        <v>2020110010174</v>
      </c>
      <c r="F12" s="418">
        <v>2020110010174</v>
      </c>
      <c r="G12" s="4"/>
      <c r="H12" s="4"/>
      <c r="I12" s="4"/>
      <c r="J12" s="4"/>
      <c r="K12" s="4"/>
      <c r="L12" s="5"/>
      <c r="M12" s="5"/>
      <c r="N12" s="5"/>
      <c r="O12" s="5"/>
      <c r="P12" s="5"/>
      <c r="Q12" s="5"/>
      <c r="R12" s="5"/>
      <c r="S12" s="5"/>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418" t="s">
        <v>40</v>
      </c>
      <c r="C13" s="418" t="s">
        <v>40</v>
      </c>
      <c r="D13" s="418" t="s">
        <v>40</v>
      </c>
      <c r="E13" s="418" t="s">
        <v>40</v>
      </c>
      <c r="F13" s="418" t="s">
        <v>40</v>
      </c>
      <c r="G13" s="14"/>
      <c r="H13" s="14"/>
      <c r="I13" s="14"/>
      <c r="J13" s="14"/>
      <c r="K13" s="14"/>
      <c r="L13" s="5"/>
      <c r="M13" s="5"/>
      <c r="N13" s="5"/>
      <c r="O13" s="5"/>
      <c r="P13" s="5"/>
      <c r="Q13" s="5"/>
      <c r="R13" s="5"/>
      <c r="S13" s="5"/>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418" t="s">
        <v>114</v>
      </c>
      <c r="C14" s="418" t="s">
        <v>55</v>
      </c>
      <c r="D14" s="418" t="s">
        <v>55</v>
      </c>
      <c r="E14" s="418" t="s">
        <v>55</v>
      </c>
      <c r="F14" s="418" t="s">
        <v>55</v>
      </c>
      <c r="G14" s="4"/>
      <c r="H14" s="4"/>
      <c r="I14" s="4"/>
      <c r="J14" s="4"/>
      <c r="K14" s="4"/>
      <c r="L14" s="5"/>
      <c r="M14" s="5"/>
      <c r="N14" s="5"/>
      <c r="O14" s="5"/>
      <c r="P14" s="5"/>
      <c r="Q14" s="5"/>
      <c r="R14" s="5"/>
      <c r="S14" s="5"/>
      <c r="T14" s="5"/>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421">
        <v>44289</v>
      </c>
      <c r="C15" s="421"/>
      <c r="D15" s="421"/>
      <c r="E15" s="421"/>
      <c r="F15" s="421"/>
      <c r="G15" s="16"/>
      <c r="H15" s="16"/>
      <c r="I15" s="16"/>
      <c r="J15" s="16"/>
      <c r="K15" s="16"/>
      <c r="L15" s="5"/>
      <c r="M15" s="5"/>
      <c r="N15" s="5"/>
      <c r="O15" s="5"/>
      <c r="P15" s="5"/>
      <c r="Q15" s="5"/>
      <c r="R15" s="5"/>
      <c r="S15" s="5"/>
      <c r="T15" s="5"/>
      <c r="U15" s="5"/>
      <c r="V15" s="5"/>
      <c r="W15" s="5"/>
      <c r="X15" s="5"/>
      <c r="Y15" s="5"/>
      <c r="Z15" s="5"/>
      <c r="AA15" s="5"/>
      <c r="AB15" s="5"/>
      <c r="AC15" s="5"/>
      <c r="AD15" s="5"/>
      <c r="AE15" s="5"/>
      <c r="AF15" s="5"/>
      <c r="AG15" s="5"/>
      <c r="AH15" s="5"/>
      <c r="AI15" s="5"/>
      <c r="AJ15" s="6"/>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417"/>
      <c r="B17" s="17">
        <v>5206000000.0000038</v>
      </c>
      <c r="C17" s="18">
        <v>0</v>
      </c>
      <c r="D17" s="18">
        <v>0</v>
      </c>
      <c r="E17" s="19">
        <f>C17-D17</f>
        <v>0</v>
      </c>
      <c r="F17" s="20">
        <f>+B17+E17</f>
        <v>5206000000.0000038</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71</v>
      </c>
      <c r="F19" s="28" t="s">
        <v>72</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43" customFormat="1" ht="25.5" x14ac:dyDescent="0.2">
      <c r="A20" s="41" t="s">
        <v>115</v>
      </c>
      <c r="B20" s="121">
        <f>3490350000-152100000</f>
        <v>3338250000</v>
      </c>
      <c r="C20" s="137"/>
      <c r="D20" s="137"/>
      <c r="E20" s="137"/>
      <c r="F20" s="137"/>
      <c r="G20" s="137"/>
      <c r="H20" s="137"/>
      <c r="I20" s="137"/>
      <c r="J20" s="137"/>
      <c r="K20" s="137"/>
      <c r="L20" s="43"/>
      <c r="M20" s="114"/>
      <c r="N20" s="44"/>
      <c r="O20" s="45"/>
      <c r="P20" s="46"/>
      <c r="Q20" s="47"/>
      <c r="R20" s="48"/>
      <c r="S20" s="47"/>
      <c r="T20" s="49"/>
      <c r="U20" s="49"/>
      <c r="V20" s="50"/>
      <c r="W20" s="51"/>
      <c r="X20" s="52"/>
      <c r="Y20" s="52"/>
      <c r="Z20" s="52"/>
      <c r="AA20" s="52"/>
      <c r="AB20" s="52"/>
      <c r="AC20" s="52"/>
      <c r="AD20" s="52"/>
      <c r="AE20" s="52"/>
      <c r="AF20" s="52"/>
      <c r="AG20" s="52"/>
      <c r="AH20" s="53"/>
      <c r="AI20" s="54"/>
      <c r="AJ20" s="54"/>
    </row>
    <row r="21" spans="1:37" s="145" customFormat="1" x14ac:dyDescent="0.2">
      <c r="A21" s="55"/>
      <c r="B21" s="122">
        <v>48000000</v>
      </c>
      <c r="C21" s="57" t="s">
        <v>56</v>
      </c>
      <c r="D21" s="57" t="s">
        <v>216</v>
      </c>
      <c r="E21" s="57" t="s">
        <v>117</v>
      </c>
      <c r="F21" s="57" t="s">
        <v>118</v>
      </c>
      <c r="G21" s="57" t="s">
        <v>116</v>
      </c>
      <c r="H21" s="57" t="s">
        <v>200</v>
      </c>
      <c r="I21" s="57" t="s">
        <v>120</v>
      </c>
      <c r="J21" s="57" t="s">
        <v>119</v>
      </c>
      <c r="K21" s="332" t="s">
        <v>121</v>
      </c>
      <c r="L21" s="58">
        <v>111</v>
      </c>
      <c r="M21" s="122">
        <v>48000000</v>
      </c>
      <c r="N21" s="56"/>
      <c r="O21" s="122">
        <v>48000000</v>
      </c>
      <c r="P21" s="59" t="s">
        <v>496</v>
      </c>
      <c r="Q21" s="122">
        <v>48000000</v>
      </c>
      <c r="R21" s="59" t="s">
        <v>772</v>
      </c>
      <c r="S21" s="122">
        <v>48000000</v>
      </c>
      <c r="T21" s="118" t="s">
        <v>266</v>
      </c>
      <c r="U21" s="118" t="s">
        <v>1121</v>
      </c>
      <c r="V21" s="61" t="s">
        <v>902</v>
      </c>
      <c r="W21" s="62"/>
      <c r="X21" s="56"/>
      <c r="Y21" s="56">
        <v>0</v>
      </c>
      <c r="Z21" s="56"/>
      <c r="AA21" s="56"/>
      <c r="AB21" s="56"/>
      <c r="AC21" s="56"/>
      <c r="AD21" s="56"/>
      <c r="AE21" s="56"/>
      <c r="AF21" s="56"/>
      <c r="AG21" s="56"/>
      <c r="AH21" s="60"/>
      <c r="AI21" s="64">
        <f t="shared" ref="AI21" si="0">SUM(W21:AH21)</f>
        <v>0</v>
      </c>
      <c r="AJ21" s="64">
        <f t="shared" ref="AJ21" si="1">+S21-AI21</f>
        <v>48000000</v>
      </c>
      <c r="AK21" s="144"/>
    </row>
    <row r="22" spans="1:37" s="145" customFormat="1" x14ac:dyDescent="0.2">
      <c r="A22" s="55"/>
      <c r="B22" s="122">
        <v>55000000</v>
      </c>
      <c r="C22" s="57" t="s">
        <v>56</v>
      </c>
      <c r="D22" s="57" t="s">
        <v>216</v>
      </c>
      <c r="E22" s="57" t="s">
        <v>117</v>
      </c>
      <c r="F22" s="57" t="s">
        <v>118</v>
      </c>
      <c r="G22" s="57" t="s">
        <v>116</v>
      </c>
      <c r="H22" s="57" t="s">
        <v>200</v>
      </c>
      <c r="I22" s="57" t="s">
        <v>120</v>
      </c>
      <c r="J22" s="57" t="s">
        <v>119</v>
      </c>
      <c r="K22" s="376" t="s">
        <v>121</v>
      </c>
      <c r="L22" s="58">
        <v>113</v>
      </c>
      <c r="M22" s="122">
        <v>55000000</v>
      </c>
      <c r="N22" s="56"/>
      <c r="O22" s="122">
        <v>55000000</v>
      </c>
      <c r="P22" s="59" t="s">
        <v>1101</v>
      </c>
      <c r="Q22" s="122">
        <v>55000000</v>
      </c>
      <c r="R22" s="59" t="s">
        <v>1098</v>
      </c>
      <c r="S22" s="122">
        <v>52250000</v>
      </c>
      <c r="T22" s="118" t="s">
        <v>1056</v>
      </c>
      <c r="U22" s="118" t="s">
        <v>1122</v>
      </c>
      <c r="V22" s="61" t="s">
        <v>1023</v>
      </c>
      <c r="W22" s="62"/>
      <c r="X22" s="56"/>
      <c r="Y22" s="56">
        <v>0</v>
      </c>
      <c r="Z22" s="56"/>
      <c r="AA22" s="56"/>
      <c r="AB22" s="56"/>
      <c r="AC22" s="56"/>
      <c r="AD22" s="56"/>
      <c r="AE22" s="56"/>
      <c r="AF22" s="56"/>
      <c r="AG22" s="56"/>
      <c r="AH22" s="60"/>
      <c r="AI22" s="64">
        <f t="shared" ref="AI22:AI69" si="2">SUM(W22:AH22)</f>
        <v>0</v>
      </c>
      <c r="AJ22" s="64">
        <f t="shared" ref="AJ22:AJ69" si="3">+S22-AI22</f>
        <v>52250000</v>
      </c>
      <c r="AK22" s="144"/>
    </row>
    <row r="23" spans="1:37" s="145" customFormat="1" x14ac:dyDescent="0.2">
      <c r="A23" s="55"/>
      <c r="B23" s="122">
        <v>40375000</v>
      </c>
      <c r="C23" s="57" t="s">
        <v>56</v>
      </c>
      <c r="D23" s="57" t="s">
        <v>216</v>
      </c>
      <c r="E23" s="57" t="s">
        <v>117</v>
      </c>
      <c r="F23" s="57" t="s">
        <v>118</v>
      </c>
      <c r="G23" s="57" t="s">
        <v>116</v>
      </c>
      <c r="H23" s="57" t="s">
        <v>200</v>
      </c>
      <c r="I23" s="57" t="s">
        <v>120</v>
      </c>
      <c r="J23" s="57" t="s">
        <v>119</v>
      </c>
      <c r="K23" s="376" t="s">
        <v>121</v>
      </c>
      <c r="L23" s="58">
        <v>114</v>
      </c>
      <c r="M23" s="122">
        <v>40375000</v>
      </c>
      <c r="N23" s="56"/>
      <c r="O23" s="122">
        <v>40375000</v>
      </c>
      <c r="P23" s="59" t="s">
        <v>880</v>
      </c>
      <c r="Q23" s="122">
        <v>40375000</v>
      </c>
      <c r="R23" s="59" t="s">
        <v>1099</v>
      </c>
      <c r="S23" s="122">
        <v>40375000</v>
      </c>
      <c r="T23" s="118" t="s">
        <v>1057</v>
      </c>
      <c r="U23" s="118" t="s">
        <v>1123</v>
      </c>
      <c r="V23" s="61" t="s">
        <v>1101</v>
      </c>
      <c r="W23" s="62"/>
      <c r="X23" s="56"/>
      <c r="Y23" s="56">
        <v>0</v>
      </c>
      <c r="Z23" s="56"/>
      <c r="AA23" s="56"/>
      <c r="AB23" s="56"/>
      <c r="AC23" s="56"/>
      <c r="AD23" s="56"/>
      <c r="AE23" s="56"/>
      <c r="AF23" s="56"/>
      <c r="AG23" s="56"/>
      <c r="AH23" s="60"/>
      <c r="AI23" s="64">
        <f t="shared" si="2"/>
        <v>0</v>
      </c>
      <c r="AJ23" s="64">
        <f t="shared" si="3"/>
        <v>40375000</v>
      </c>
      <c r="AK23" s="144"/>
    </row>
    <row r="24" spans="1:37" s="145" customFormat="1" x14ac:dyDescent="0.2">
      <c r="A24" s="55"/>
      <c r="B24" s="122">
        <v>44650000</v>
      </c>
      <c r="C24" s="57" t="s">
        <v>56</v>
      </c>
      <c r="D24" s="57" t="s">
        <v>216</v>
      </c>
      <c r="E24" s="57" t="s">
        <v>117</v>
      </c>
      <c r="F24" s="57" t="s">
        <v>118</v>
      </c>
      <c r="G24" s="57" t="s">
        <v>116</v>
      </c>
      <c r="H24" s="57" t="s">
        <v>200</v>
      </c>
      <c r="I24" s="57" t="s">
        <v>120</v>
      </c>
      <c r="J24" s="57" t="s">
        <v>119</v>
      </c>
      <c r="K24" s="376" t="s">
        <v>121</v>
      </c>
      <c r="L24" s="58">
        <v>116</v>
      </c>
      <c r="M24" s="122">
        <v>44650000</v>
      </c>
      <c r="N24" s="56"/>
      <c r="O24" s="122">
        <v>44650000</v>
      </c>
      <c r="P24" s="59" t="s">
        <v>1102</v>
      </c>
      <c r="Q24" s="122">
        <v>44650000</v>
      </c>
      <c r="R24" s="59" t="s">
        <v>1100</v>
      </c>
      <c r="S24" s="122">
        <v>44650000</v>
      </c>
      <c r="T24" s="118" t="s">
        <v>267</v>
      </c>
      <c r="U24" s="118" t="s">
        <v>1124</v>
      </c>
      <c r="V24" s="61" t="s">
        <v>1120</v>
      </c>
      <c r="W24" s="62"/>
      <c r="X24" s="56"/>
      <c r="Y24" s="56">
        <v>4675000</v>
      </c>
      <c r="Z24" s="56"/>
      <c r="AA24" s="56"/>
      <c r="AB24" s="56"/>
      <c r="AC24" s="56"/>
      <c r="AD24" s="56"/>
      <c r="AE24" s="56"/>
      <c r="AF24" s="56"/>
      <c r="AG24" s="56"/>
      <c r="AH24" s="60"/>
      <c r="AI24" s="64">
        <f t="shared" si="2"/>
        <v>4675000</v>
      </c>
      <c r="AJ24" s="64">
        <f t="shared" si="3"/>
        <v>39975000</v>
      </c>
      <c r="AK24" s="144"/>
    </row>
    <row r="25" spans="1:37" s="145" customFormat="1" x14ac:dyDescent="0.2">
      <c r="A25" s="55"/>
      <c r="B25" s="122">
        <v>80750000</v>
      </c>
      <c r="C25" s="57" t="s">
        <v>56</v>
      </c>
      <c r="D25" s="57" t="s">
        <v>216</v>
      </c>
      <c r="E25" s="57" t="s">
        <v>117</v>
      </c>
      <c r="F25" s="57" t="s">
        <v>118</v>
      </c>
      <c r="G25" s="57" t="s">
        <v>116</v>
      </c>
      <c r="H25" s="57" t="s">
        <v>200</v>
      </c>
      <c r="I25" s="57" t="s">
        <v>120</v>
      </c>
      <c r="J25" s="57" t="s">
        <v>119</v>
      </c>
      <c r="K25" s="376" t="s">
        <v>121</v>
      </c>
      <c r="L25" s="58">
        <v>118</v>
      </c>
      <c r="M25" s="122">
        <v>80750000</v>
      </c>
      <c r="N25" s="56"/>
      <c r="O25" s="122">
        <v>80750000</v>
      </c>
      <c r="P25" s="59" t="s">
        <v>1016</v>
      </c>
      <c r="Q25" s="122">
        <v>80750000</v>
      </c>
      <c r="R25" s="59" t="s">
        <v>802</v>
      </c>
      <c r="S25" s="122">
        <v>80750000</v>
      </c>
      <c r="T25" s="118" t="s">
        <v>268</v>
      </c>
      <c r="U25" s="118" t="s">
        <v>1125</v>
      </c>
      <c r="V25" s="61" t="s">
        <v>899</v>
      </c>
      <c r="W25" s="62"/>
      <c r="X25" s="56"/>
      <c r="Y25" s="56">
        <v>0</v>
      </c>
      <c r="Z25" s="56"/>
      <c r="AA25" s="56"/>
      <c r="AB25" s="56"/>
      <c r="AC25" s="56"/>
      <c r="AD25" s="56"/>
      <c r="AE25" s="56"/>
      <c r="AF25" s="56"/>
      <c r="AG25" s="56"/>
      <c r="AH25" s="60"/>
      <c r="AI25" s="64">
        <f t="shared" si="2"/>
        <v>0</v>
      </c>
      <c r="AJ25" s="64">
        <f t="shared" si="3"/>
        <v>80750000</v>
      </c>
      <c r="AK25" s="144"/>
    </row>
    <row r="26" spans="1:37" s="145" customFormat="1" x14ac:dyDescent="0.2">
      <c r="A26" s="55"/>
      <c r="B26" s="122">
        <v>63000000</v>
      </c>
      <c r="C26" s="57" t="s">
        <v>56</v>
      </c>
      <c r="D26" s="57" t="s">
        <v>216</v>
      </c>
      <c r="E26" s="57" t="s">
        <v>117</v>
      </c>
      <c r="F26" s="57" t="s">
        <v>118</v>
      </c>
      <c r="G26" s="57" t="s">
        <v>116</v>
      </c>
      <c r="H26" s="57" t="s">
        <v>200</v>
      </c>
      <c r="I26" s="57" t="s">
        <v>120</v>
      </c>
      <c r="J26" s="57" t="s">
        <v>119</v>
      </c>
      <c r="K26" s="376" t="s">
        <v>121</v>
      </c>
      <c r="L26" s="58">
        <v>120</v>
      </c>
      <c r="M26" s="122">
        <v>63000000</v>
      </c>
      <c r="N26" s="56"/>
      <c r="O26" s="122">
        <v>63000000</v>
      </c>
      <c r="P26" s="59" t="s">
        <v>497</v>
      </c>
      <c r="Q26" s="122">
        <v>63000000</v>
      </c>
      <c r="R26" s="59" t="s">
        <v>801</v>
      </c>
      <c r="S26" s="122">
        <v>63000000</v>
      </c>
      <c r="T26" s="118" t="s">
        <v>269</v>
      </c>
      <c r="U26" s="118" t="s">
        <v>1126</v>
      </c>
      <c r="V26" s="61" t="s">
        <v>892</v>
      </c>
      <c r="W26" s="62"/>
      <c r="X26" s="56"/>
      <c r="Y26" s="56">
        <v>0</v>
      </c>
      <c r="Z26" s="56"/>
      <c r="AA26" s="56"/>
      <c r="AB26" s="56"/>
      <c r="AC26" s="56"/>
      <c r="AD26" s="56"/>
      <c r="AE26" s="56"/>
      <c r="AF26" s="56"/>
      <c r="AG26" s="56"/>
      <c r="AH26" s="60"/>
      <c r="AI26" s="64">
        <f t="shared" si="2"/>
        <v>0</v>
      </c>
      <c r="AJ26" s="64">
        <f t="shared" si="3"/>
        <v>63000000</v>
      </c>
      <c r="AK26" s="144"/>
    </row>
    <row r="27" spans="1:37" s="145" customFormat="1" x14ac:dyDescent="0.2">
      <c r="A27" s="55"/>
      <c r="B27" s="122">
        <v>64000000</v>
      </c>
      <c r="C27" s="57" t="s">
        <v>56</v>
      </c>
      <c r="D27" s="57" t="s">
        <v>216</v>
      </c>
      <c r="E27" s="57" t="s">
        <v>117</v>
      </c>
      <c r="F27" s="57" t="s">
        <v>118</v>
      </c>
      <c r="G27" s="57" t="s">
        <v>116</v>
      </c>
      <c r="H27" s="57" t="s">
        <v>200</v>
      </c>
      <c r="I27" s="57" t="s">
        <v>120</v>
      </c>
      <c r="J27" s="57" t="s">
        <v>119</v>
      </c>
      <c r="K27" s="376" t="s">
        <v>121</v>
      </c>
      <c r="L27" s="58">
        <v>122</v>
      </c>
      <c r="M27" s="122">
        <v>64000000</v>
      </c>
      <c r="N27" s="56"/>
      <c r="O27" s="122">
        <v>64000000</v>
      </c>
      <c r="P27" s="59" t="s">
        <v>1103</v>
      </c>
      <c r="Q27" s="122">
        <v>64000000</v>
      </c>
      <c r="R27" s="59" t="s">
        <v>434</v>
      </c>
      <c r="S27" s="122">
        <v>64000000</v>
      </c>
      <c r="T27" s="118" t="s">
        <v>270</v>
      </c>
      <c r="U27" s="118" t="s">
        <v>1127</v>
      </c>
      <c r="V27" s="61" t="s">
        <v>1106</v>
      </c>
      <c r="W27" s="62"/>
      <c r="X27" s="56"/>
      <c r="Y27" s="56">
        <v>6400000</v>
      </c>
      <c r="Z27" s="56"/>
      <c r="AA27" s="56"/>
      <c r="AB27" s="56"/>
      <c r="AC27" s="56"/>
      <c r="AD27" s="56"/>
      <c r="AE27" s="56"/>
      <c r="AF27" s="56"/>
      <c r="AG27" s="56"/>
      <c r="AH27" s="60"/>
      <c r="AI27" s="64">
        <f t="shared" si="2"/>
        <v>6400000</v>
      </c>
      <c r="AJ27" s="64">
        <f t="shared" si="3"/>
        <v>57600000</v>
      </c>
      <c r="AK27" s="144"/>
    </row>
    <row r="28" spans="1:37" s="145" customFormat="1" x14ac:dyDescent="0.2">
      <c r="A28" s="55"/>
      <c r="B28" s="122">
        <v>70300000</v>
      </c>
      <c r="C28" s="57" t="s">
        <v>56</v>
      </c>
      <c r="D28" s="57" t="s">
        <v>216</v>
      </c>
      <c r="E28" s="57" t="s">
        <v>117</v>
      </c>
      <c r="F28" s="57" t="s">
        <v>118</v>
      </c>
      <c r="G28" s="57" t="s">
        <v>116</v>
      </c>
      <c r="H28" s="57" t="s">
        <v>200</v>
      </c>
      <c r="I28" s="57" t="s">
        <v>120</v>
      </c>
      <c r="J28" s="57" t="s">
        <v>119</v>
      </c>
      <c r="K28" s="376" t="s">
        <v>121</v>
      </c>
      <c r="L28" s="58">
        <v>151</v>
      </c>
      <c r="M28" s="122">
        <v>70300000</v>
      </c>
      <c r="N28" s="56"/>
      <c r="O28" s="122">
        <v>70300000</v>
      </c>
      <c r="P28" s="59" t="s">
        <v>808</v>
      </c>
      <c r="Q28" s="122">
        <v>70300000</v>
      </c>
      <c r="R28" s="59" t="s">
        <v>755</v>
      </c>
      <c r="S28" s="122">
        <v>70300000</v>
      </c>
      <c r="T28" s="118" t="s">
        <v>271</v>
      </c>
      <c r="U28" s="118" t="s">
        <v>1128</v>
      </c>
      <c r="V28" s="61" t="s">
        <v>518</v>
      </c>
      <c r="W28" s="62"/>
      <c r="X28" s="56"/>
      <c r="Y28" s="56">
        <v>0</v>
      </c>
      <c r="Z28" s="56"/>
      <c r="AA28" s="56"/>
      <c r="AB28" s="56"/>
      <c r="AC28" s="56"/>
      <c r="AD28" s="56"/>
      <c r="AE28" s="56"/>
      <c r="AF28" s="56"/>
      <c r="AG28" s="56"/>
      <c r="AH28" s="60"/>
      <c r="AI28" s="64">
        <f t="shared" si="2"/>
        <v>0</v>
      </c>
      <c r="AJ28" s="64">
        <f t="shared" si="3"/>
        <v>70300000</v>
      </c>
      <c r="AK28" s="144"/>
    </row>
    <row r="29" spans="1:37" s="145" customFormat="1" x14ac:dyDescent="0.2">
      <c r="A29" s="55"/>
      <c r="B29" s="122">
        <v>52250000</v>
      </c>
      <c r="C29" s="57" t="s">
        <v>56</v>
      </c>
      <c r="D29" s="57" t="s">
        <v>216</v>
      </c>
      <c r="E29" s="57" t="s">
        <v>117</v>
      </c>
      <c r="F29" s="57" t="s">
        <v>118</v>
      </c>
      <c r="G29" s="57" t="s">
        <v>116</v>
      </c>
      <c r="H29" s="57" t="s">
        <v>200</v>
      </c>
      <c r="I29" s="57" t="s">
        <v>120</v>
      </c>
      <c r="J29" s="57" t="s">
        <v>119</v>
      </c>
      <c r="K29" s="376" t="s">
        <v>121</v>
      </c>
      <c r="L29" s="58">
        <v>153</v>
      </c>
      <c r="M29" s="122">
        <v>52250000</v>
      </c>
      <c r="N29" s="56"/>
      <c r="O29" s="122">
        <v>52250000</v>
      </c>
      <c r="P29" s="59" t="s">
        <v>800</v>
      </c>
      <c r="Q29" s="122">
        <v>52250000</v>
      </c>
      <c r="R29" s="59" t="s">
        <v>971</v>
      </c>
      <c r="S29" s="387">
        <v>52250000</v>
      </c>
      <c r="T29" s="118" t="s">
        <v>272</v>
      </c>
      <c r="U29" s="118" t="s">
        <v>1129</v>
      </c>
      <c r="V29" s="61" t="s">
        <v>564</v>
      </c>
      <c r="W29" s="62"/>
      <c r="X29" s="56"/>
      <c r="Y29" s="56">
        <v>5316667</v>
      </c>
      <c r="Z29" s="56"/>
      <c r="AA29" s="56"/>
      <c r="AB29" s="56"/>
      <c r="AC29" s="56"/>
      <c r="AD29" s="56"/>
      <c r="AE29" s="56"/>
      <c r="AF29" s="56"/>
      <c r="AG29" s="56"/>
      <c r="AH29" s="60"/>
      <c r="AI29" s="64">
        <f t="shared" ref="AI29:AI41" si="4">SUM(W29:AH29)</f>
        <v>5316667</v>
      </c>
      <c r="AJ29" s="64">
        <f t="shared" ref="AJ29:AJ41" si="5">+S29-AI29</f>
        <v>46933333</v>
      </c>
      <c r="AK29" s="144"/>
    </row>
    <row r="30" spans="1:37" s="145" customFormat="1" x14ac:dyDescent="0.2">
      <c r="A30" s="55"/>
      <c r="B30" s="122">
        <v>57750000</v>
      </c>
      <c r="C30" s="57" t="s">
        <v>56</v>
      </c>
      <c r="D30" s="57" t="s">
        <v>216</v>
      </c>
      <c r="E30" s="57" t="s">
        <v>117</v>
      </c>
      <c r="F30" s="57" t="s">
        <v>118</v>
      </c>
      <c r="G30" s="57" t="s">
        <v>116</v>
      </c>
      <c r="H30" s="57" t="s">
        <v>200</v>
      </c>
      <c r="I30" s="57" t="s">
        <v>120</v>
      </c>
      <c r="J30" s="57" t="s">
        <v>119</v>
      </c>
      <c r="K30" s="376" t="s">
        <v>121</v>
      </c>
      <c r="L30" s="58">
        <v>155</v>
      </c>
      <c r="M30" s="122">
        <v>57750000</v>
      </c>
      <c r="N30" s="56"/>
      <c r="O30" s="122">
        <v>57750000</v>
      </c>
      <c r="P30" s="59" t="s">
        <v>1104</v>
      </c>
      <c r="Q30" s="122">
        <v>57750000</v>
      </c>
      <c r="R30" s="59" t="s">
        <v>656</v>
      </c>
      <c r="S30" s="387">
        <v>57750000</v>
      </c>
      <c r="T30" s="118" t="s">
        <v>1058</v>
      </c>
      <c r="U30" s="118" t="s">
        <v>1130</v>
      </c>
      <c r="V30" s="61" t="s">
        <v>1166</v>
      </c>
      <c r="W30" s="62"/>
      <c r="X30" s="56"/>
      <c r="Y30" s="56">
        <v>6050000</v>
      </c>
      <c r="Z30" s="56"/>
      <c r="AA30" s="56"/>
      <c r="AB30" s="56"/>
      <c r="AC30" s="56"/>
      <c r="AD30" s="56"/>
      <c r="AE30" s="56"/>
      <c r="AF30" s="56"/>
      <c r="AG30" s="56"/>
      <c r="AH30" s="60"/>
      <c r="AI30" s="64">
        <f t="shared" si="4"/>
        <v>6050000</v>
      </c>
      <c r="AJ30" s="64">
        <f t="shared" si="5"/>
        <v>51700000</v>
      </c>
      <c r="AK30" s="144"/>
    </row>
    <row r="31" spans="1:37" s="145" customFormat="1" x14ac:dyDescent="0.2">
      <c r="A31" s="55"/>
      <c r="B31" s="122">
        <v>38000000</v>
      </c>
      <c r="C31" s="57" t="s">
        <v>56</v>
      </c>
      <c r="D31" s="57" t="s">
        <v>216</v>
      </c>
      <c r="E31" s="57" t="s">
        <v>117</v>
      </c>
      <c r="F31" s="57" t="s">
        <v>118</v>
      </c>
      <c r="G31" s="57" t="s">
        <v>116</v>
      </c>
      <c r="H31" s="57" t="s">
        <v>200</v>
      </c>
      <c r="I31" s="57" t="s">
        <v>120</v>
      </c>
      <c r="J31" s="57" t="s">
        <v>119</v>
      </c>
      <c r="K31" s="376" t="s">
        <v>121</v>
      </c>
      <c r="L31" s="58">
        <v>157</v>
      </c>
      <c r="M31" s="122">
        <v>38000000</v>
      </c>
      <c r="N31" s="56"/>
      <c r="O31" s="122">
        <v>38000000</v>
      </c>
      <c r="P31" s="59" t="s">
        <v>807</v>
      </c>
      <c r="Q31" s="122">
        <v>38000000</v>
      </c>
      <c r="R31" s="59" t="s">
        <v>904</v>
      </c>
      <c r="S31" s="387">
        <v>38000000</v>
      </c>
      <c r="T31" s="118" t="s">
        <v>1059</v>
      </c>
      <c r="U31" s="118" t="s">
        <v>1131</v>
      </c>
      <c r="V31" s="61" t="s">
        <v>563</v>
      </c>
      <c r="W31" s="62"/>
      <c r="X31" s="56"/>
      <c r="Y31" s="56">
        <v>0</v>
      </c>
      <c r="Z31" s="56"/>
      <c r="AA31" s="56"/>
      <c r="AB31" s="56"/>
      <c r="AC31" s="56"/>
      <c r="AD31" s="56"/>
      <c r="AE31" s="56"/>
      <c r="AF31" s="56"/>
      <c r="AG31" s="56"/>
      <c r="AH31" s="60"/>
      <c r="AI31" s="64">
        <f t="shared" si="4"/>
        <v>0</v>
      </c>
      <c r="AJ31" s="64">
        <f t="shared" si="5"/>
        <v>38000000</v>
      </c>
      <c r="AK31" s="144"/>
    </row>
    <row r="32" spans="1:37" s="145" customFormat="1" x14ac:dyDescent="0.2">
      <c r="A32" s="55"/>
      <c r="B32" s="122">
        <v>80000000</v>
      </c>
      <c r="C32" s="57" t="s">
        <v>56</v>
      </c>
      <c r="D32" s="57" t="s">
        <v>216</v>
      </c>
      <c r="E32" s="57" t="s">
        <v>117</v>
      </c>
      <c r="F32" s="57" t="s">
        <v>118</v>
      </c>
      <c r="G32" s="57" t="s">
        <v>116</v>
      </c>
      <c r="H32" s="57" t="s">
        <v>200</v>
      </c>
      <c r="I32" s="57" t="s">
        <v>120</v>
      </c>
      <c r="J32" s="57" t="s">
        <v>119</v>
      </c>
      <c r="K32" s="376" t="s">
        <v>121</v>
      </c>
      <c r="L32" s="58">
        <v>159</v>
      </c>
      <c r="M32" s="122">
        <v>80000000</v>
      </c>
      <c r="N32" s="56"/>
      <c r="O32" s="122">
        <v>80000000</v>
      </c>
      <c r="P32" s="59" t="s">
        <v>635</v>
      </c>
      <c r="Q32" s="122">
        <v>80000000</v>
      </c>
      <c r="R32" s="59" t="s">
        <v>770</v>
      </c>
      <c r="S32" s="387">
        <v>80000000</v>
      </c>
      <c r="T32" s="118" t="s">
        <v>273</v>
      </c>
      <c r="U32" s="118" t="s">
        <v>1132</v>
      </c>
      <c r="V32" s="61" t="s">
        <v>967</v>
      </c>
      <c r="W32" s="62"/>
      <c r="X32" s="56"/>
      <c r="Y32" s="56">
        <v>0</v>
      </c>
      <c r="Z32" s="56"/>
      <c r="AA32" s="56"/>
      <c r="AB32" s="56"/>
      <c r="AC32" s="56"/>
      <c r="AD32" s="56"/>
      <c r="AE32" s="56"/>
      <c r="AF32" s="56"/>
      <c r="AG32" s="56"/>
      <c r="AH32" s="60"/>
      <c r="AI32" s="64">
        <f t="shared" si="4"/>
        <v>0</v>
      </c>
      <c r="AJ32" s="64">
        <f t="shared" si="5"/>
        <v>80000000</v>
      </c>
      <c r="AK32" s="144"/>
    </row>
    <row r="33" spans="1:37" s="145" customFormat="1" x14ac:dyDescent="0.2">
      <c r="A33" s="55"/>
      <c r="B33" s="122">
        <v>76000000</v>
      </c>
      <c r="C33" s="57" t="s">
        <v>56</v>
      </c>
      <c r="D33" s="57" t="s">
        <v>216</v>
      </c>
      <c r="E33" s="57" t="s">
        <v>117</v>
      </c>
      <c r="F33" s="57" t="s">
        <v>118</v>
      </c>
      <c r="G33" s="57" t="s">
        <v>116</v>
      </c>
      <c r="H33" s="57" t="s">
        <v>200</v>
      </c>
      <c r="I33" s="57" t="s">
        <v>120</v>
      </c>
      <c r="J33" s="57" t="s">
        <v>119</v>
      </c>
      <c r="K33" s="376" t="s">
        <v>121</v>
      </c>
      <c r="L33" s="58">
        <v>167</v>
      </c>
      <c r="M33" s="122">
        <v>76000000</v>
      </c>
      <c r="N33" s="56"/>
      <c r="O33" s="122">
        <v>76000000</v>
      </c>
      <c r="P33" s="59" t="s">
        <v>804</v>
      </c>
      <c r="Q33" s="122">
        <v>76000000</v>
      </c>
      <c r="R33" s="59" t="s">
        <v>493</v>
      </c>
      <c r="S33" s="387">
        <v>76000000</v>
      </c>
      <c r="T33" s="118" t="s">
        <v>274</v>
      </c>
      <c r="U33" s="118" t="s">
        <v>1133</v>
      </c>
      <c r="V33" s="61" t="s">
        <v>777</v>
      </c>
      <c r="W33" s="62"/>
      <c r="X33" s="56"/>
      <c r="Y33" s="56">
        <v>0</v>
      </c>
      <c r="Z33" s="56"/>
      <c r="AA33" s="56"/>
      <c r="AB33" s="56"/>
      <c r="AC33" s="56"/>
      <c r="AD33" s="56"/>
      <c r="AE33" s="56"/>
      <c r="AF33" s="56"/>
      <c r="AG33" s="56"/>
      <c r="AH33" s="60"/>
      <c r="AI33" s="64">
        <f t="shared" si="4"/>
        <v>0</v>
      </c>
      <c r="AJ33" s="64">
        <f t="shared" si="5"/>
        <v>76000000</v>
      </c>
      <c r="AK33" s="144"/>
    </row>
    <row r="34" spans="1:37" s="145" customFormat="1" x14ac:dyDescent="0.2">
      <c r="A34" s="55"/>
      <c r="B34" s="122">
        <v>42300000</v>
      </c>
      <c r="C34" s="57" t="s">
        <v>56</v>
      </c>
      <c r="D34" s="57" t="s">
        <v>216</v>
      </c>
      <c r="E34" s="57" t="s">
        <v>117</v>
      </c>
      <c r="F34" s="57" t="s">
        <v>118</v>
      </c>
      <c r="G34" s="57" t="s">
        <v>116</v>
      </c>
      <c r="H34" s="57" t="s">
        <v>200</v>
      </c>
      <c r="I34" s="57" t="s">
        <v>120</v>
      </c>
      <c r="J34" s="57" t="s">
        <v>119</v>
      </c>
      <c r="K34" s="376" t="s">
        <v>121</v>
      </c>
      <c r="L34" s="58">
        <v>169</v>
      </c>
      <c r="M34" s="122">
        <v>42300000</v>
      </c>
      <c r="N34" s="56"/>
      <c r="O34" s="122">
        <v>42300000</v>
      </c>
      <c r="P34" s="59" t="s">
        <v>578</v>
      </c>
      <c r="Q34" s="122">
        <v>42300000</v>
      </c>
      <c r="R34" s="59" t="s">
        <v>1081</v>
      </c>
      <c r="S34" s="387">
        <v>42300000</v>
      </c>
      <c r="T34" s="118" t="s">
        <v>1060</v>
      </c>
      <c r="U34" s="118" t="s">
        <v>1134</v>
      </c>
      <c r="V34" s="61" t="s">
        <v>1167</v>
      </c>
      <c r="W34" s="62"/>
      <c r="X34" s="56"/>
      <c r="Y34" s="56">
        <v>0</v>
      </c>
      <c r="Z34" s="56"/>
      <c r="AA34" s="56"/>
      <c r="AB34" s="56"/>
      <c r="AC34" s="56"/>
      <c r="AD34" s="56"/>
      <c r="AE34" s="56"/>
      <c r="AF34" s="56"/>
      <c r="AG34" s="56"/>
      <c r="AH34" s="60"/>
      <c r="AI34" s="64">
        <f t="shared" si="4"/>
        <v>0</v>
      </c>
      <c r="AJ34" s="64">
        <f t="shared" si="5"/>
        <v>42300000</v>
      </c>
      <c r="AK34" s="144"/>
    </row>
    <row r="35" spans="1:37" s="145" customFormat="1" x14ac:dyDescent="0.2">
      <c r="A35" s="55"/>
      <c r="B35" s="122">
        <v>45000000</v>
      </c>
      <c r="C35" s="57" t="s">
        <v>56</v>
      </c>
      <c r="D35" s="57" t="s">
        <v>216</v>
      </c>
      <c r="E35" s="57" t="s">
        <v>117</v>
      </c>
      <c r="F35" s="57" t="s">
        <v>118</v>
      </c>
      <c r="G35" s="57" t="s">
        <v>116</v>
      </c>
      <c r="H35" s="57" t="s">
        <v>200</v>
      </c>
      <c r="I35" s="57" t="s">
        <v>120</v>
      </c>
      <c r="J35" s="57" t="s">
        <v>119</v>
      </c>
      <c r="K35" s="376" t="s">
        <v>121</v>
      </c>
      <c r="L35" s="58">
        <v>171</v>
      </c>
      <c r="M35" s="122">
        <v>45000000</v>
      </c>
      <c r="N35" s="56"/>
      <c r="O35" s="122">
        <v>45000000</v>
      </c>
      <c r="P35" s="59" t="s">
        <v>708</v>
      </c>
      <c r="Q35" s="122">
        <v>45000000</v>
      </c>
      <c r="R35" s="59" t="s">
        <v>882</v>
      </c>
      <c r="S35" s="387">
        <v>45000000</v>
      </c>
      <c r="T35" s="118" t="s">
        <v>275</v>
      </c>
      <c r="U35" s="118" t="s">
        <v>1135</v>
      </c>
      <c r="V35" s="61" t="s">
        <v>699</v>
      </c>
      <c r="W35" s="62"/>
      <c r="X35" s="56"/>
      <c r="Y35" s="56">
        <v>4350000</v>
      </c>
      <c r="Z35" s="56"/>
      <c r="AA35" s="56"/>
      <c r="AB35" s="56"/>
      <c r="AC35" s="56"/>
      <c r="AD35" s="56"/>
      <c r="AE35" s="56"/>
      <c r="AF35" s="56"/>
      <c r="AG35" s="56"/>
      <c r="AH35" s="60"/>
      <c r="AI35" s="64">
        <f t="shared" si="4"/>
        <v>4350000</v>
      </c>
      <c r="AJ35" s="64">
        <f t="shared" si="5"/>
        <v>40650000</v>
      </c>
      <c r="AK35" s="144"/>
    </row>
    <row r="36" spans="1:37" s="145" customFormat="1" x14ac:dyDescent="0.2">
      <c r="A36" s="55"/>
      <c r="B36" s="122">
        <v>64000000</v>
      </c>
      <c r="C36" s="57" t="s">
        <v>56</v>
      </c>
      <c r="D36" s="57" t="s">
        <v>216</v>
      </c>
      <c r="E36" s="57" t="s">
        <v>117</v>
      </c>
      <c r="F36" s="57" t="s">
        <v>118</v>
      </c>
      <c r="G36" s="57" t="s">
        <v>116</v>
      </c>
      <c r="H36" s="57" t="s">
        <v>200</v>
      </c>
      <c r="I36" s="57" t="s">
        <v>120</v>
      </c>
      <c r="J36" s="57" t="s">
        <v>119</v>
      </c>
      <c r="K36" s="376" t="s">
        <v>121</v>
      </c>
      <c r="L36" s="58">
        <v>175</v>
      </c>
      <c r="M36" s="122">
        <v>64000000</v>
      </c>
      <c r="N36" s="56"/>
      <c r="O36" s="122">
        <v>64000000</v>
      </c>
      <c r="P36" s="59" t="s">
        <v>1105</v>
      </c>
      <c r="Q36" s="122">
        <v>64000000</v>
      </c>
      <c r="R36" s="59" t="s">
        <v>881</v>
      </c>
      <c r="S36" s="387">
        <v>64000000</v>
      </c>
      <c r="T36" s="118" t="s">
        <v>276</v>
      </c>
      <c r="U36" s="118" t="s">
        <v>1136</v>
      </c>
      <c r="V36" s="61" t="s">
        <v>1168</v>
      </c>
      <c r="W36" s="62"/>
      <c r="X36" s="56"/>
      <c r="Y36" s="56">
        <v>6400000</v>
      </c>
      <c r="Z36" s="56"/>
      <c r="AA36" s="56"/>
      <c r="AB36" s="56"/>
      <c r="AC36" s="56"/>
      <c r="AD36" s="56"/>
      <c r="AE36" s="56"/>
      <c r="AF36" s="56"/>
      <c r="AG36" s="56"/>
      <c r="AH36" s="60"/>
      <c r="AI36" s="64">
        <f t="shared" si="4"/>
        <v>6400000</v>
      </c>
      <c r="AJ36" s="64">
        <f t="shared" si="5"/>
        <v>57600000</v>
      </c>
      <c r="AK36" s="144"/>
    </row>
    <row r="37" spans="1:37" s="145" customFormat="1" x14ac:dyDescent="0.2">
      <c r="A37" s="55"/>
      <c r="B37" s="122">
        <v>63000000</v>
      </c>
      <c r="C37" s="57" t="s">
        <v>56</v>
      </c>
      <c r="D37" s="57" t="s">
        <v>216</v>
      </c>
      <c r="E37" s="57" t="s">
        <v>117</v>
      </c>
      <c r="F37" s="57" t="s">
        <v>118</v>
      </c>
      <c r="G37" s="57" t="s">
        <v>116</v>
      </c>
      <c r="H37" s="57" t="s">
        <v>200</v>
      </c>
      <c r="I37" s="57" t="s">
        <v>120</v>
      </c>
      <c r="J37" s="57" t="s">
        <v>119</v>
      </c>
      <c r="K37" s="376" t="s">
        <v>121</v>
      </c>
      <c r="L37" s="58">
        <v>177</v>
      </c>
      <c r="M37" s="122">
        <v>63000000</v>
      </c>
      <c r="N37" s="56"/>
      <c r="O37" s="122">
        <v>63000000</v>
      </c>
      <c r="P37" s="59" t="s">
        <v>547</v>
      </c>
      <c r="Q37" s="122">
        <v>63000000</v>
      </c>
      <c r="R37" s="59" t="s">
        <v>563</v>
      </c>
      <c r="S37" s="387">
        <v>63000000</v>
      </c>
      <c r="T37" s="118" t="s">
        <v>277</v>
      </c>
      <c r="U37" s="118" t="s">
        <v>1137</v>
      </c>
      <c r="V37" s="61" t="s">
        <v>502</v>
      </c>
      <c r="W37" s="62"/>
      <c r="X37" s="56"/>
      <c r="Y37" s="56">
        <v>0</v>
      </c>
      <c r="Z37" s="56"/>
      <c r="AA37" s="56"/>
      <c r="AB37" s="56"/>
      <c r="AC37" s="56"/>
      <c r="AD37" s="56"/>
      <c r="AE37" s="56"/>
      <c r="AF37" s="56"/>
      <c r="AG37" s="56"/>
      <c r="AH37" s="60"/>
      <c r="AI37" s="64">
        <f t="shared" si="4"/>
        <v>0</v>
      </c>
      <c r="AJ37" s="64">
        <f t="shared" si="5"/>
        <v>63000000</v>
      </c>
      <c r="AK37" s="144"/>
    </row>
    <row r="38" spans="1:37" s="145" customFormat="1" x14ac:dyDescent="0.2">
      <c r="A38" s="55"/>
      <c r="B38" s="122">
        <v>63000000</v>
      </c>
      <c r="C38" s="57" t="s">
        <v>56</v>
      </c>
      <c r="D38" s="57" t="s">
        <v>216</v>
      </c>
      <c r="E38" s="57" t="s">
        <v>117</v>
      </c>
      <c r="F38" s="57" t="s">
        <v>118</v>
      </c>
      <c r="G38" s="57" t="s">
        <v>116</v>
      </c>
      <c r="H38" s="57" t="s">
        <v>200</v>
      </c>
      <c r="I38" s="57" t="s">
        <v>120</v>
      </c>
      <c r="J38" s="57" t="s">
        <v>119</v>
      </c>
      <c r="K38" s="376" t="s">
        <v>121</v>
      </c>
      <c r="L38" s="58">
        <v>178</v>
      </c>
      <c r="M38" s="122">
        <v>63000000</v>
      </c>
      <c r="N38" s="56"/>
      <c r="O38" s="122">
        <v>63000000</v>
      </c>
      <c r="P38" s="59" t="s">
        <v>545</v>
      </c>
      <c r="Q38" s="122">
        <v>63000000</v>
      </c>
      <c r="R38" s="59" t="s">
        <v>514</v>
      </c>
      <c r="S38" s="387">
        <v>63000000</v>
      </c>
      <c r="T38" s="118" t="s">
        <v>278</v>
      </c>
      <c r="U38" s="118" t="s">
        <v>1138</v>
      </c>
      <c r="V38" s="61" t="s">
        <v>504</v>
      </c>
      <c r="W38" s="62"/>
      <c r="X38" s="56"/>
      <c r="Y38" s="56">
        <v>0</v>
      </c>
      <c r="Z38" s="56"/>
      <c r="AA38" s="56"/>
      <c r="AB38" s="56"/>
      <c r="AC38" s="56"/>
      <c r="AD38" s="56"/>
      <c r="AE38" s="56"/>
      <c r="AF38" s="56"/>
      <c r="AG38" s="56"/>
      <c r="AH38" s="60"/>
      <c r="AI38" s="64">
        <f t="shared" si="4"/>
        <v>0</v>
      </c>
      <c r="AJ38" s="64">
        <f t="shared" si="5"/>
        <v>63000000</v>
      </c>
      <c r="AK38" s="144"/>
    </row>
    <row r="39" spans="1:37" s="145" customFormat="1" x14ac:dyDescent="0.2">
      <c r="A39" s="55"/>
      <c r="B39" s="122">
        <v>68000000</v>
      </c>
      <c r="C39" s="57" t="s">
        <v>56</v>
      </c>
      <c r="D39" s="57" t="s">
        <v>216</v>
      </c>
      <c r="E39" s="57" t="s">
        <v>117</v>
      </c>
      <c r="F39" s="57" t="s">
        <v>118</v>
      </c>
      <c r="G39" s="57" t="s">
        <v>116</v>
      </c>
      <c r="H39" s="57" t="s">
        <v>200</v>
      </c>
      <c r="I39" s="57" t="s">
        <v>120</v>
      </c>
      <c r="J39" s="57" t="s">
        <v>119</v>
      </c>
      <c r="K39" s="376" t="s">
        <v>121</v>
      </c>
      <c r="L39" s="58">
        <v>180</v>
      </c>
      <c r="M39" s="122">
        <v>68000000</v>
      </c>
      <c r="N39" s="56"/>
      <c r="O39" s="122">
        <v>68000000</v>
      </c>
      <c r="P39" s="59" t="s">
        <v>1106</v>
      </c>
      <c r="Q39" s="122">
        <v>68000000</v>
      </c>
      <c r="R39" s="59" t="s">
        <v>704</v>
      </c>
      <c r="S39" s="387">
        <v>68000000</v>
      </c>
      <c r="T39" s="118" t="s">
        <v>279</v>
      </c>
      <c r="U39" s="118" t="s">
        <v>1139</v>
      </c>
      <c r="V39" s="61" t="s">
        <v>1116</v>
      </c>
      <c r="W39" s="62"/>
      <c r="X39" s="56"/>
      <c r="Y39" s="56">
        <v>6800000</v>
      </c>
      <c r="Z39" s="56"/>
      <c r="AA39" s="56"/>
      <c r="AB39" s="56"/>
      <c r="AC39" s="56"/>
      <c r="AD39" s="56"/>
      <c r="AE39" s="56"/>
      <c r="AF39" s="56"/>
      <c r="AG39" s="56"/>
      <c r="AH39" s="60"/>
      <c r="AI39" s="64">
        <f t="shared" si="4"/>
        <v>6800000</v>
      </c>
      <c r="AJ39" s="64">
        <f t="shared" si="5"/>
        <v>61200000</v>
      </c>
      <c r="AK39" s="144"/>
    </row>
    <row r="40" spans="1:37" s="145" customFormat="1" x14ac:dyDescent="0.2">
      <c r="A40" s="55"/>
      <c r="B40" s="122">
        <v>49500000</v>
      </c>
      <c r="C40" s="57" t="s">
        <v>56</v>
      </c>
      <c r="D40" s="57" t="s">
        <v>216</v>
      </c>
      <c r="E40" s="57" t="s">
        <v>117</v>
      </c>
      <c r="F40" s="57" t="s">
        <v>118</v>
      </c>
      <c r="G40" s="57" t="s">
        <v>116</v>
      </c>
      <c r="H40" s="57" t="s">
        <v>200</v>
      </c>
      <c r="I40" s="57" t="s">
        <v>120</v>
      </c>
      <c r="J40" s="57" t="s">
        <v>119</v>
      </c>
      <c r="K40" s="376" t="s">
        <v>121</v>
      </c>
      <c r="L40" s="58">
        <v>181</v>
      </c>
      <c r="M40" s="122">
        <v>49500000</v>
      </c>
      <c r="N40" s="56"/>
      <c r="O40" s="122">
        <v>49500000</v>
      </c>
      <c r="P40" s="59" t="s">
        <v>1107</v>
      </c>
      <c r="Q40" s="122">
        <v>49500000</v>
      </c>
      <c r="R40" s="59" t="s">
        <v>1082</v>
      </c>
      <c r="S40" s="387">
        <v>49500000</v>
      </c>
      <c r="T40" s="118" t="s">
        <v>1061</v>
      </c>
      <c r="U40" s="118" t="s">
        <v>1140</v>
      </c>
      <c r="V40" s="61" t="s">
        <v>627</v>
      </c>
      <c r="W40" s="62"/>
      <c r="X40" s="56"/>
      <c r="Y40" s="56">
        <v>0</v>
      </c>
      <c r="Z40" s="56"/>
      <c r="AA40" s="56"/>
      <c r="AB40" s="56"/>
      <c r="AC40" s="56"/>
      <c r="AD40" s="56"/>
      <c r="AE40" s="56"/>
      <c r="AF40" s="56"/>
      <c r="AG40" s="56"/>
      <c r="AH40" s="60"/>
      <c r="AI40" s="64">
        <f t="shared" si="4"/>
        <v>0</v>
      </c>
      <c r="AJ40" s="64">
        <f t="shared" si="5"/>
        <v>49500000</v>
      </c>
      <c r="AK40" s="144"/>
    </row>
    <row r="41" spans="1:37" s="145" customFormat="1" x14ac:dyDescent="0.2">
      <c r="A41" s="55"/>
      <c r="B41" s="122">
        <v>40950000</v>
      </c>
      <c r="C41" s="57" t="s">
        <v>56</v>
      </c>
      <c r="D41" s="57" t="s">
        <v>216</v>
      </c>
      <c r="E41" s="57" t="s">
        <v>117</v>
      </c>
      <c r="F41" s="57" t="s">
        <v>118</v>
      </c>
      <c r="G41" s="57" t="s">
        <v>116</v>
      </c>
      <c r="H41" s="57" t="s">
        <v>200</v>
      </c>
      <c r="I41" s="57" t="s">
        <v>120</v>
      </c>
      <c r="J41" s="57" t="s">
        <v>119</v>
      </c>
      <c r="K41" s="376" t="s">
        <v>121</v>
      </c>
      <c r="L41" s="58">
        <v>182</v>
      </c>
      <c r="M41" s="122">
        <v>40950000</v>
      </c>
      <c r="N41" s="56"/>
      <c r="O41" s="122">
        <v>40950000</v>
      </c>
      <c r="P41" s="59" t="s">
        <v>709</v>
      </c>
      <c r="Q41" s="122">
        <v>40950000</v>
      </c>
      <c r="R41" s="59" t="s">
        <v>605</v>
      </c>
      <c r="S41" s="387">
        <v>39501000</v>
      </c>
      <c r="T41" s="118" t="s">
        <v>280</v>
      </c>
      <c r="U41" s="118" t="s">
        <v>1141</v>
      </c>
      <c r="V41" s="61" t="s">
        <v>958</v>
      </c>
      <c r="W41" s="62"/>
      <c r="X41" s="56"/>
      <c r="Y41" s="56">
        <v>2006400</v>
      </c>
      <c r="Z41" s="56"/>
      <c r="AA41" s="56"/>
      <c r="AB41" s="56"/>
      <c r="AC41" s="56"/>
      <c r="AD41" s="56"/>
      <c r="AE41" s="56"/>
      <c r="AF41" s="56"/>
      <c r="AG41" s="56"/>
      <c r="AH41" s="60"/>
      <c r="AI41" s="64">
        <f t="shared" si="4"/>
        <v>2006400</v>
      </c>
      <c r="AJ41" s="64">
        <f t="shared" si="5"/>
        <v>37494600</v>
      </c>
      <c r="AK41" s="144"/>
    </row>
    <row r="42" spans="1:37" s="145" customFormat="1" x14ac:dyDescent="0.2">
      <c r="A42" s="55"/>
      <c r="B42" s="122">
        <v>34200000</v>
      </c>
      <c r="C42" s="57" t="s">
        <v>56</v>
      </c>
      <c r="D42" s="57" t="s">
        <v>216</v>
      </c>
      <c r="E42" s="57" t="s">
        <v>117</v>
      </c>
      <c r="F42" s="57" t="s">
        <v>118</v>
      </c>
      <c r="G42" s="57" t="s">
        <v>116</v>
      </c>
      <c r="H42" s="57" t="s">
        <v>200</v>
      </c>
      <c r="I42" s="57" t="s">
        <v>120</v>
      </c>
      <c r="J42" s="57" t="s">
        <v>119</v>
      </c>
      <c r="K42" s="376" t="s">
        <v>121</v>
      </c>
      <c r="L42" s="58">
        <v>185</v>
      </c>
      <c r="M42" s="122">
        <v>34200000</v>
      </c>
      <c r="N42" s="56"/>
      <c r="O42" s="122">
        <v>34200000</v>
      </c>
      <c r="P42" s="59" t="s">
        <v>887</v>
      </c>
      <c r="Q42" s="122">
        <v>34200000</v>
      </c>
      <c r="R42" s="59" t="s">
        <v>769</v>
      </c>
      <c r="S42" s="387">
        <v>33858000</v>
      </c>
      <c r="T42" s="118" t="s">
        <v>281</v>
      </c>
      <c r="U42" s="118" t="s">
        <v>1142</v>
      </c>
      <c r="V42" s="61" t="s">
        <v>1169</v>
      </c>
      <c r="W42" s="62"/>
      <c r="X42" s="56"/>
      <c r="Y42" s="56">
        <v>0</v>
      </c>
      <c r="Z42" s="56"/>
      <c r="AA42" s="56"/>
      <c r="AB42" s="56"/>
      <c r="AC42" s="56"/>
      <c r="AD42" s="56"/>
      <c r="AE42" s="56"/>
      <c r="AF42" s="56"/>
      <c r="AG42" s="56"/>
      <c r="AH42" s="60"/>
      <c r="AI42" s="64">
        <f t="shared" ref="AI42:AI68" si="6">SUM(W42:AH42)</f>
        <v>0</v>
      </c>
      <c r="AJ42" s="64">
        <f t="shared" ref="AJ42:AJ68" si="7">+S42-AI42</f>
        <v>33858000</v>
      </c>
      <c r="AK42" s="144"/>
    </row>
    <row r="43" spans="1:37" s="145" customFormat="1" x14ac:dyDescent="0.2">
      <c r="A43" s="55"/>
      <c r="B43" s="122">
        <v>63000000</v>
      </c>
      <c r="C43" s="57" t="s">
        <v>56</v>
      </c>
      <c r="D43" s="57" t="s">
        <v>216</v>
      </c>
      <c r="E43" s="57" t="s">
        <v>117</v>
      </c>
      <c r="F43" s="57" t="s">
        <v>118</v>
      </c>
      <c r="G43" s="57" t="s">
        <v>116</v>
      </c>
      <c r="H43" s="57" t="s">
        <v>200</v>
      </c>
      <c r="I43" s="57" t="s">
        <v>120</v>
      </c>
      <c r="J43" s="57" t="s">
        <v>119</v>
      </c>
      <c r="K43" s="376" t="s">
        <v>121</v>
      </c>
      <c r="L43" s="58">
        <v>186</v>
      </c>
      <c r="M43" s="122">
        <v>63000000</v>
      </c>
      <c r="N43" s="56"/>
      <c r="O43" s="122">
        <v>63000000</v>
      </c>
      <c r="P43" s="59" t="s">
        <v>791</v>
      </c>
      <c r="Q43" s="122">
        <v>63000000</v>
      </c>
      <c r="R43" s="59" t="s">
        <v>1083</v>
      </c>
      <c r="S43" s="387">
        <v>61950000</v>
      </c>
      <c r="T43" s="118" t="s">
        <v>1062</v>
      </c>
      <c r="U43" s="118" t="s">
        <v>1143</v>
      </c>
      <c r="V43" s="61" t="s">
        <v>1170</v>
      </c>
      <c r="W43" s="62"/>
      <c r="X43" s="56"/>
      <c r="Y43" s="56">
        <v>0</v>
      </c>
      <c r="Z43" s="56"/>
      <c r="AA43" s="56"/>
      <c r="AB43" s="56"/>
      <c r="AC43" s="56"/>
      <c r="AD43" s="56"/>
      <c r="AE43" s="56"/>
      <c r="AF43" s="56"/>
      <c r="AG43" s="56"/>
      <c r="AH43" s="60"/>
      <c r="AI43" s="64">
        <f t="shared" si="6"/>
        <v>0</v>
      </c>
      <c r="AJ43" s="64">
        <f t="shared" si="7"/>
        <v>61950000</v>
      </c>
      <c r="AK43" s="144"/>
    </row>
    <row r="44" spans="1:37" s="145" customFormat="1" x14ac:dyDescent="0.2">
      <c r="A44" s="55"/>
      <c r="B44" s="122">
        <v>72000000</v>
      </c>
      <c r="C44" s="57" t="s">
        <v>56</v>
      </c>
      <c r="D44" s="57" t="s">
        <v>216</v>
      </c>
      <c r="E44" s="57" t="s">
        <v>117</v>
      </c>
      <c r="F44" s="57" t="s">
        <v>118</v>
      </c>
      <c r="G44" s="57" t="s">
        <v>116</v>
      </c>
      <c r="H44" s="57" t="s">
        <v>200</v>
      </c>
      <c r="I44" s="57" t="s">
        <v>120</v>
      </c>
      <c r="J44" s="57" t="s">
        <v>119</v>
      </c>
      <c r="K44" s="376" t="s">
        <v>121</v>
      </c>
      <c r="L44" s="58">
        <v>188</v>
      </c>
      <c r="M44" s="122">
        <v>72000000</v>
      </c>
      <c r="N44" s="56"/>
      <c r="O44" s="122">
        <v>72000000</v>
      </c>
      <c r="P44" s="59" t="s">
        <v>1108</v>
      </c>
      <c r="Q44" s="122">
        <v>72000000</v>
      </c>
      <c r="R44" s="59" t="s">
        <v>1084</v>
      </c>
      <c r="S44" s="387">
        <v>72000000</v>
      </c>
      <c r="T44" s="118" t="s">
        <v>1063</v>
      </c>
      <c r="U44" s="118" t="s">
        <v>1144</v>
      </c>
      <c r="V44" s="61" t="s">
        <v>794</v>
      </c>
      <c r="W44" s="62"/>
      <c r="X44" s="56"/>
      <c r="Y44" s="56">
        <v>0</v>
      </c>
      <c r="Z44" s="56"/>
      <c r="AA44" s="56"/>
      <c r="AB44" s="56"/>
      <c r="AC44" s="56"/>
      <c r="AD44" s="56"/>
      <c r="AE44" s="56"/>
      <c r="AF44" s="56"/>
      <c r="AG44" s="56"/>
      <c r="AH44" s="60"/>
      <c r="AI44" s="64">
        <f t="shared" si="6"/>
        <v>0</v>
      </c>
      <c r="AJ44" s="64">
        <f t="shared" si="7"/>
        <v>72000000</v>
      </c>
      <c r="AK44" s="144"/>
    </row>
    <row r="45" spans="1:37" s="145" customFormat="1" x14ac:dyDescent="0.2">
      <c r="A45" s="55"/>
      <c r="B45" s="122">
        <v>36125000</v>
      </c>
      <c r="C45" s="57" t="s">
        <v>56</v>
      </c>
      <c r="D45" s="57" t="s">
        <v>216</v>
      </c>
      <c r="E45" s="57" t="s">
        <v>117</v>
      </c>
      <c r="F45" s="57" t="s">
        <v>118</v>
      </c>
      <c r="G45" s="57" t="s">
        <v>116</v>
      </c>
      <c r="H45" s="57" t="s">
        <v>200</v>
      </c>
      <c r="I45" s="57" t="s">
        <v>120</v>
      </c>
      <c r="J45" s="57" t="s">
        <v>119</v>
      </c>
      <c r="K45" s="376" t="s">
        <v>121</v>
      </c>
      <c r="L45" s="58">
        <v>193</v>
      </c>
      <c r="M45" s="122">
        <v>36125000</v>
      </c>
      <c r="N45" s="56"/>
      <c r="O45" s="122">
        <v>36125000</v>
      </c>
      <c r="P45" s="59" t="s">
        <v>1109</v>
      </c>
      <c r="Q45" s="122">
        <v>36125000</v>
      </c>
      <c r="R45" s="59" t="s">
        <v>970</v>
      </c>
      <c r="S45" s="387">
        <v>36125000</v>
      </c>
      <c r="T45" s="118" t="s">
        <v>1064</v>
      </c>
      <c r="U45" s="118" t="s">
        <v>1145</v>
      </c>
      <c r="V45" s="61" t="s">
        <v>641</v>
      </c>
      <c r="W45" s="62"/>
      <c r="X45" s="56"/>
      <c r="Y45" s="56">
        <v>0</v>
      </c>
      <c r="Z45" s="56"/>
      <c r="AA45" s="56"/>
      <c r="AB45" s="56"/>
      <c r="AC45" s="56"/>
      <c r="AD45" s="56"/>
      <c r="AE45" s="56"/>
      <c r="AF45" s="56"/>
      <c r="AG45" s="56"/>
      <c r="AH45" s="60"/>
      <c r="AI45" s="64">
        <f t="shared" si="6"/>
        <v>0</v>
      </c>
      <c r="AJ45" s="64">
        <f t="shared" si="7"/>
        <v>36125000</v>
      </c>
      <c r="AK45" s="144"/>
    </row>
    <row r="46" spans="1:37" s="145" customFormat="1" x14ac:dyDescent="0.2">
      <c r="A46" s="55"/>
      <c r="B46" s="122">
        <v>53550000</v>
      </c>
      <c r="C46" s="57" t="s">
        <v>56</v>
      </c>
      <c r="D46" s="57" t="s">
        <v>216</v>
      </c>
      <c r="E46" s="57" t="s">
        <v>117</v>
      </c>
      <c r="F46" s="57" t="s">
        <v>118</v>
      </c>
      <c r="G46" s="57" t="s">
        <v>116</v>
      </c>
      <c r="H46" s="57" t="s">
        <v>200</v>
      </c>
      <c r="I46" s="57" t="s">
        <v>120</v>
      </c>
      <c r="J46" s="57" t="s">
        <v>119</v>
      </c>
      <c r="K46" s="376" t="s">
        <v>121</v>
      </c>
      <c r="L46" s="58">
        <v>194</v>
      </c>
      <c r="M46" s="122">
        <v>53550000</v>
      </c>
      <c r="N46" s="56"/>
      <c r="O46" s="122">
        <v>53550000</v>
      </c>
      <c r="P46" s="59" t="s">
        <v>1110</v>
      </c>
      <c r="Q46" s="122">
        <v>53550000</v>
      </c>
      <c r="R46" s="59" t="s">
        <v>1085</v>
      </c>
      <c r="S46" s="387">
        <v>53550000</v>
      </c>
      <c r="T46" s="118" t="s">
        <v>1065</v>
      </c>
      <c r="U46" s="118" t="s">
        <v>1146</v>
      </c>
      <c r="V46" s="61" t="s">
        <v>1052</v>
      </c>
      <c r="W46" s="62"/>
      <c r="X46" s="56"/>
      <c r="Y46" s="56">
        <v>0</v>
      </c>
      <c r="Z46" s="56"/>
      <c r="AA46" s="56"/>
      <c r="AB46" s="56"/>
      <c r="AC46" s="56"/>
      <c r="AD46" s="56"/>
      <c r="AE46" s="56"/>
      <c r="AF46" s="56"/>
      <c r="AG46" s="56"/>
      <c r="AH46" s="60"/>
      <c r="AI46" s="64">
        <f t="shared" si="6"/>
        <v>0</v>
      </c>
      <c r="AJ46" s="64">
        <f t="shared" si="7"/>
        <v>53550000</v>
      </c>
      <c r="AK46" s="144"/>
    </row>
    <row r="47" spans="1:37" s="145" customFormat="1" x14ac:dyDescent="0.2">
      <c r="A47" s="55"/>
      <c r="B47" s="122">
        <v>43350000</v>
      </c>
      <c r="C47" s="57" t="s">
        <v>56</v>
      </c>
      <c r="D47" s="57" t="s">
        <v>216</v>
      </c>
      <c r="E47" s="57" t="s">
        <v>117</v>
      </c>
      <c r="F47" s="57" t="s">
        <v>118</v>
      </c>
      <c r="G47" s="57" t="s">
        <v>116</v>
      </c>
      <c r="H47" s="57" t="s">
        <v>200</v>
      </c>
      <c r="I47" s="57" t="s">
        <v>120</v>
      </c>
      <c r="J47" s="57" t="s">
        <v>119</v>
      </c>
      <c r="K47" s="376" t="s">
        <v>121</v>
      </c>
      <c r="L47" s="58">
        <v>196</v>
      </c>
      <c r="M47" s="122">
        <v>43350000</v>
      </c>
      <c r="N47" s="56"/>
      <c r="O47" s="122">
        <v>43350000</v>
      </c>
      <c r="P47" s="59" t="s">
        <v>1111</v>
      </c>
      <c r="Q47" s="122">
        <v>43350000</v>
      </c>
      <c r="R47" s="59" t="s">
        <v>1086</v>
      </c>
      <c r="S47" s="387">
        <v>43350000</v>
      </c>
      <c r="T47" s="118" t="s">
        <v>1066</v>
      </c>
      <c r="U47" s="118" t="s">
        <v>1147</v>
      </c>
      <c r="V47" s="61" t="s">
        <v>636</v>
      </c>
      <c r="W47" s="62"/>
      <c r="X47" s="56"/>
      <c r="Y47" s="56">
        <v>0</v>
      </c>
      <c r="Z47" s="56"/>
      <c r="AA47" s="56"/>
      <c r="AB47" s="56"/>
      <c r="AC47" s="56"/>
      <c r="AD47" s="56"/>
      <c r="AE47" s="56"/>
      <c r="AF47" s="56"/>
      <c r="AG47" s="56"/>
      <c r="AH47" s="60"/>
      <c r="AI47" s="64">
        <f t="shared" si="6"/>
        <v>0</v>
      </c>
      <c r="AJ47" s="64">
        <f t="shared" si="7"/>
        <v>43350000</v>
      </c>
      <c r="AK47" s="144"/>
    </row>
    <row r="48" spans="1:37" s="145" customFormat="1" x14ac:dyDescent="0.2">
      <c r="A48" s="55"/>
      <c r="B48" s="122">
        <v>22950000</v>
      </c>
      <c r="C48" s="57" t="s">
        <v>56</v>
      </c>
      <c r="D48" s="57" t="s">
        <v>216</v>
      </c>
      <c r="E48" s="57" t="s">
        <v>117</v>
      </c>
      <c r="F48" s="57" t="s">
        <v>118</v>
      </c>
      <c r="G48" s="57" t="s">
        <v>116</v>
      </c>
      <c r="H48" s="57" t="s">
        <v>200</v>
      </c>
      <c r="I48" s="57" t="s">
        <v>120</v>
      </c>
      <c r="J48" s="57" t="s">
        <v>119</v>
      </c>
      <c r="K48" s="376" t="s">
        <v>121</v>
      </c>
      <c r="L48" s="58">
        <v>197</v>
      </c>
      <c r="M48" s="122">
        <v>22950000</v>
      </c>
      <c r="N48" s="56"/>
      <c r="O48" s="122">
        <v>22950000</v>
      </c>
      <c r="P48" s="59" t="s">
        <v>639</v>
      </c>
      <c r="Q48" s="122">
        <v>22950000</v>
      </c>
      <c r="R48" s="59" t="s">
        <v>1087</v>
      </c>
      <c r="S48" s="387">
        <v>22950000</v>
      </c>
      <c r="T48" s="118" t="s">
        <v>1067</v>
      </c>
      <c r="U48" s="118" t="s">
        <v>1148</v>
      </c>
      <c r="V48" s="61" t="s">
        <v>515</v>
      </c>
      <c r="W48" s="62"/>
      <c r="X48" s="56"/>
      <c r="Y48" s="56">
        <v>0</v>
      </c>
      <c r="Z48" s="56"/>
      <c r="AA48" s="56"/>
      <c r="AB48" s="56"/>
      <c r="AC48" s="56"/>
      <c r="AD48" s="56"/>
      <c r="AE48" s="56"/>
      <c r="AF48" s="56"/>
      <c r="AG48" s="56"/>
      <c r="AH48" s="60"/>
      <c r="AI48" s="64">
        <f t="shared" si="6"/>
        <v>0</v>
      </c>
      <c r="AJ48" s="64">
        <f t="shared" si="7"/>
        <v>22950000</v>
      </c>
      <c r="AK48" s="144"/>
    </row>
    <row r="49" spans="1:37" s="145" customFormat="1" x14ac:dyDescent="0.2">
      <c r="A49" s="55"/>
      <c r="B49" s="122">
        <v>50400000</v>
      </c>
      <c r="C49" s="57" t="s">
        <v>56</v>
      </c>
      <c r="D49" s="57" t="s">
        <v>216</v>
      </c>
      <c r="E49" s="57" t="s">
        <v>117</v>
      </c>
      <c r="F49" s="57" t="s">
        <v>118</v>
      </c>
      <c r="G49" s="57" t="s">
        <v>116</v>
      </c>
      <c r="H49" s="57" t="s">
        <v>200</v>
      </c>
      <c r="I49" s="57" t="s">
        <v>120</v>
      </c>
      <c r="J49" s="57" t="s">
        <v>119</v>
      </c>
      <c r="K49" s="376" t="s">
        <v>121</v>
      </c>
      <c r="L49" s="58">
        <v>198</v>
      </c>
      <c r="M49" s="122">
        <v>50400000</v>
      </c>
      <c r="N49" s="56"/>
      <c r="O49" s="122">
        <v>50400000</v>
      </c>
      <c r="P49" s="59" t="s">
        <v>1112</v>
      </c>
      <c r="Q49" s="122">
        <v>50400000</v>
      </c>
      <c r="R49" s="59" t="s">
        <v>1088</v>
      </c>
      <c r="S49" s="387">
        <v>50400000</v>
      </c>
      <c r="T49" s="118" t="s">
        <v>1068</v>
      </c>
      <c r="U49" s="118" t="s">
        <v>1149</v>
      </c>
      <c r="V49" s="61" t="s">
        <v>633</v>
      </c>
      <c r="W49" s="62"/>
      <c r="X49" s="56"/>
      <c r="Y49" s="56">
        <v>0</v>
      </c>
      <c r="Z49" s="56"/>
      <c r="AA49" s="56"/>
      <c r="AB49" s="56"/>
      <c r="AC49" s="56"/>
      <c r="AD49" s="56"/>
      <c r="AE49" s="56"/>
      <c r="AF49" s="56"/>
      <c r="AG49" s="56"/>
      <c r="AH49" s="60"/>
      <c r="AI49" s="64">
        <f t="shared" si="6"/>
        <v>0</v>
      </c>
      <c r="AJ49" s="64">
        <f t="shared" si="7"/>
        <v>50400000</v>
      </c>
      <c r="AK49" s="144"/>
    </row>
    <row r="50" spans="1:37" s="145" customFormat="1" x14ac:dyDescent="0.2">
      <c r="A50" s="55"/>
      <c r="B50" s="122">
        <v>53550000</v>
      </c>
      <c r="C50" s="57" t="s">
        <v>56</v>
      </c>
      <c r="D50" s="57" t="s">
        <v>216</v>
      </c>
      <c r="E50" s="57" t="s">
        <v>117</v>
      </c>
      <c r="F50" s="57" t="s">
        <v>118</v>
      </c>
      <c r="G50" s="57" t="s">
        <v>116</v>
      </c>
      <c r="H50" s="57" t="s">
        <v>200</v>
      </c>
      <c r="I50" s="57" t="s">
        <v>120</v>
      </c>
      <c r="J50" s="57" t="s">
        <v>119</v>
      </c>
      <c r="K50" s="376" t="s">
        <v>121</v>
      </c>
      <c r="L50" s="58">
        <v>199</v>
      </c>
      <c r="M50" s="122">
        <v>53550000</v>
      </c>
      <c r="N50" s="56"/>
      <c r="O50" s="122">
        <v>53550000</v>
      </c>
      <c r="P50" s="59" t="s">
        <v>1084</v>
      </c>
      <c r="Q50" s="122">
        <v>53550000</v>
      </c>
      <c r="R50" s="59" t="s">
        <v>1089</v>
      </c>
      <c r="S50" s="387">
        <v>53550000</v>
      </c>
      <c r="T50" s="118" t="s">
        <v>1069</v>
      </c>
      <c r="U50" s="118" t="s">
        <v>1150</v>
      </c>
      <c r="V50" s="61" t="s">
        <v>795</v>
      </c>
      <c r="W50" s="62"/>
      <c r="X50" s="56"/>
      <c r="Y50" s="56">
        <v>0</v>
      </c>
      <c r="Z50" s="56"/>
      <c r="AA50" s="56"/>
      <c r="AB50" s="56"/>
      <c r="AC50" s="56"/>
      <c r="AD50" s="56"/>
      <c r="AE50" s="56"/>
      <c r="AF50" s="56"/>
      <c r="AG50" s="56"/>
      <c r="AH50" s="60"/>
      <c r="AI50" s="64">
        <f t="shared" si="6"/>
        <v>0</v>
      </c>
      <c r="AJ50" s="64">
        <f t="shared" si="7"/>
        <v>53550000</v>
      </c>
      <c r="AK50" s="144"/>
    </row>
    <row r="51" spans="1:37" s="145" customFormat="1" x14ac:dyDescent="0.2">
      <c r="A51" s="55"/>
      <c r="B51" s="122">
        <v>49300000</v>
      </c>
      <c r="C51" s="57" t="s">
        <v>56</v>
      </c>
      <c r="D51" s="57" t="s">
        <v>216</v>
      </c>
      <c r="E51" s="57" t="s">
        <v>117</v>
      </c>
      <c r="F51" s="57" t="s">
        <v>118</v>
      </c>
      <c r="G51" s="57" t="s">
        <v>116</v>
      </c>
      <c r="H51" s="57" t="s">
        <v>200</v>
      </c>
      <c r="I51" s="57" t="s">
        <v>120</v>
      </c>
      <c r="J51" s="57" t="s">
        <v>119</v>
      </c>
      <c r="K51" s="376" t="s">
        <v>121</v>
      </c>
      <c r="L51" s="58">
        <v>200</v>
      </c>
      <c r="M51" s="122">
        <v>49300000</v>
      </c>
      <c r="N51" s="56"/>
      <c r="O51" s="122">
        <v>49300000</v>
      </c>
      <c r="P51" s="59" t="s">
        <v>1113</v>
      </c>
      <c r="Q51" s="122">
        <v>49300000</v>
      </c>
      <c r="R51" s="59" t="s">
        <v>975</v>
      </c>
      <c r="S51" s="387">
        <v>49300000</v>
      </c>
      <c r="T51" s="118" t="s">
        <v>1070</v>
      </c>
      <c r="U51" s="118" t="s">
        <v>1151</v>
      </c>
      <c r="V51" s="61" t="s">
        <v>623</v>
      </c>
      <c r="W51" s="62"/>
      <c r="X51" s="56"/>
      <c r="Y51" s="56">
        <v>0</v>
      </c>
      <c r="Z51" s="56"/>
      <c r="AA51" s="56"/>
      <c r="AB51" s="56"/>
      <c r="AC51" s="56"/>
      <c r="AD51" s="56"/>
      <c r="AE51" s="56"/>
      <c r="AF51" s="56"/>
      <c r="AG51" s="56"/>
      <c r="AH51" s="60"/>
      <c r="AI51" s="64">
        <f t="shared" si="6"/>
        <v>0</v>
      </c>
      <c r="AJ51" s="64">
        <f t="shared" si="7"/>
        <v>49300000</v>
      </c>
      <c r="AK51" s="144"/>
    </row>
    <row r="52" spans="1:37" s="145" customFormat="1" x14ac:dyDescent="0.2">
      <c r="A52" s="55"/>
      <c r="B52" s="122">
        <v>24650000</v>
      </c>
      <c r="C52" s="57" t="s">
        <v>56</v>
      </c>
      <c r="D52" s="57" t="s">
        <v>216</v>
      </c>
      <c r="E52" s="57" t="s">
        <v>117</v>
      </c>
      <c r="F52" s="57" t="s">
        <v>118</v>
      </c>
      <c r="G52" s="57" t="s">
        <v>116</v>
      </c>
      <c r="H52" s="57" t="s">
        <v>200</v>
      </c>
      <c r="I52" s="57" t="s">
        <v>120</v>
      </c>
      <c r="J52" s="57" t="s">
        <v>119</v>
      </c>
      <c r="K52" s="376" t="s">
        <v>121</v>
      </c>
      <c r="L52" s="58">
        <v>202</v>
      </c>
      <c r="M52" s="122">
        <v>24650000</v>
      </c>
      <c r="N52" s="56"/>
      <c r="O52" s="122">
        <v>24650000</v>
      </c>
      <c r="P52" s="59" t="s">
        <v>1114</v>
      </c>
      <c r="Q52" s="122">
        <v>24650000</v>
      </c>
      <c r="R52" s="59" t="s">
        <v>1090</v>
      </c>
      <c r="S52" s="387">
        <v>24650000</v>
      </c>
      <c r="T52" s="118" t="s">
        <v>1071</v>
      </c>
      <c r="U52" s="118" t="s">
        <v>1152</v>
      </c>
      <c r="V52" s="61" t="s">
        <v>575</v>
      </c>
      <c r="W52" s="62"/>
      <c r="X52" s="56"/>
      <c r="Y52" s="56">
        <v>0</v>
      </c>
      <c r="Z52" s="56"/>
      <c r="AA52" s="56"/>
      <c r="AB52" s="56"/>
      <c r="AC52" s="56"/>
      <c r="AD52" s="56"/>
      <c r="AE52" s="56"/>
      <c r="AF52" s="56"/>
      <c r="AG52" s="56"/>
      <c r="AH52" s="60"/>
      <c r="AI52" s="64">
        <f t="shared" si="6"/>
        <v>0</v>
      </c>
      <c r="AJ52" s="64">
        <f t="shared" si="7"/>
        <v>24650000</v>
      </c>
      <c r="AK52" s="144"/>
    </row>
    <row r="53" spans="1:37" s="145" customFormat="1" x14ac:dyDescent="0.2">
      <c r="A53" s="55"/>
      <c r="B53" s="122">
        <v>64000000</v>
      </c>
      <c r="C53" s="57" t="s">
        <v>56</v>
      </c>
      <c r="D53" s="57" t="s">
        <v>216</v>
      </c>
      <c r="E53" s="57" t="s">
        <v>117</v>
      </c>
      <c r="F53" s="57" t="s">
        <v>118</v>
      </c>
      <c r="G53" s="57" t="s">
        <v>116</v>
      </c>
      <c r="H53" s="57" t="s">
        <v>200</v>
      </c>
      <c r="I53" s="57" t="s">
        <v>120</v>
      </c>
      <c r="J53" s="57" t="s">
        <v>119</v>
      </c>
      <c r="K53" s="376" t="s">
        <v>121</v>
      </c>
      <c r="L53" s="58">
        <v>203</v>
      </c>
      <c r="M53" s="122">
        <v>64000000</v>
      </c>
      <c r="N53" s="56"/>
      <c r="O53" s="122">
        <v>64000000</v>
      </c>
      <c r="P53" s="59" t="s">
        <v>959</v>
      </c>
      <c r="Q53" s="122">
        <v>64000000</v>
      </c>
      <c r="R53" s="59" t="s">
        <v>1091</v>
      </c>
      <c r="S53" s="387">
        <v>64000000</v>
      </c>
      <c r="T53" s="118" t="s">
        <v>1072</v>
      </c>
      <c r="U53" s="118" t="s">
        <v>1153</v>
      </c>
      <c r="V53" s="61" t="s">
        <v>788</v>
      </c>
      <c r="W53" s="62"/>
      <c r="X53" s="56"/>
      <c r="Y53" s="56">
        <v>0</v>
      </c>
      <c r="Z53" s="56"/>
      <c r="AA53" s="56"/>
      <c r="AB53" s="56"/>
      <c r="AC53" s="56"/>
      <c r="AD53" s="56"/>
      <c r="AE53" s="56"/>
      <c r="AF53" s="56"/>
      <c r="AG53" s="56"/>
      <c r="AH53" s="60"/>
      <c r="AI53" s="64">
        <f t="shared" si="6"/>
        <v>0</v>
      </c>
      <c r="AJ53" s="64">
        <f t="shared" si="7"/>
        <v>64000000</v>
      </c>
      <c r="AK53" s="144"/>
    </row>
    <row r="54" spans="1:37" s="145" customFormat="1" x14ac:dyDescent="0.2">
      <c r="A54" s="55"/>
      <c r="B54" s="122">
        <v>38250000</v>
      </c>
      <c r="C54" s="57" t="s">
        <v>56</v>
      </c>
      <c r="D54" s="57" t="s">
        <v>216</v>
      </c>
      <c r="E54" s="57" t="s">
        <v>117</v>
      </c>
      <c r="F54" s="57" t="s">
        <v>118</v>
      </c>
      <c r="G54" s="57" t="s">
        <v>116</v>
      </c>
      <c r="H54" s="57" t="s">
        <v>200</v>
      </c>
      <c r="I54" s="57" t="s">
        <v>120</v>
      </c>
      <c r="J54" s="57" t="s">
        <v>119</v>
      </c>
      <c r="K54" s="376" t="s">
        <v>121</v>
      </c>
      <c r="L54" s="58">
        <v>204</v>
      </c>
      <c r="M54" s="122">
        <v>38250000</v>
      </c>
      <c r="N54" s="56"/>
      <c r="O54" s="122">
        <v>38250000</v>
      </c>
      <c r="P54" s="59" t="s">
        <v>1097</v>
      </c>
      <c r="Q54" s="122">
        <v>38250000</v>
      </c>
      <c r="R54" s="59" t="s">
        <v>1092</v>
      </c>
      <c r="S54" s="387">
        <v>38250000</v>
      </c>
      <c r="T54" s="118" t="s">
        <v>1073</v>
      </c>
      <c r="U54" s="118" t="s">
        <v>1154</v>
      </c>
      <c r="V54" s="61" t="s">
        <v>630</v>
      </c>
      <c r="W54" s="62"/>
      <c r="X54" s="56"/>
      <c r="Y54" s="56">
        <v>0</v>
      </c>
      <c r="Z54" s="56"/>
      <c r="AA54" s="56"/>
      <c r="AB54" s="56"/>
      <c r="AC54" s="56"/>
      <c r="AD54" s="56"/>
      <c r="AE54" s="56"/>
      <c r="AF54" s="56"/>
      <c r="AG54" s="56"/>
      <c r="AH54" s="60"/>
      <c r="AI54" s="64">
        <f t="shared" si="6"/>
        <v>0</v>
      </c>
      <c r="AJ54" s="64">
        <f t="shared" si="7"/>
        <v>38250000</v>
      </c>
      <c r="AK54" s="144"/>
    </row>
    <row r="55" spans="1:37" s="145" customFormat="1" x14ac:dyDescent="0.2">
      <c r="A55" s="55"/>
      <c r="B55" s="122">
        <v>36731750</v>
      </c>
      <c r="C55" s="57" t="s">
        <v>56</v>
      </c>
      <c r="D55" s="57" t="s">
        <v>216</v>
      </c>
      <c r="E55" s="57" t="s">
        <v>117</v>
      </c>
      <c r="F55" s="57" t="s">
        <v>118</v>
      </c>
      <c r="G55" s="57" t="s">
        <v>116</v>
      </c>
      <c r="H55" s="57" t="s">
        <v>200</v>
      </c>
      <c r="I55" s="57" t="s">
        <v>120</v>
      </c>
      <c r="J55" s="57" t="s">
        <v>119</v>
      </c>
      <c r="K55" s="376" t="s">
        <v>121</v>
      </c>
      <c r="L55" s="58">
        <v>208</v>
      </c>
      <c r="M55" s="122">
        <v>36731750</v>
      </c>
      <c r="N55" s="56"/>
      <c r="O55" s="122">
        <v>36731750</v>
      </c>
      <c r="P55" s="59" t="s">
        <v>628</v>
      </c>
      <c r="Q55" s="122">
        <v>36731750</v>
      </c>
      <c r="R55" s="59" t="s">
        <v>1028</v>
      </c>
      <c r="S55" s="387">
        <v>36731750</v>
      </c>
      <c r="T55" s="118" t="s">
        <v>1074</v>
      </c>
      <c r="U55" s="118" t="s">
        <v>1155</v>
      </c>
      <c r="V55" s="61" t="s">
        <v>514</v>
      </c>
      <c r="W55" s="62"/>
      <c r="X55" s="56"/>
      <c r="Y55" s="56">
        <v>0</v>
      </c>
      <c r="Z55" s="56"/>
      <c r="AA55" s="56"/>
      <c r="AB55" s="56"/>
      <c r="AC55" s="56"/>
      <c r="AD55" s="56"/>
      <c r="AE55" s="56"/>
      <c r="AF55" s="56"/>
      <c r="AG55" s="56"/>
      <c r="AH55" s="60"/>
      <c r="AI55" s="64">
        <f t="shared" si="6"/>
        <v>0</v>
      </c>
      <c r="AJ55" s="64">
        <f t="shared" si="7"/>
        <v>36731750</v>
      </c>
      <c r="AK55" s="144"/>
    </row>
    <row r="56" spans="1:37" s="145" customFormat="1" x14ac:dyDescent="0.2">
      <c r="A56" s="55"/>
      <c r="B56" s="122">
        <v>24871000</v>
      </c>
      <c r="C56" s="57" t="s">
        <v>56</v>
      </c>
      <c r="D56" s="57" t="s">
        <v>216</v>
      </c>
      <c r="E56" s="57" t="s">
        <v>117</v>
      </c>
      <c r="F56" s="57" t="s">
        <v>118</v>
      </c>
      <c r="G56" s="57" t="s">
        <v>116</v>
      </c>
      <c r="H56" s="57" t="s">
        <v>200</v>
      </c>
      <c r="I56" s="57" t="s">
        <v>120</v>
      </c>
      <c r="J56" s="57" t="s">
        <v>119</v>
      </c>
      <c r="K56" s="376" t="s">
        <v>121</v>
      </c>
      <c r="L56" s="58">
        <v>210</v>
      </c>
      <c r="M56" s="122">
        <v>24871000</v>
      </c>
      <c r="N56" s="56"/>
      <c r="O56" s="122">
        <v>24871000</v>
      </c>
      <c r="P56" s="59" t="s">
        <v>1115</v>
      </c>
      <c r="Q56" s="122">
        <v>24871000</v>
      </c>
      <c r="R56" s="59" t="s">
        <v>708</v>
      </c>
      <c r="S56" s="387">
        <v>24871000</v>
      </c>
      <c r="T56" s="118" t="s">
        <v>282</v>
      </c>
      <c r="U56" s="118" t="s">
        <v>1156</v>
      </c>
      <c r="V56" s="61" t="s">
        <v>1115</v>
      </c>
      <c r="W56" s="62"/>
      <c r="X56" s="56"/>
      <c r="Y56" s="56">
        <v>2735810</v>
      </c>
      <c r="Z56" s="56"/>
      <c r="AA56" s="56"/>
      <c r="AB56" s="56"/>
      <c r="AC56" s="56"/>
      <c r="AD56" s="56"/>
      <c r="AE56" s="56"/>
      <c r="AF56" s="56"/>
      <c r="AG56" s="56"/>
      <c r="AH56" s="60"/>
      <c r="AI56" s="64">
        <f t="shared" si="6"/>
        <v>2735810</v>
      </c>
      <c r="AJ56" s="64">
        <f t="shared" si="7"/>
        <v>22135190</v>
      </c>
      <c r="AK56" s="144"/>
    </row>
    <row r="57" spans="1:37" s="145" customFormat="1" x14ac:dyDescent="0.2">
      <c r="A57" s="55"/>
      <c r="B57" s="122">
        <v>24871000</v>
      </c>
      <c r="C57" s="57" t="s">
        <v>56</v>
      </c>
      <c r="D57" s="57" t="s">
        <v>216</v>
      </c>
      <c r="E57" s="57" t="s">
        <v>117</v>
      </c>
      <c r="F57" s="57" t="s">
        <v>118</v>
      </c>
      <c r="G57" s="57" t="s">
        <v>116</v>
      </c>
      <c r="H57" s="57" t="s">
        <v>200</v>
      </c>
      <c r="I57" s="57" t="s">
        <v>120</v>
      </c>
      <c r="J57" s="57" t="s">
        <v>119</v>
      </c>
      <c r="K57" s="376" t="s">
        <v>121</v>
      </c>
      <c r="L57" s="58">
        <v>212</v>
      </c>
      <c r="M57" s="122">
        <v>24871000</v>
      </c>
      <c r="N57" s="56"/>
      <c r="O57" s="122">
        <v>24871000</v>
      </c>
      <c r="P57" s="59" t="s">
        <v>1116</v>
      </c>
      <c r="Q57" s="122">
        <v>24871000</v>
      </c>
      <c r="R57" s="59" t="s">
        <v>486</v>
      </c>
      <c r="S57" s="387">
        <v>24871000</v>
      </c>
      <c r="T57" s="118" t="s">
        <v>283</v>
      </c>
      <c r="U57" s="118" t="s">
        <v>1157</v>
      </c>
      <c r="V57" s="61" t="s">
        <v>1171</v>
      </c>
      <c r="W57" s="62"/>
      <c r="X57" s="56"/>
      <c r="Y57" s="56">
        <v>2652907</v>
      </c>
      <c r="Z57" s="56"/>
      <c r="AA57" s="56"/>
      <c r="AB57" s="56"/>
      <c r="AC57" s="56"/>
      <c r="AD57" s="56"/>
      <c r="AE57" s="56"/>
      <c r="AF57" s="56"/>
      <c r="AG57" s="56"/>
      <c r="AH57" s="60"/>
      <c r="AI57" s="64">
        <f t="shared" si="6"/>
        <v>2652907</v>
      </c>
      <c r="AJ57" s="64">
        <f t="shared" si="7"/>
        <v>22218093</v>
      </c>
      <c r="AK57" s="144"/>
    </row>
    <row r="58" spans="1:37" s="145" customFormat="1" x14ac:dyDescent="0.2">
      <c r="A58" s="55"/>
      <c r="B58" s="122">
        <v>53550000</v>
      </c>
      <c r="C58" s="57" t="s">
        <v>56</v>
      </c>
      <c r="D58" s="57" t="s">
        <v>216</v>
      </c>
      <c r="E58" s="57" t="s">
        <v>117</v>
      </c>
      <c r="F58" s="57" t="s">
        <v>118</v>
      </c>
      <c r="G58" s="57" t="s">
        <v>116</v>
      </c>
      <c r="H58" s="57" t="s">
        <v>200</v>
      </c>
      <c r="I58" s="57" t="s">
        <v>120</v>
      </c>
      <c r="J58" s="57" t="s">
        <v>119</v>
      </c>
      <c r="K58" s="376" t="s">
        <v>121</v>
      </c>
      <c r="L58" s="58">
        <v>213</v>
      </c>
      <c r="M58" s="122">
        <v>53550000</v>
      </c>
      <c r="N58" s="56"/>
      <c r="O58" s="122">
        <v>53550000</v>
      </c>
      <c r="P58" s="59" t="s">
        <v>1117</v>
      </c>
      <c r="Q58" s="122">
        <v>53550000</v>
      </c>
      <c r="R58" s="59" t="s">
        <v>1093</v>
      </c>
      <c r="S58" s="387">
        <v>53550000</v>
      </c>
      <c r="T58" s="118" t="s">
        <v>1075</v>
      </c>
      <c r="U58" s="118" t="s">
        <v>1158</v>
      </c>
      <c r="V58" s="61" t="s">
        <v>624</v>
      </c>
      <c r="W58" s="62"/>
      <c r="X58" s="56"/>
      <c r="Y58" s="56">
        <v>0</v>
      </c>
      <c r="Z58" s="56"/>
      <c r="AA58" s="56"/>
      <c r="AB58" s="56"/>
      <c r="AC58" s="56"/>
      <c r="AD58" s="56"/>
      <c r="AE58" s="56"/>
      <c r="AF58" s="56"/>
      <c r="AG58" s="56"/>
      <c r="AH58" s="60"/>
      <c r="AI58" s="64">
        <f t="shared" si="6"/>
        <v>0</v>
      </c>
      <c r="AJ58" s="64">
        <f t="shared" si="7"/>
        <v>53550000</v>
      </c>
      <c r="AK58" s="144"/>
    </row>
    <row r="59" spans="1:37" s="145" customFormat="1" x14ac:dyDescent="0.2">
      <c r="A59" s="55"/>
      <c r="B59" s="122">
        <v>31450000</v>
      </c>
      <c r="C59" s="57" t="s">
        <v>56</v>
      </c>
      <c r="D59" s="57" t="s">
        <v>216</v>
      </c>
      <c r="E59" s="57" t="s">
        <v>117</v>
      </c>
      <c r="F59" s="57" t="s">
        <v>118</v>
      </c>
      <c r="G59" s="57" t="s">
        <v>116</v>
      </c>
      <c r="H59" s="57" t="s">
        <v>200</v>
      </c>
      <c r="I59" s="57" t="s">
        <v>120</v>
      </c>
      <c r="J59" s="57" t="s">
        <v>119</v>
      </c>
      <c r="K59" s="376" t="s">
        <v>121</v>
      </c>
      <c r="L59" s="58">
        <v>214</v>
      </c>
      <c r="M59" s="122">
        <v>31450000</v>
      </c>
      <c r="N59" s="56"/>
      <c r="O59" s="122">
        <v>31450000</v>
      </c>
      <c r="P59" s="59" t="s">
        <v>1118</v>
      </c>
      <c r="Q59" s="122">
        <v>31450000</v>
      </c>
      <c r="R59" s="59" t="s">
        <v>1094</v>
      </c>
      <c r="S59" s="387">
        <v>31450000</v>
      </c>
      <c r="T59" s="118" t="s">
        <v>1076</v>
      </c>
      <c r="U59" s="118" t="s">
        <v>1159</v>
      </c>
      <c r="V59" s="61" t="s">
        <v>796</v>
      </c>
      <c r="W59" s="62"/>
      <c r="X59" s="56"/>
      <c r="Y59" s="56">
        <v>0</v>
      </c>
      <c r="Z59" s="56"/>
      <c r="AA59" s="56"/>
      <c r="AB59" s="56"/>
      <c r="AC59" s="56"/>
      <c r="AD59" s="56"/>
      <c r="AE59" s="56"/>
      <c r="AF59" s="56"/>
      <c r="AG59" s="56"/>
      <c r="AH59" s="60"/>
      <c r="AI59" s="64">
        <f t="shared" si="6"/>
        <v>0</v>
      </c>
      <c r="AJ59" s="64">
        <f t="shared" si="7"/>
        <v>31450000</v>
      </c>
      <c r="AK59" s="144"/>
    </row>
    <row r="60" spans="1:37" s="145" customFormat="1" x14ac:dyDescent="0.2">
      <c r="A60" s="55"/>
      <c r="B60" s="122">
        <v>53550000</v>
      </c>
      <c r="C60" s="57" t="s">
        <v>56</v>
      </c>
      <c r="D60" s="57" t="s">
        <v>216</v>
      </c>
      <c r="E60" s="57" t="s">
        <v>117</v>
      </c>
      <c r="F60" s="57" t="s">
        <v>118</v>
      </c>
      <c r="G60" s="57" t="s">
        <v>116</v>
      </c>
      <c r="H60" s="57" t="s">
        <v>200</v>
      </c>
      <c r="I60" s="57" t="s">
        <v>120</v>
      </c>
      <c r="J60" s="57" t="s">
        <v>119</v>
      </c>
      <c r="K60" s="376" t="s">
        <v>121</v>
      </c>
      <c r="L60" s="58">
        <v>215</v>
      </c>
      <c r="M60" s="122">
        <v>53550000</v>
      </c>
      <c r="N60" s="56"/>
      <c r="O60" s="122">
        <v>53550000</v>
      </c>
      <c r="P60" s="59" t="s">
        <v>1119</v>
      </c>
      <c r="Q60" s="122">
        <v>53550000</v>
      </c>
      <c r="R60" s="59" t="s">
        <v>1095</v>
      </c>
      <c r="S60" s="387">
        <v>53550000</v>
      </c>
      <c r="T60" s="118" t="s">
        <v>1077</v>
      </c>
      <c r="U60" s="118" t="s">
        <v>1160</v>
      </c>
      <c r="V60" s="61" t="s">
        <v>778</v>
      </c>
      <c r="W60" s="62"/>
      <c r="X60" s="56"/>
      <c r="Y60" s="56">
        <v>0</v>
      </c>
      <c r="Z60" s="56"/>
      <c r="AA60" s="56"/>
      <c r="AB60" s="56"/>
      <c r="AC60" s="56"/>
      <c r="AD60" s="56"/>
      <c r="AE60" s="56"/>
      <c r="AF60" s="56"/>
      <c r="AG60" s="56"/>
      <c r="AH60" s="60"/>
      <c r="AI60" s="64">
        <f t="shared" si="6"/>
        <v>0</v>
      </c>
      <c r="AJ60" s="64">
        <f t="shared" si="7"/>
        <v>53550000</v>
      </c>
      <c r="AK60" s="144"/>
    </row>
    <row r="61" spans="1:37" s="145" customFormat="1" x14ac:dyDescent="0.2">
      <c r="A61" s="55"/>
      <c r="B61" s="122">
        <v>34200000</v>
      </c>
      <c r="C61" s="57" t="s">
        <v>56</v>
      </c>
      <c r="D61" s="57" t="s">
        <v>216</v>
      </c>
      <c r="E61" s="57" t="s">
        <v>117</v>
      </c>
      <c r="F61" s="57" t="s">
        <v>118</v>
      </c>
      <c r="G61" s="57" t="s">
        <v>116</v>
      </c>
      <c r="H61" s="57" t="s">
        <v>200</v>
      </c>
      <c r="I61" s="57" t="s">
        <v>120</v>
      </c>
      <c r="J61" s="57" t="s">
        <v>119</v>
      </c>
      <c r="K61" s="376" t="s">
        <v>121</v>
      </c>
      <c r="L61" s="58">
        <v>227</v>
      </c>
      <c r="M61" s="122">
        <v>34200000</v>
      </c>
      <c r="N61" s="56"/>
      <c r="O61" s="122">
        <v>34200000</v>
      </c>
      <c r="P61" s="59" t="s">
        <v>1099</v>
      </c>
      <c r="Q61" s="122">
        <v>34200000</v>
      </c>
      <c r="R61" s="59" t="s">
        <v>1052</v>
      </c>
      <c r="S61" s="387">
        <v>34154083</v>
      </c>
      <c r="T61" s="118" t="s">
        <v>1078</v>
      </c>
      <c r="U61" s="118" t="s">
        <v>1161</v>
      </c>
      <c r="V61" s="61" t="s">
        <v>771</v>
      </c>
      <c r="W61" s="62"/>
      <c r="X61" s="56"/>
      <c r="Y61" s="56">
        <v>0</v>
      </c>
      <c r="Z61" s="56"/>
      <c r="AA61" s="56"/>
      <c r="AB61" s="56"/>
      <c r="AC61" s="56"/>
      <c r="AD61" s="56"/>
      <c r="AE61" s="56"/>
      <c r="AF61" s="56"/>
      <c r="AG61" s="56"/>
      <c r="AH61" s="60"/>
      <c r="AI61" s="64">
        <f t="shared" si="6"/>
        <v>0</v>
      </c>
      <c r="AJ61" s="64">
        <f t="shared" si="7"/>
        <v>34154083</v>
      </c>
      <c r="AK61" s="144"/>
    </row>
    <row r="62" spans="1:37" s="145" customFormat="1" x14ac:dyDescent="0.2">
      <c r="A62" s="55"/>
      <c r="B62" s="122">
        <v>102917146</v>
      </c>
      <c r="C62" s="57" t="s">
        <v>56</v>
      </c>
      <c r="D62" s="57" t="s">
        <v>216</v>
      </c>
      <c r="E62" s="57" t="s">
        <v>117</v>
      </c>
      <c r="F62" s="57" t="s">
        <v>118</v>
      </c>
      <c r="G62" s="57" t="s">
        <v>116</v>
      </c>
      <c r="H62" s="57" t="s">
        <v>200</v>
      </c>
      <c r="I62" s="57" t="s">
        <v>120</v>
      </c>
      <c r="J62" s="57" t="s">
        <v>119</v>
      </c>
      <c r="K62" s="376" t="s">
        <v>121</v>
      </c>
      <c r="L62" s="58">
        <v>231</v>
      </c>
      <c r="M62" s="122">
        <v>102917146</v>
      </c>
      <c r="N62" s="56"/>
      <c r="O62" s="122">
        <v>102917146</v>
      </c>
      <c r="P62" s="59" t="s">
        <v>485</v>
      </c>
      <c r="Q62" s="122">
        <v>102917146</v>
      </c>
      <c r="R62" s="59" t="s">
        <v>1096</v>
      </c>
      <c r="S62" s="387">
        <v>73427490</v>
      </c>
      <c r="T62" s="118" t="s">
        <v>1079</v>
      </c>
      <c r="U62" s="118" t="s">
        <v>1162</v>
      </c>
      <c r="V62" s="61" t="s">
        <v>904</v>
      </c>
      <c r="W62" s="62"/>
      <c r="X62" s="56"/>
      <c r="Y62" s="56">
        <v>0</v>
      </c>
      <c r="Z62" s="56"/>
      <c r="AA62" s="56"/>
      <c r="AB62" s="56"/>
      <c r="AC62" s="56"/>
      <c r="AD62" s="56"/>
      <c r="AE62" s="56"/>
      <c r="AF62" s="56"/>
      <c r="AG62" s="56"/>
      <c r="AH62" s="60"/>
      <c r="AI62" s="64">
        <f t="shared" si="6"/>
        <v>0</v>
      </c>
      <c r="AJ62" s="64">
        <f t="shared" si="7"/>
        <v>73427490</v>
      </c>
      <c r="AK62" s="144"/>
    </row>
    <row r="63" spans="1:37" s="145" customFormat="1" x14ac:dyDescent="0.2">
      <c r="A63" s="55"/>
      <c r="B63" s="122">
        <v>7000000</v>
      </c>
      <c r="C63" s="57" t="s">
        <v>56</v>
      </c>
      <c r="D63" s="57" t="s">
        <v>216</v>
      </c>
      <c r="E63" s="57" t="s">
        <v>117</v>
      </c>
      <c r="F63" s="57" t="s">
        <v>118</v>
      </c>
      <c r="G63" s="57" t="s">
        <v>116</v>
      </c>
      <c r="H63" s="57" t="s">
        <v>200</v>
      </c>
      <c r="I63" s="57" t="s">
        <v>120</v>
      </c>
      <c r="J63" s="57" t="s">
        <v>119</v>
      </c>
      <c r="K63" s="376" t="s">
        <v>121</v>
      </c>
      <c r="L63" s="58">
        <v>235</v>
      </c>
      <c r="M63" s="122">
        <v>7000000</v>
      </c>
      <c r="N63" s="56"/>
      <c r="O63" s="122">
        <v>7000000</v>
      </c>
      <c r="P63" s="59" t="s">
        <v>893</v>
      </c>
      <c r="Q63" s="122">
        <v>7000000</v>
      </c>
      <c r="R63" s="59" t="s">
        <v>622</v>
      </c>
      <c r="S63" s="387">
        <v>4155332</v>
      </c>
      <c r="T63" s="118" t="s">
        <v>284</v>
      </c>
      <c r="U63" s="118" t="s">
        <v>1163</v>
      </c>
      <c r="V63" s="61" t="s">
        <v>893</v>
      </c>
      <c r="W63" s="62"/>
      <c r="X63" s="56"/>
      <c r="Y63" s="56">
        <v>0</v>
      </c>
      <c r="Z63" s="56"/>
      <c r="AA63" s="56"/>
      <c r="AB63" s="56"/>
      <c r="AC63" s="56"/>
      <c r="AD63" s="56"/>
      <c r="AE63" s="56"/>
      <c r="AF63" s="56"/>
      <c r="AG63" s="56"/>
      <c r="AH63" s="60"/>
      <c r="AI63" s="64">
        <f t="shared" si="6"/>
        <v>0</v>
      </c>
      <c r="AJ63" s="64">
        <f t="shared" si="7"/>
        <v>4155332</v>
      </c>
      <c r="AK63" s="144"/>
    </row>
    <row r="64" spans="1:37" s="145" customFormat="1" x14ac:dyDescent="0.2">
      <c r="A64" s="55"/>
      <c r="B64" s="122">
        <v>105000000</v>
      </c>
      <c r="C64" s="57" t="s">
        <v>56</v>
      </c>
      <c r="D64" s="57" t="s">
        <v>216</v>
      </c>
      <c r="E64" s="57" t="s">
        <v>117</v>
      </c>
      <c r="F64" s="57" t="s">
        <v>118</v>
      </c>
      <c r="G64" s="57" t="s">
        <v>116</v>
      </c>
      <c r="H64" s="57" t="s">
        <v>200</v>
      </c>
      <c r="I64" s="57" t="s">
        <v>120</v>
      </c>
      <c r="J64" s="57" t="s">
        <v>119</v>
      </c>
      <c r="K64" s="376" t="s">
        <v>121</v>
      </c>
      <c r="L64" s="58">
        <v>325</v>
      </c>
      <c r="M64" s="122">
        <v>105000000</v>
      </c>
      <c r="N64" s="56"/>
      <c r="O64" s="122">
        <v>105000000</v>
      </c>
      <c r="P64" s="59" t="s">
        <v>1120</v>
      </c>
      <c r="Q64" s="122">
        <v>105000000</v>
      </c>
      <c r="R64" s="59" t="s">
        <v>487</v>
      </c>
      <c r="S64" s="387">
        <v>105000000</v>
      </c>
      <c r="T64" s="118" t="s">
        <v>285</v>
      </c>
      <c r="U64" s="118" t="s">
        <v>1164</v>
      </c>
      <c r="V64" s="61" t="s">
        <v>1172</v>
      </c>
      <c r="W64" s="62"/>
      <c r="X64" s="56"/>
      <c r="Y64" s="56">
        <v>10000000</v>
      </c>
      <c r="Z64" s="56"/>
      <c r="AA64" s="56"/>
      <c r="AB64" s="56"/>
      <c r="AC64" s="56"/>
      <c r="AD64" s="56"/>
      <c r="AE64" s="56"/>
      <c r="AF64" s="56"/>
      <c r="AG64" s="56"/>
      <c r="AH64" s="60"/>
      <c r="AI64" s="64">
        <f t="shared" si="6"/>
        <v>10000000</v>
      </c>
      <c r="AJ64" s="64">
        <f t="shared" si="7"/>
        <v>95000000</v>
      </c>
      <c r="AK64" s="144"/>
    </row>
    <row r="65" spans="1:37" s="145" customFormat="1" x14ac:dyDescent="0.2">
      <c r="A65" s="55"/>
      <c r="B65" s="122">
        <v>8500000</v>
      </c>
      <c r="C65" s="57" t="s">
        <v>56</v>
      </c>
      <c r="D65" s="57" t="s">
        <v>216</v>
      </c>
      <c r="E65" s="57" t="s">
        <v>117</v>
      </c>
      <c r="F65" s="57" t="s">
        <v>118</v>
      </c>
      <c r="G65" s="57" t="s">
        <v>116</v>
      </c>
      <c r="H65" s="57" t="s">
        <v>200</v>
      </c>
      <c r="I65" s="57" t="s">
        <v>120</v>
      </c>
      <c r="J65" s="57" t="s">
        <v>119</v>
      </c>
      <c r="K65" s="376" t="s">
        <v>121</v>
      </c>
      <c r="L65" s="58">
        <v>617</v>
      </c>
      <c r="M65" s="122">
        <v>8500000</v>
      </c>
      <c r="N65" s="56"/>
      <c r="O65" s="122">
        <v>8500000</v>
      </c>
      <c r="P65" s="59" t="s">
        <v>526</v>
      </c>
      <c r="Q65" s="122">
        <v>8500000</v>
      </c>
      <c r="R65" s="59" t="s">
        <v>1097</v>
      </c>
      <c r="S65" s="387">
        <v>8500000</v>
      </c>
      <c r="T65" s="118" t="s">
        <v>1080</v>
      </c>
      <c r="U65" s="118" t="s">
        <v>1165</v>
      </c>
      <c r="V65" s="61" t="s">
        <v>1027</v>
      </c>
      <c r="W65" s="62"/>
      <c r="X65" s="56"/>
      <c r="Y65" s="56">
        <v>0</v>
      </c>
      <c r="Z65" s="56"/>
      <c r="AA65" s="56"/>
      <c r="AB65" s="56"/>
      <c r="AC65" s="56"/>
      <c r="AD65" s="56"/>
      <c r="AE65" s="56"/>
      <c r="AF65" s="56"/>
      <c r="AG65" s="56"/>
      <c r="AH65" s="60"/>
      <c r="AI65" s="64">
        <f t="shared" si="6"/>
        <v>0</v>
      </c>
      <c r="AJ65" s="64">
        <f t="shared" si="7"/>
        <v>8500000</v>
      </c>
      <c r="AK65" s="144"/>
    </row>
    <row r="66" spans="1:37" s="145" customFormat="1" x14ac:dyDescent="0.2">
      <c r="A66" s="55"/>
      <c r="B66" s="122"/>
      <c r="C66" s="57"/>
      <c r="D66" s="57"/>
      <c r="E66" s="57"/>
      <c r="F66" s="57"/>
      <c r="G66" s="57"/>
      <c r="H66" s="57"/>
      <c r="I66" s="57"/>
      <c r="J66" s="57"/>
      <c r="K66" s="376"/>
      <c r="L66" s="58"/>
      <c r="M66" s="122"/>
      <c r="N66" s="56"/>
      <c r="O66" s="122"/>
      <c r="P66" s="59"/>
      <c r="Q66" s="122"/>
      <c r="R66" s="59"/>
      <c r="S66" s="387"/>
      <c r="T66" s="118"/>
      <c r="U66" s="118"/>
      <c r="V66" s="61"/>
      <c r="W66" s="62"/>
      <c r="X66" s="56"/>
      <c r="Y66" s="56"/>
      <c r="Z66" s="56"/>
      <c r="AA66" s="56"/>
      <c r="AB66" s="56"/>
      <c r="AC66" s="56"/>
      <c r="AD66" s="56"/>
      <c r="AE66" s="56"/>
      <c r="AF66" s="56"/>
      <c r="AG66" s="56"/>
      <c r="AH66" s="60"/>
      <c r="AI66" s="64">
        <f t="shared" si="6"/>
        <v>0</v>
      </c>
      <c r="AJ66" s="64">
        <f t="shared" si="7"/>
        <v>0</v>
      </c>
      <c r="AK66" s="144"/>
    </row>
    <row r="67" spans="1:37" s="145" customFormat="1" x14ac:dyDescent="0.2">
      <c r="A67" s="55"/>
      <c r="B67" s="122"/>
      <c r="C67" s="57"/>
      <c r="D67" s="57"/>
      <c r="E67" s="57"/>
      <c r="F67" s="57"/>
      <c r="G67" s="57"/>
      <c r="H67" s="57"/>
      <c r="I67" s="57"/>
      <c r="J67" s="57"/>
      <c r="K67" s="376"/>
      <c r="L67" s="58"/>
      <c r="M67" s="122"/>
      <c r="N67" s="56"/>
      <c r="O67" s="122"/>
      <c r="P67" s="59"/>
      <c r="Q67" s="122"/>
      <c r="R67" s="59"/>
      <c r="S67" s="387"/>
      <c r="T67" s="118"/>
      <c r="U67" s="118"/>
      <c r="V67" s="61"/>
      <c r="W67" s="62"/>
      <c r="X67" s="56"/>
      <c r="Y67" s="56"/>
      <c r="Z67" s="56"/>
      <c r="AA67" s="56"/>
      <c r="AB67" s="56"/>
      <c r="AC67" s="56"/>
      <c r="AD67" s="56"/>
      <c r="AE67" s="56"/>
      <c r="AF67" s="56"/>
      <c r="AG67" s="56"/>
      <c r="AH67" s="60"/>
      <c r="AI67" s="64">
        <f t="shared" si="6"/>
        <v>0</v>
      </c>
      <c r="AJ67" s="64">
        <f t="shared" si="7"/>
        <v>0</v>
      </c>
      <c r="AK67" s="144"/>
    </row>
    <row r="68" spans="1:37" s="145" customFormat="1" x14ac:dyDescent="0.2">
      <c r="A68" s="55"/>
      <c r="B68" s="122"/>
      <c r="C68" s="57"/>
      <c r="D68" s="57"/>
      <c r="E68" s="57"/>
      <c r="F68" s="57"/>
      <c r="G68" s="57"/>
      <c r="H68" s="57"/>
      <c r="I68" s="57"/>
      <c r="J68" s="57"/>
      <c r="K68" s="376"/>
      <c r="L68" s="58"/>
      <c r="M68" s="122"/>
      <c r="N68" s="56"/>
      <c r="O68" s="122"/>
      <c r="P68" s="59"/>
      <c r="Q68" s="122"/>
      <c r="R68" s="59"/>
      <c r="S68" s="387"/>
      <c r="T68" s="118"/>
      <c r="U68" s="118"/>
      <c r="V68" s="61"/>
      <c r="W68" s="62"/>
      <c r="X68" s="56"/>
      <c r="Y68" s="56"/>
      <c r="Z68" s="56"/>
      <c r="AA68" s="56"/>
      <c r="AB68" s="56"/>
      <c r="AC68" s="56"/>
      <c r="AD68" s="56"/>
      <c r="AE68" s="56"/>
      <c r="AF68" s="56"/>
      <c r="AG68" s="56"/>
      <c r="AH68" s="60"/>
      <c r="AI68" s="64">
        <f t="shared" si="6"/>
        <v>0</v>
      </c>
      <c r="AJ68" s="64">
        <f t="shared" si="7"/>
        <v>0</v>
      </c>
      <c r="AK68" s="144"/>
    </row>
    <row r="69" spans="1:37" s="145" customFormat="1" x14ac:dyDescent="0.2">
      <c r="A69" s="55"/>
      <c r="B69" s="122"/>
      <c r="C69" s="57"/>
      <c r="D69" s="57"/>
      <c r="E69" s="57"/>
      <c r="F69" s="57"/>
      <c r="G69" s="57"/>
      <c r="H69" s="57"/>
      <c r="I69" s="57"/>
      <c r="J69" s="57"/>
      <c r="K69" s="376"/>
      <c r="L69" s="58"/>
      <c r="M69" s="115"/>
      <c r="N69" s="56"/>
      <c r="O69" s="56"/>
      <c r="P69" s="59"/>
      <c r="Q69" s="56"/>
      <c r="R69" s="59"/>
      <c r="S69" s="60"/>
      <c r="T69" s="118"/>
      <c r="U69" s="118"/>
      <c r="V69" s="61"/>
      <c r="W69" s="62"/>
      <c r="X69" s="56"/>
      <c r="Y69" s="56"/>
      <c r="Z69" s="56"/>
      <c r="AA69" s="56"/>
      <c r="AB69" s="56"/>
      <c r="AC69" s="56"/>
      <c r="AD69" s="56"/>
      <c r="AE69" s="56"/>
      <c r="AF69" s="56"/>
      <c r="AG69" s="56"/>
      <c r="AH69" s="60"/>
      <c r="AI69" s="64">
        <f t="shared" si="2"/>
        <v>0</v>
      </c>
      <c r="AJ69" s="64">
        <f t="shared" si="3"/>
        <v>0</v>
      </c>
      <c r="AK69" s="144"/>
    </row>
    <row r="70" spans="1:37" s="145" customFormat="1" x14ac:dyDescent="0.2">
      <c r="A70" s="55"/>
      <c r="B70" s="122"/>
      <c r="C70" s="57"/>
      <c r="D70" s="57"/>
      <c r="E70" s="57"/>
      <c r="F70" s="57"/>
      <c r="G70" s="57"/>
      <c r="H70" s="57"/>
      <c r="I70" s="57"/>
      <c r="J70" s="57"/>
      <c r="K70" s="376"/>
      <c r="L70" s="58"/>
      <c r="M70" s="115"/>
      <c r="N70" s="56"/>
      <c r="O70" s="56"/>
      <c r="P70" s="59"/>
      <c r="Q70" s="56"/>
      <c r="R70" s="59"/>
      <c r="S70" s="60"/>
      <c r="T70" s="118"/>
      <c r="U70" s="118"/>
      <c r="V70" s="61"/>
      <c r="W70" s="62"/>
      <c r="X70" s="56"/>
      <c r="Y70" s="56"/>
      <c r="Z70" s="56"/>
      <c r="AA70" s="56"/>
      <c r="AB70" s="56"/>
      <c r="AC70" s="56"/>
      <c r="AD70" s="56"/>
      <c r="AE70" s="56"/>
      <c r="AF70" s="56"/>
      <c r="AG70" s="56"/>
      <c r="AH70" s="60"/>
      <c r="AI70" s="64"/>
      <c r="AJ70" s="64"/>
      <c r="AK70" s="144"/>
    </row>
    <row r="71" spans="1:37" s="146" customFormat="1" ht="66.75" customHeight="1" x14ac:dyDescent="0.2">
      <c r="A71" s="66" t="s">
        <v>8</v>
      </c>
      <c r="B71" s="123">
        <f>B20-SUM(B21:B70)</f>
        <v>1044459104</v>
      </c>
      <c r="C71" s="294" t="s">
        <v>56</v>
      </c>
      <c r="D71" s="295" t="s">
        <v>216</v>
      </c>
      <c r="E71" s="295" t="s">
        <v>117</v>
      </c>
      <c r="F71" s="295" t="s">
        <v>118</v>
      </c>
      <c r="G71" s="295" t="s">
        <v>116</v>
      </c>
      <c r="H71" s="295" t="s">
        <v>200</v>
      </c>
      <c r="I71" s="295" t="s">
        <v>120</v>
      </c>
      <c r="J71" s="295" t="s">
        <v>119</v>
      </c>
      <c r="K71" s="295" t="s">
        <v>121</v>
      </c>
      <c r="L71" s="68"/>
      <c r="M71" s="116"/>
      <c r="N71" s="69"/>
      <c r="O71" s="67"/>
      <c r="P71" s="70"/>
      <c r="Q71" s="67">
        <f>SUM(Q21:Q70)</f>
        <v>2293790896</v>
      </c>
      <c r="R71" s="71"/>
      <c r="S71" s="67">
        <f>SUM(S21:S70)</f>
        <v>2255819655</v>
      </c>
      <c r="T71" s="72"/>
      <c r="U71" s="72"/>
      <c r="V71" s="73"/>
      <c r="W71" s="74">
        <f t="shared" ref="W71:AJ71" si="8">SUM(W21:W70)</f>
        <v>0</v>
      </c>
      <c r="X71" s="74">
        <f t="shared" si="8"/>
        <v>0</v>
      </c>
      <c r="Y71" s="74">
        <f t="shared" si="8"/>
        <v>57386784</v>
      </c>
      <c r="Z71" s="74">
        <f t="shared" si="8"/>
        <v>0</v>
      </c>
      <c r="AA71" s="74">
        <f t="shared" si="8"/>
        <v>0</v>
      </c>
      <c r="AB71" s="74">
        <f t="shared" si="8"/>
        <v>0</v>
      </c>
      <c r="AC71" s="74">
        <f t="shared" si="8"/>
        <v>0</v>
      </c>
      <c r="AD71" s="74">
        <f t="shared" si="8"/>
        <v>0</v>
      </c>
      <c r="AE71" s="74">
        <f t="shared" si="8"/>
        <v>0</v>
      </c>
      <c r="AF71" s="74">
        <f t="shared" si="8"/>
        <v>0</v>
      </c>
      <c r="AG71" s="74">
        <f t="shared" si="8"/>
        <v>0</v>
      </c>
      <c r="AH71" s="72">
        <f t="shared" si="8"/>
        <v>0</v>
      </c>
      <c r="AI71" s="75">
        <f t="shared" si="8"/>
        <v>57386784</v>
      </c>
      <c r="AJ71" s="75">
        <f t="shared" si="8"/>
        <v>2198432871</v>
      </c>
    </row>
    <row r="72" spans="1:37" s="143" customFormat="1" ht="25.5" x14ac:dyDescent="0.2">
      <c r="A72" s="41" t="s">
        <v>115</v>
      </c>
      <c r="B72" s="121">
        <f>362650000+152100000</f>
        <v>514750000</v>
      </c>
      <c r="C72" s="137"/>
      <c r="D72" s="137"/>
      <c r="E72" s="137"/>
      <c r="F72" s="137"/>
      <c r="G72" s="137"/>
      <c r="H72" s="137"/>
      <c r="I72" s="137"/>
      <c r="J72" s="137"/>
      <c r="K72" s="137"/>
      <c r="L72" s="43"/>
      <c r="M72" s="114"/>
      <c r="N72" s="44"/>
      <c r="O72" s="45"/>
      <c r="P72" s="46"/>
      <c r="Q72" s="47"/>
      <c r="R72" s="48"/>
      <c r="S72" s="47"/>
      <c r="T72" s="49"/>
      <c r="U72" s="49"/>
      <c r="V72" s="50"/>
      <c r="W72" s="51"/>
      <c r="X72" s="52"/>
      <c r="Y72" s="52"/>
      <c r="Z72" s="52"/>
      <c r="AA72" s="52"/>
      <c r="AB72" s="52"/>
      <c r="AC72" s="52"/>
      <c r="AD72" s="52"/>
      <c r="AE72" s="52"/>
      <c r="AF72" s="52"/>
      <c r="AG72" s="52"/>
      <c r="AH72" s="53"/>
      <c r="AI72" s="54"/>
      <c r="AJ72" s="54"/>
    </row>
    <row r="73" spans="1:37" s="143" customFormat="1" x14ac:dyDescent="0.2">
      <c r="A73" s="55"/>
      <c r="B73" s="65"/>
      <c r="C73" s="57"/>
      <c r="D73" s="57"/>
      <c r="E73" s="57"/>
      <c r="F73" s="57"/>
      <c r="G73" s="57"/>
      <c r="H73" s="57"/>
      <c r="I73" s="57"/>
      <c r="J73" s="57"/>
      <c r="K73" s="57"/>
      <c r="L73" s="58"/>
      <c r="M73" s="65"/>
      <c r="N73" s="56"/>
      <c r="O73" s="65"/>
      <c r="P73" s="59"/>
      <c r="Q73" s="65"/>
      <c r="R73" s="59"/>
      <c r="S73" s="65"/>
      <c r="T73" s="118"/>
      <c r="U73" s="120"/>
      <c r="V73" s="61"/>
      <c r="W73" s="62"/>
      <c r="X73" s="56"/>
      <c r="Y73" s="56"/>
      <c r="Z73" s="56"/>
      <c r="AA73" s="56"/>
      <c r="AB73" s="56"/>
      <c r="AC73" s="56"/>
      <c r="AD73" s="56"/>
      <c r="AE73" s="56"/>
      <c r="AF73" s="56"/>
      <c r="AG73" s="56"/>
      <c r="AH73" s="60"/>
      <c r="AI73" s="64">
        <f t="shared" ref="AI73:AI75" si="9">SUM(W73:AH73)</f>
        <v>0</v>
      </c>
      <c r="AJ73" s="64">
        <f t="shared" ref="AJ73:AJ75" si="10">+S73-AI73</f>
        <v>0</v>
      </c>
    </row>
    <row r="74" spans="1:37" s="143" customFormat="1" x14ac:dyDescent="0.2">
      <c r="A74" s="55"/>
      <c r="B74" s="65"/>
      <c r="C74" s="57"/>
      <c r="D74" s="57"/>
      <c r="E74" s="57"/>
      <c r="F74" s="57"/>
      <c r="G74" s="57"/>
      <c r="H74" s="57"/>
      <c r="I74" s="57"/>
      <c r="J74" s="57"/>
      <c r="K74" s="57"/>
      <c r="L74" s="58"/>
      <c r="M74" s="65"/>
      <c r="N74" s="56"/>
      <c r="O74" s="65"/>
      <c r="P74" s="59"/>
      <c r="Q74" s="65"/>
      <c r="R74" s="59"/>
      <c r="S74" s="65"/>
      <c r="T74" s="118"/>
      <c r="U74" s="120"/>
      <c r="V74" s="61"/>
      <c r="W74" s="62"/>
      <c r="X74" s="56"/>
      <c r="Y74" s="56"/>
      <c r="Z74" s="56"/>
      <c r="AA74" s="56"/>
      <c r="AB74" s="56"/>
      <c r="AC74" s="56"/>
      <c r="AD74" s="56"/>
      <c r="AE74" s="56"/>
      <c r="AF74" s="56"/>
      <c r="AG74" s="56"/>
      <c r="AH74" s="60"/>
      <c r="AI74" s="64">
        <f t="shared" si="9"/>
        <v>0</v>
      </c>
      <c r="AJ74" s="64">
        <f t="shared" si="10"/>
        <v>0</v>
      </c>
    </row>
    <row r="75" spans="1:37" s="143" customFormat="1" x14ac:dyDescent="0.2">
      <c r="A75" s="55"/>
      <c r="B75" s="65"/>
      <c r="C75" s="57"/>
      <c r="D75" s="57"/>
      <c r="E75" s="57"/>
      <c r="F75" s="57"/>
      <c r="G75" s="57"/>
      <c r="H75" s="57"/>
      <c r="I75" s="57"/>
      <c r="J75" s="57"/>
      <c r="K75" s="57"/>
      <c r="L75" s="58"/>
      <c r="M75" s="65"/>
      <c r="N75" s="56"/>
      <c r="O75" s="65"/>
      <c r="P75" s="59"/>
      <c r="Q75" s="65"/>
      <c r="R75" s="59"/>
      <c r="S75" s="65"/>
      <c r="T75" s="118"/>
      <c r="U75" s="120"/>
      <c r="V75" s="61"/>
      <c r="W75" s="62"/>
      <c r="X75" s="56"/>
      <c r="Y75" s="56"/>
      <c r="Z75" s="56"/>
      <c r="AA75" s="56"/>
      <c r="AB75" s="56"/>
      <c r="AC75" s="56"/>
      <c r="AD75" s="56"/>
      <c r="AE75" s="56"/>
      <c r="AF75" s="56"/>
      <c r="AG75" s="56"/>
      <c r="AH75" s="60"/>
      <c r="AI75" s="64">
        <f t="shared" si="9"/>
        <v>0</v>
      </c>
      <c r="AJ75" s="64">
        <f t="shared" si="10"/>
        <v>0</v>
      </c>
    </row>
    <row r="76" spans="1:37" s="143" customFormat="1" x14ac:dyDescent="0.2">
      <c r="A76" s="55"/>
      <c r="B76" s="122"/>
      <c r="C76" s="57"/>
      <c r="D76" s="57"/>
      <c r="E76" s="57"/>
      <c r="F76" s="57"/>
      <c r="G76" s="57"/>
      <c r="H76" s="57"/>
      <c r="I76" s="57"/>
      <c r="J76" s="57"/>
      <c r="K76" s="57"/>
      <c r="L76" s="58"/>
      <c r="M76" s="115"/>
      <c r="N76" s="56"/>
      <c r="O76" s="65"/>
      <c r="P76" s="59"/>
      <c r="Q76" s="65"/>
      <c r="R76" s="59"/>
      <c r="S76" s="65"/>
      <c r="T76" s="118"/>
      <c r="U76" s="120"/>
      <c r="V76" s="61"/>
      <c r="W76" s="62"/>
      <c r="X76" s="56"/>
      <c r="Y76" s="56"/>
      <c r="Z76" s="56"/>
      <c r="AA76" s="56"/>
      <c r="AB76" s="56"/>
      <c r="AC76" s="56"/>
      <c r="AD76" s="56"/>
      <c r="AE76" s="56"/>
      <c r="AF76" s="56"/>
      <c r="AG76" s="56"/>
      <c r="AH76" s="60"/>
      <c r="AI76" s="63"/>
      <c r="AJ76" s="64"/>
    </row>
    <row r="77" spans="1:37" s="146" customFormat="1" ht="54" customHeight="1" x14ac:dyDescent="0.2">
      <c r="A77" s="66" t="s">
        <v>8</v>
      </c>
      <c r="B77" s="123">
        <f>B72-SUM(B73:B76)</f>
        <v>514750000</v>
      </c>
      <c r="C77" s="294" t="s">
        <v>101</v>
      </c>
      <c r="D77" s="295" t="s">
        <v>216</v>
      </c>
      <c r="E77" s="295" t="s">
        <v>117</v>
      </c>
      <c r="F77" s="295" t="s">
        <v>118</v>
      </c>
      <c r="G77" s="295" t="s">
        <v>116</v>
      </c>
      <c r="H77" s="295" t="s">
        <v>200</v>
      </c>
      <c r="I77" s="295" t="s">
        <v>120</v>
      </c>
      <c r="J77" s="295" t="s">
        <v>119</v>
      </c>
      <c r="K77" s="295" t="s">
        <v>121</v>
      </c>
      <c r="L77" s="68"/>
      <c r="M77" s="116"/>
      <c r="N77" s="69"/>
      <c r="O77" s="67"/>
      <c r="P77" s="70"/>
      <c r="Q77" s="67">
        <f>SUM(Q73:Q76)</f>
        <v>0</v>
      </c>
      <c r="R77" s="71"/>
      <c r="S77" s="67">
        <f>SUM(S73:S76)</f>
        <v>0</v>
      </c>
      <c r="T77" s="72"/>
      <c r="U77" s="72"/>
      <c r="V77" s="73"/>
      <c r="W77" s="74">
        <f t="shared" ref="W77:AJ77" si="11">SUM(W73:W76)</f>
        <v>0</v>
      </c>
      <c r="X77" s="74">
        <f t="shared" si="11"/>
        <v>0</v>
      </c>
      <c r="Y77" s="74">
        <f t="shared" si="11"/>
        <v>0</v>
      </c>
      <c r="Z77" s="74">
        <f t="shared" si="11"/>
        <v>0</v>
      </c>
      <c r="AA77" s="74">
        <f t="shared" si="11"/>
        <v>0</v>
      </c>
      <c r="AB77" s="74">
        <f t="shared" si="11"/>
        <v>0</v>
      </c>
      <c r="AC77" s="74">
        <f t="shared" si="11"/>
        <v>0</v>
      </c>
      <c r="AD77" s="74">
        <f t="shared" si="11"/>
        <v>0</v>
      </c>
      <c r="AE77" s="74">
        <f t="shared" si="11"/>
        <v>0</v>
      </c>
      <c r="AF77" s="74">
        <f t="shared" si="11"/>
        <v>0</v>
      </c>
      <c r="AG77" s="74">
        <f t="shared" si="11"/>
        <v>0</v>
      </c>
      <c r="AH77" s="72">
        <f t="shared" si="11"/>
        <v>0</v>
      </c>
      <c r="AI77" s="75">
        <f t="shared" si="11"/>
        <v>0</v>
      </c>
      <c r="AJ77" s="75">
        <f t="shared" si="11"/>
        <v>0</v>
      </c>
    </row>
    <row r="78" spans="1:37" s="143" customFormat="1" ht="25.5" x14ac:dyDescent="0.2">
      <c r="A78" s="41" t="s">
        <v>122</v>
      </c>
      <c r="B78" s="121">
        <v>838000000</v>
      </c>
      <c r="C78" s="137"/>
      <c r="D78" s="137"/>
      <c r="E78" s="137"/>
      <c r="F78" s="137"/>
      <c r="G78" s="137"/>
      <c r="H78" s="137"/>
      <c r="I78" s="137"/>
      <c r="J78" s="137"/>
      <c r="K78" s="137"/>
      <c r="L78" s="43"/>
      <c r="M78" s="114"/>
      <c r="N78" s="44"/>
      <c r="O78" s="45"/>
      <c r="P78" s="46"/>
      <c r="Q78" s="47"/>
      <c r="R78" s="48"/>
      <c r="S78" s="47"/>
      <c r="T78" s="49"/>
      <c r="U78" s="49"/>
      <c r="V78" s="50"/>
      <c r="W78" s="51"/>
      <c r="X78" s="52"/>
      <c r="Y78" s="52"/>
      <c r="Z78" s="52"/>
      <c r="AA78" s="52"/>
      <c r="AB78" s="52"/>
      <c r="AC78" s="52"/>
      <c r="AD78" s="52"/>
      <c r="AE78" s="52"/>
      <c r="AF78" s="52"/>
      <c r="AG78" s="52"/>
      <c r="AH78" s="53"/>
      <c r="AI78" s="54"/>
      <c r="AJ78" s="54"/>
    </row>
    <row r="79" spans="1:37" s="143" customFormat="1" x14ac:dyDescent="0.2">
      <c r="A79" s="55"/>
      <c r="B79" s="65">
        <v>17437475</v>
      </c>
      <c r="C79" s="57" t="s">
        <v>56</v>
      </c>
      <c r="D79" s="57" t="s">
        <v>216</v>
      </c>
      <c r="E79" s="57" t="s">
        <v>124</v>
      </c>
      <c r="F79" s="57" t="s">
        <v>125</v>
      </c>
      <c r="G79" s="57" t="s">
        <v>123</v>
      </c>
      <c r="H79" s="57" t="s">
        <v>201</v>
      </c>
      <c r="I79" s="57" t="s">
        <v>127</v>
      </c>
      <c r="J79" s="57" t="s">
        <v>119</v>
      </c>
      <c r="K79" s="57" t="s">
        <v>126</v>
      </c>
      <c r="L79" s="58">
        <v>247</v>
      </c>
      <c r="M79" s="65">
        <v>17437475</v>
      </c>
      <c r="N79" s="56" t="s">
        <v>226</v>
      </c>
      <c r="O79" s="65">
        <v>17437475</v>
      </c>
      <c r="P79" s="59" t="s">
        <v>1195</v>
      </c>
      <c r="Q79" s="65">
        <v>17437475</v>
      </c>
      <c r="R79" s="59" t="s">
        <v>1101</v>
      </c>
      <c r="S79" s="65">
        <v>17437475</v>
      </c>
      <c r="T79" s="118" t="s">
        <v>288</v>
      </c>
      <c r="U79" s="120" t="s">
        <v>1200</v>
      </c>
      <c r="V79" s="61" t="s">
        <v>705</v>
      </c>
      <c r="W79" s="62"/>
      <c r="X79" s="56"/>
      <c r="Y79" s="56">
        <v>1336873.189</v>
      </c>
      <c r="Z79" s="56"/>
      <c r="AA79" s="56"/>
      <c r="AB79" s="56"/>
      <c r="AC79" s="56"/>
      <c r="AD79" s="56"/>
      <c r="AE79" s="56"/>
      <c r="AF79" s="56"/>
      <c r="AG79" s="56"/>
      <c r="AH79" s="60"/>
      <c r="AI79" s="64">
        <f t="shared" ref="AI79" si="12">SUM(W79:AH79)</f>
        <v>1336873.189</v>
      </c>
      <c r="AJ79" s="64">
        <f t="shared" ref="AJ79" si="13">+S79-AI79</f>
        <v>16100601.811000001</v>
      </c>
    </row>
    <row r="80" spans="1:37" s="143" customFormat="1" x14ac:dyDescent="0.2">
      <c r="A80" s="55"/>
      <c r="B80" s="65">
        <v>37562525</v>
      </c>
      <c r="C80" s="57" t="s">
        <v>56</v>
      </c>
      <c r="D80" s="57" t="s">
        <v>216</v>
      </c>
      <c r="E80" s="57" t="s">
        <v>124</v>
      </c>
      <c r="F80" s="57" t="s">
        <v>125</v>
      </c>
      <c r="G80" s="57" t="s">
        <v>123</v>
      </c>
      <c r="H80" s="57" t="s">
        <v>201</v>
      </c>
      <c r="I80" s="57" t="s">
        <v>127</v>
      </c>
      <c r="J80" s="57" t="s">
        <v>119</v>
      </c>
      <c r="K80" s="57" t="s">
        <v>126</v>
      </c>
      <c r="L80" s="58">
        <v>247</v>
      </c>
      <c r="M80" s="65">
        <v>37562525</v>
      </c>
      <c r="N80" s="56" t="s">
        <v>226</v>
      </c>
      <c r="O80" s="65">
        <v>37562525</v>
      </c>
      <c r="P80" s="59" t="s">
        <v>1195</v>
      </c>
      <c r="Q80" s="65">
        <v>37562525</v>
      </c>
      <c r="R80" s="59" t="s">
        <v>1101</v>
      </c>
      <c r="S80" s="65">
        <v>37562525</v>
      </c>
      <c r="T80" s="118" t="s">
        <v>288</v>
      </c>
      <c r="U80" s="120" t="s">
        <v>1200</v>
      </c>
      <c r="V80" s="61" t="s">
        <v>705</v>
      </c>
      <c r="W80" s="62"/>
      <c r="X80" s="56"/>
      <c r="Y80" s="56">
        <v>2879793.8110000002</v>
      </c>
      <c r="Z80" s="56"/>
      <c r="AA80" s="56"/>
      <c r="AB80" s="56"/>
      <c r="AC80" s="56"/>
      <c r="AD80" s="56"/>
      <c r="AE80" s="56"/>
      <c r="AF80" s="56"/>
      <c r="AG80" s="56"/>
      <c r="AH80" s="60"/>
      <c r="AI80" s="64">
        <f t="shared" ref="AI80" si="14">SUM(W80:AH80)</f>
        <v>2879793.8110000002</v>
      </c>
      <c r="AJ80" s="64">
        <f t="shared" ref="AJ80" si="15">+S80-AI80</f>
        <v>34682731.189000003</v>
      </c>
    </row>
    <row r="81" spans="1:37" s="143" customFormat="1" x14ac:dyDescent="0.2">
      <c r="A81" s="55"/>
      <c r="B81" s="65">
        <v>68000000</v>
      </c>
      <c r="C81" s="57" t="s">
        <v>56</v>
      </c>
      <c r="D81" s="57" t="s">
        <v>216</v>
      </c>
      <c r="E81" s="57" t="s">
        <v>124</v>
      </c>
      <c r="F81" s="57" t="s">
        <v>125</v>
      </c>
      <c r="G81" s="57" t="s">
        <v>123</v>
      </c>
      <c r="H81" s="57" t="s">
        <v>201</v>
      </c>
      <c r="I81" s="57" t="s">
        <v>127</v>
      </c>
      <c r="J81" s="57" t="s">
        <v>119</v>
      </c>
      <c r="K81" s="57" t="s">
        <v>126</v>
      </c>
      <c r="L81" s="58">
        <v>251</v>
      </c>
      <c r="M81" s="65">
        <v>68000000</v>
      </c>
      <c r="N81" s="56" t="s">
        <v>226</v>
      </c>
      <c r="O81" s="65">
        <v>68000000</v>
      </c>
      <c r="P81" s="59" t="s">
        <v>1196</v>
      </c>
      <c r="Q81" s="65">
        <v>68000000</v>
      </c>
      <c r="R81" s="59" t="s">
        <v>703</v>
      </c>
      <c r="S81" s="65">
        <v>68000000</v>
      </c>
      <c r="T81" s="118" t="s">
        <v>286</v>
      </c>
      <c r="U81" s="120" t="s">
        <v>1201</v>
      </c>
      <c r="V81" s="61" t="s">
        <v>1103</v>
      </c>
      <c r="W81" s="62"/>
      <c r="X81" s="56"/>
      <c r="Y81" s="56">
        <v>8000000</v>
      </c>
      <c r="Z81" s="56"/>
      <c r="AA81" s="56"/>
      <c r="AB81" s="56"/>
      <c r="AC81" s="56"/>
      <c r="AD81" s="56"/>
      <c r="AE81" s="56"/>
      <c r="AF81" s="56"/>
      <c r="AG81" s="56"/>
      <c r="AH81" s="60"/>
      <c r="AI81" s="64">
        <f t="shared" ref="AI81:AI92" si="16">SUM(W81:AH81)</f>
        <v>8000000</v>
      </c>
      <c r="AJ81" s="64">
        <f t="shared" ref="AJ81:AJ92" si="17">+S81-AI81</f>
        <v>60000000</v>
      </c>
    </row>
    <row r="82" spans="1:37" s="143" customFormat="1" x14ac:dyDescent="0.2">
      <c r="A82" s="55"/>
      <c r="B82" s="65">
        <v>44937375</v>
      </c>
      <c r="C82" s="57" t="s">
        <v>56</v>
      </c>
      <c r="D82" s="57" t="s">
        <v>216</v>
      </c>
      <c r="E82" s="57" t="s">
        <v>124</v>
      </c>
      <c r="F82" s="57" t="s">
        <v>125</v>
      </c>
      <c r="G82" s="57" t="s">
        <v>123</v>
      </c>
      <c r="H82" s="57" t="s">
        <v>201</v>
      </c>
      <c r="I82" s="57" t="s">
        <v>127</v>
      </c>
      <c r="J82" s="57" t="s">
        <v>119</v>
      </c>
      <c r="K82" s="57" t="s">
        <v>126</v>
      </c>
      <c r="L82" s="58">
        <v>258</v>
      </c>
      <c r="M82" s="65">
        <v>44937375</v>
      </c>
      <c r="N82" s="56" t="s">
        <v>226</v>
      </c>
      <c r="O82" s="65">
        <v>44937375</v>
      </c>
      <c r="P82" s="59" t="s">
        <v>1197</v>
      </c>
      <c r="Q82" s="65">
        <v>44937375</v>
      </c>
      <c r="R82" s="59" t="s">
        <v>1194</v>
      </c>
      <c r="S82" s="65">
        <v>44937375</v>
      </c>
      <c r="T82" s="118" t="s">
        <v>1187</v>
      </c>
      <c r="U82" s="120" t="s">
        <v>1202</v>
      </c>
      <c r="V82" s="61" t="s">
        <v>1107</v>
      </c>
      <c r="W82" s="62"/>
      <c r="X82" s="56"/>
      <c r="Y82" s="56">
        <v>0</v>
      </c>
      <c r="Z82" s="56"/>
      <c r="AA82" s="56"/>
      <c r="AB82" s="56"/>
      <c r="AC82" s="56"/>
      <c r="AD82" s="56"/>
      <c r="AE82" s="56"/>
      <c r="AF82" s="56"/>
      <c r="AG82" s="56"/>
      <c r="AH82" s="60"/>
      <c r="AI82" s="64">
        <f t="shared" si="16"/>
        <v>0</v>
      </c>
      <c r="AJ82" s="64">
        <f t="shared" si="17"/>
        <v>44937375</v>
      </c>
    </row>
    <row r="83" spans="1:37" s="143" customFormat="1" x14ac:dyDescent="0.2">
      <c r="A83" s="55"/>
      <c r="B83" s="65">
        <v>42294000</v>
      </c>
      <c r="C83" s="57" t="s">
        <v>56</v>
      </c>
      <c r="D83" s="57" t="s">
        <v>216</v>
      </c>
      <c r="E83" s="57" t="s">
        <v>1173</v>
      </c>
      <c r="F83" s="57" t="s">
        <v>1174</v>
      </c>
      <c r="G83" s="57" t="s">
        <v>123</v>
      </c>
      <c r="H83" s="57" t="s">
        <v>201</v>
      </c>
      <c r="I83" s="57" t="s">
        <v>127</v>
      </c>
      <c r="J83" s="57" t="s">
        <v>119</v>
      </c>
      <c r="K83" s="57" t="s">
        <v>126</v>
      </c>
      <c r="L83" s="58">
        <v>259</v>
      </c>
      <c r="M83" s="65">
        <v>42294000</v>
      </c>
      <c r="N83" s="56" t="s">
        <v>226</v>
      </c>
      <c r="O83" s="65">
        <v>42294000</v>
      </c>
      <c r="P83" s="59" t="s">
        <v>648</v>
      </c>
      <c r="Q83" s="65">
        <v>42294000</v>
      </c>
      <c r="R83" s="59" t="s">
        <v>621</v>
      </c>
      <c r="S83" s="65">
        <v>42294000</v>
      </c>
      <c r="T83" s="118" t="s">
        <v>1188</v>
      </c>
      <c r="U83" s="120" t="s">
        <v>1203</v>
      </c>
      <c r="V83" s="61" t="s">
        <v>1210</v>
      </c>
      <c r="W83" s="62"/>
      <c r="X83" s="56"/>
      <c r="Y83" s="56">
        <v>2467150</v>
      </c>
      <c r="Z83" s="56"/>
      <c r="AA83" s="56"/>
      <c r="AB83" s="56"/>
      <c r="AC83" s="56"/>
      <c r="AD83" s="56"/>
      <c r="AE83" s="56"/>
      <c r="AF83" s="56"/>
      <c r="AG83" s="56"/>
      <c r="AH83" s="60"/>
      <c r="AI83" s="64">
        <f t="shared" ref="AI83:AI91" si="18">SUM(W83:AH83)</f>
        <v>2467150</v>
      </c>
      <c r="AJ83" s="64">
        <f t="shared" ref="AJ83:AJ91" si="19">+S83-AI83</f>
        <v>39826850</v>
      </c>
    </row>
    <row r="84" spans="1:37" s="143" customFormat="1" x14ac:dyDescent="0.2">
      <c r="A84" s="55"/>
      <c r="B84" s="65">
        <v>48000000</v>
      </c>
      <c r="C84" s="57" t="s">
        <v>56</v>
      </c>
      <c r="D84" s="57" t="s">
        <v>216</v>
      </c>
      <c r="E84" s="57" t="s">
        <v>1175</v>
      </c>
      <c r="F84" s="57" t="s">
        <v>1176</v>
      </c>
      <c r="G84" s="57" t="s">
        <v>123</v>
      </c>
      <c r="H84" s="57" t="s">
        <v>201</v>
      </c>
      <c r="I84" s="57" t="s">
        <v>127</v>
      </c>
      <c r="J84" s="57" t="s">
        <v>119</v>
      </c>
      <c r="K84" s="57" t="s">
        <v>126</v>
      </c>
      <c r="L84" s="58">
        <v>261</v>
      </c>
      <c r="M84" s="65">
        <v>48000000</v>
      </c>
      <c r="N84" s="56" t="s">
        <v>226</v>
      </c>
      <c r="O84" s="65">
        <v>48000000</v>
      </c>
      <c r="P84" s="59" t="s">
        <v>1002</v>
      </c>
      <c r="Q84" s="65">
        <v>48000000</v>
      </c>
      <c r="R84" s="59" t="s">
        <v>485</v>
      </c>
      <c r="S84" s="65">
        <v>48000000</v>
      </c>
      <c r="T84" s="118" t="s">
        <v>1189</v>
      </c>
      <c r="U84" s="120" t="s">
        <v>1204</v>
      </c>
      <c r="V84" s="61" t="s">
        <v>798</v>
      </c>
      <c r="W84" s="62"/>
      <c r="X84" s="56"/>
      <c r="Y84" s="56">
        <v>0</v>
      </c>
      <c r="Z84" s="56"/>
      <c r="AA84" s="56"/>
      <c r="AB84" s="56"/>
      <c r="AC84" s="56"/>
      <c r="AD84" s="56"/>
      <c r="AE84" s="56"/>
      <c r="AF84" s="56"/>
      <c r="AG84" s="56"/>
      <c r="AH84" s="60"/>
      <c r="AI84" s="64">
        <f t="shared" si="18"/>
        <v>0</v>
      </c>
      <c r="AJ84" s="64">
        <f t="shared" si="19"/>
        <v>48000000</v>
      </c>
    </row>
    <row r="85" spans="1:37" s="143" customFormat="1" x14ac:dyDescent="0.2">
      <c r="A85" s="55"/>
      <c r="B85" s="65">
        <v>24000000</v>
      </c>
      <c r="C85" s="57" t="s">
        <v>56</v>
      </c>
      <c r="D85" s="57" t="s">
        <v>216</v>
      </c>
      <c r="E85" s="57" t="s">
        <v>1177</v>
      </c>
      <c r="F85" s="57" t="s">
        <v>1178</v>
      </c>
      <c r="G85" s="57" t="s">
        <v>123</v>
      </c>
      <c r="H85" s="57" t="s">
        <v>201</v>
      </c>
      <c r="I85" s="57" t="s">
        <v>127</v>
      </c>
      <c r="J85" s="57" t="s">
        <v>119</v>
      </c>
      <c r="K85" s="57" t="s">
        <v>126</v>
      </c>
      <c r="L85" s="58">
        <v>262</v>
      </c>
      <c r="M85" s="65">
        <v>24000000</v>
      </c>
      <c r="N85" s="56" t="s">
        <v>226</v>
      </c>
      <c r="O85" s="65">
        <v>24000000</v>
      </c>
      <c r="P85" s="59" t="s">
        <v>1167</v>
      </c>
      <c r="Q85" s="65">
        <v>24000000</v>
      </c>
      <c r="R85" s="59" t="s">
        <v>804</v>
      </c>
      <c r="S85" s="65">
        <v>24000000</v>
      </c>
      <c r="T85" s="118" t="s">
        <v>1190</v>
      </c>
      <c r="U85" s="120" t="s">
        <v>1205</v>
      </c>
      <c r="V85" s="61" t="s">
        <v>581</v>
      </c>
      <c r="W85" s="62"/>
      <c r="X85" s="56"/>
      <c r="Y85" s="56">
        <v>0</v>
      </c>
      <c r="Z85" s="56"/>
      <c r="AA85" s="56"/>
      <c r="AB85" s="56"/>
      <c r="AC85" s="56"/>
      <c r="AD85" s="56"/>
      <c r="AE85" s="56"/>
      <c r="AF85" s="56"/>
      <c r="AG85" s="56"/>
      <c r="AH85" s="60"/>
      <c r="AI85" s="64">
        <f t="shared" si="18"/>
        <v>0</v>
      </c>
      <c r="AJ85" s="64">
        <f t="shared" si="19"/>
        <v>24000000</v>
      </c>
    </row>
    <row r="86" spans="1:37" s="143" customFormat="1" x14ac:dyDescent="0.2">
      <c r="A86" s="55"/>
      <c r="B86" s="65">
        <v>31008000</v>
      </c>
      <c r="C86" s="57" t="s">
        <v>56</v>
      </c>
      <c r="D86" s="57" t="s">
        <v>216</v>
      </c>
      <c r="E86" s="57" t="s">
        <v>1179</v>
      </c>
      <c r="F86" s="57" t="s">
        <v>1180</v>
      </c>
      <c r="G86" s="57" t="s">
        <v>123</v>
      </c>
      <c r="H86" s="57" t="s">
        <v>201</v>
      </c>
      <c r="I86" s="57" t="s">
        <v>127</v>
      </c>
      <c r="J86" s="57" t="s">
        <v>119</v>
      </c>
      <c r="K86" s="57" t="s">
        <v>126</v>
      </c>
      <c r="L86" s="58">
        <v>268</v>
      </c>
      <c r="M86" s="65">
        <v>31008000</v>
      </c>
      <c r="N86" s="56" t="s">
        <v>226</v>
      </c>
      <c r="O86" s="65">
        <v>31008000</v>
      </c>
      <c r="P86" s="59" t="s">
        <v>1198</v>
      </c>
      <c r="Q86" s="65">
        <v>31008000</v>
      </c>
      <c r="R86" s="59" t="s">
        <v>805</v>
      </c>
      <c r="S86" s="65">
        <v>31008000</v>
      </c>
      <c r="T86" s="118" t="s">
        <v>1191</v>
      </c>
      <c r="U86" s="120" t="s">
        <v>1206</v>
      </c>
      <c r="V86" s="61" t="s">
        <v>929</v>
      </c>
      <c r="W86" s="62"/>
      <c r="X86" s="56"/>
      <c r="Y86" s="56">
        <v>0</v>
      </c>
      <c r="Z86" s="56"/>
      <c r="AA86" s="56"/>
      <c r="AB86" s="56"/>
      <c r="AC86" s="56"/>
      <c r="AD86" s="56"/>
      <c r="AE86" s="56"/>
      <c r="AF86" s="56"/>
      <c r="AG86" s="56"/>
      <c r="AH86" s="60"/>
      <c r="AI86" s="64">
        <f t="shared" si="18"/>
        <v>0</v>
      </c>
      <c r="AJ86" s="64">
        <f t="shared" si="19"/>
        <v>31008000</v>
      </c>
    </row>
    <row r="87" spans="1:37" s="143" customFormat="1" x14ac:dyDescent="0.2">
      <c r="A87" s="55"/>
      <c r="B87" s="65">
        <v>40698000</v>
      </c>
      <c r="C87" s="57" t="s">
        <v>56</v>
      </c>
      <c r="D87" s="57" t="s">
        <v>216</v>
      </c>
      <c r="E87" s="57" t="s">
        <v>1181</v>
      </c>
      <c r="F87" s="57" t="s">
        <v>1182</v>
      </c>
      <c r="G87" s="57" t="s">
        <v>123</v>
      </c>
      <c r="H87" s="57" t="s">
        <v>201</v>
      </c>
      <c r="I87" s="57" t="s">
        <v>127</v>
      </c>
      <c r="J87" s="57" t="s">
        <v>119</v>
      </c>
      <c r="K87" s="57" t="s">
        <v>126</v>
      </c>
      <c r="L87" s="58">
        <v>271</v>
      </c>
      <c r="M87" s="65">
        <v>40698000</v>
      </c>
      <c r="N87" s="56" t="s">
        <v>226</v>
      </c>
      <c r="O87" s="65">
        <v>40698000</v>
      </c>
      <c r="P87" s="59" t="s">
        <v>649</v>
      </c>
      <c r="Q87" s="65">
        <v>40698000</v>
      </c>
      <c r="R87" s="59" t="s">
        <v>569</v>
      </c>
      <c r="S87" s="65">
        <v>40603500</v>
      </c>
      <c r="T87" s="118" t="s">
        <v>287</v>
      </c>
      <c r="U87" s="120" t="s">
        <v>1207</v>
      </c>
      <c r="V87" s="61" t="s">
        <v>1021</v>
      </c>
      <c r="W87" s="62"/>
      <c r="X87" s="56"/>
      <c r="Y87" s="56">
        <v>2449100</v>
      </c>
      <c r="Z87" s="56"/>
      <c r="AA87" s="56"/>
      <c r="AB87" s="56"/>
      <c r="AC87" s="56"/>
      <c r="AD87" s="56"/>
      <c r="AE87" s="56"/>
      <c r="AF87" s="56"/>
      <c r="AG87" s="56"/>
      <c r="AH87" s="60"/>
      <c r="AI87" s="64">
        <f t="shared" si="18"/>
        <v>2449100</v>
      </c>
      <c r="AJ87" s="64">
        <f t="shared" si="19"/>
        <v>38154400</v>
      </c>
    </row>
    <row r="88" spans="1:37" s="143" customFormat="1" x14ac:dyDescent="0.2">
      <c r="A88" s="55"/>
      <c r="B88" s="65">
        <v>63000000</v>
      </c>
      <c r="C88" s="57" t="s">
        <v>56</v>
      </c>
      <c r="D88" s="57" t="s">
        <v>216</v>
      </c>
      <c r="E88" s="57" t="s">
        <v>1183</v>
      </c>
      <c r="F88" s="57" t="s">
        <v>1184</v>
      </c>
      <c r="G88" s="57" t="s">
        <v>123</v>
      </c>
      <c r="H88" s="57" t="s">
        <v>201</v>
      </c>
      <c r="I88" s="57" t="s">
        <v>127</v>
      </c>
      <c r="J88" s="57" t="s">
        <v>119</v>
      </c>
      <c r="K88" s="57" t="s">
        <v>126</v>
      </c>
      <c r="L88" s="58">
        <v>273</v>
      </c>
      <c r="M88" s="65">
        <v>63000000</v>
      </c>
      <c r="N88" s="56" t="s">
        <v>226</v>
      </c>
      <c r="O88" s="65">
        <v>63000000</v>
      </c>
      <c r="P88" s="59" t="s">
        <v>787</v>
      </c>
      <c r="Q88" s="65">
        <v>63000000</v>
      </c>
      <c r="R88" s="59" t="s">
        <v>706</v>
      </c>
      <c r="S88" s="65">
        <v>63000000</v>
      </c>
      <c r="T88" s="118" t="s">
        <v>1192</v>
      </c>
      <c r="U88" s="120" t="s">
        <v>1208</v>
      </c>
      <c r="V88" s="61" t="s">
        <v>1102</v>
      </c>
      <c r="W88" s="62"/>
      <c r="X88" s="56"/>
      <c r="Y88" s="56">
        <v>6000000</v>
      </c>
      <c r="Z88" s="56"/>
      <c r="AA88" s="56"/>
      <c r="AB88" s="56"/>
      <c r="AC88" s="56"/>
      <c r="AD88" s="56"/>
      <c r="AE88" s="56"/>
      <c r="AF88" s="56"/>
      <c r="AG88" s="56"/>
      <c r="AH88" s="60"/>
      <c r="AI88" s="64">
        <f t="shared" si="18"/>
        <v>6000000</v>
      </c>
      <c r="AJ88" s="64">
        <f t="shared" si="19"/>
        <v>57000000</v>
      </c>
    </row>
    <row r="89" spans="1:37" s="143" customFormat="1" x14ac:dyDescent="0.2">
      <c r="A89" s="55"/>
      <c r="B89" s="65">
        <v>68000000</v>
      </c>
      <c r="C89" s="57" t="s">
        <v>56</v>
      </c>
      <c r="D89" s="57" t="s">
        <v>216</v>
      </c>
      <c r="E89" s="57" t="s">
        <v>1185</v>
      </c>
      <c r="F89" s="57" t="s">
        <v>1186</v>
      </c>
      <c r="G89" s="57" t="s">
        <v>123</v>
      </c>
      <c r="H89" s="57" t="s">
        <v>201</v>
      </c>
      <c r="I89" s="57" t="s">
        <v>127</v>
      </c>
      <c r="J89" s="57" t="s">
        <v>119</v>
      </c>
      <c r="K89" s="57" t="s">
        <v>126</v>
      </c>
      <c r="L89" s="58">
        <v>355</v>
      </c>
      <c r="M89" s="65">
        <v>68000000</v>
      </c>
      <c r="N89" s="56" t="s">
        <v>226</v>
      </c>
      <c r="O89" s="65">
        <v>68000000</v>
      </c>
      <c r="P89" s="59" t="s">
        <v>1199</v>
      </c>
      <c r="Q89" s="65">
        <v>68000000</v>
      </c>
      <c r="R89" s="59" t="s">
        <v>620</v>
      </c>
      <c r="S89" s="65">
        <v>68000000</v>
      </c>
      <c r="T89" s="118" t="s">
        <v>1193</v>
      </c>
      <c r="U89" s="120" t="s">
        <v>1209</v>
      </c>
      <c r="V89" s="61" t="s">
        <v>1198</v>
      </c>
      <c r="W89" s="62"/>
      <c r="X89" s="56"/>
      <c r="Y89" s="56">
        <v>0</v>
      </c>
      <c r="Z89" s="56"/>
      <c r="AA89" s="56"/>
      <c r="AB89" s="56"/>
      <c r="AC89" s="56"/>
      <c r="AD89" s="56"/>
      <c r="AE89" s="56"/>
      <c r="AF89" s="56"/>
      <c r="AG89" s="56"/>
      <c r="AH89" s="60"/>
      <c r="AI89" s="64">
        <f t="shared" si="18"/>
        <v>0</v>
      </c>
      <c r="AJ89" s="64">
        <f t="shared" si="19"/>
        <v>68000000</v>
      </c>
    </row>
    <row r="90" spans="1:37" s="143" customFormat="1" x14ac:dyDescent="0.2">
      <c r="A90" s="55"/>
      <c r="B90" s="65"/>
      <c r="C90" s="57"/>
      <c r="D90" s="57"/>
      <c r="E90" s="57"/>
      <c r="F90" s="57"/>
      <c r="G90" s="57"/>
      <c r="H90" s="57"/>
      <c r="I90" s="57"/>
      <c r="J90" s="57"/>
      <c r="K90" s="57"/>
      <c r="L90" s="58"/>
      <c r="M90" s="65"/>
      <c r="N90" s="56"/>
      <c r="O90" s="65"/>
      <c r="P90" s="59"/>
      <c r="Q90" s="65"/>
      <c r="R90" s="59"/>
      <c r="S90" s="65"/>
      <c r="T90" s="118"/>
      <c r="U90" s="120"/>
      <c r="V90" s="61"/>
      <c r="W90" s="62"/>
      <c r="X90" s="56"/>
      <c r="Y90" s="56"/>
      <c r="Z90" s="56"/>
      <c r="AA90" s="56"/>
      <c r="AB90" s="56"/>
      <c r="AC90" s="56"/>
      <c r="AD90" s="56"/>
      <c r="AE90" s="56"/>
      <c r="AF90" s="56"/>
      <c r="AG90" s="56"/>
      <c r="AH90" s="60"/>
      <c r="AI90" s="64">
        <f t="shared" si="18"/>
        <v>0</v>
      </c>
      <c r="AJ90" s="64">
        <f t="shared" si="19"/>
        <v>0</v>
      </c>
    </row>
    <row r="91" spans="1:37" s="143" customFormat="1" x14ac:dyDescent="0.2">
      <c r="A91" s="55"/>
      <c r="B91" s="65"/>
      <c r="C91" s="57"/>
      <c r="D91" s="57"/>
      <c r="E91" s="57"/>
      <c r="F91" s="57"/>
      <c r="G91" s="57"/>
      <c r="H91" s="57"/>
      <c r="I91" s="57"/>
      <c r="J91" s="57"/>
      <c r="K91" s="57"/>
      <c r="L91" s="58"/>
      <c r="M91" s="65"/>
      <c r="N91" s="56"/>
      <c r="O91" s="65"/>
      <c r="P91" s="59"/>
      <c r="Q91" s="65"/>
      <c r="R91" s="59"/>
      <c r="S91" s="65"/>
      <c r="T91" s="118"/>
      <c r="U91" s="120"/>
      <c r="V91" s="61"/>
      <c r="W91" s="62"/>
      <c r="X91" s="56"/>
      <c r="Y91" s="56"/>
      <c r="Z91" s="56"/>
      <c r="AA91" s="56"/>
      <c r="AB91" s="56"/>
      <c r="AC91" s="56"/>
      <c r="AD91" s="56"/>
      <c r="AE91" s="56"/>
      <c r="AF91" s="56"/>
      <c r="AG91" s="56"/>
      <c r="AH91" s="60"/>
      <c r="AI91" s="64">
        <f t="shared" si="18"/>
        <v>0</v>
      </c>
      <c r="AJ91" s="64">
        <f t="shared" si="19"/>
        <v>0</v>
      </c>
    </row>
    <row r="92" spans="1:37" s="143" customFormat="1" x14ac:dyDescent="0.2">
      <c r="A92" s="55"/>
      <c r="B92" s="65"/>
      <c r="C92" s="57"/>
      <c r="D92" s="57"/>
      <c r="E92" s="57"/>
      <c r="F92" s="57"/>
      <c r="G92" s="57"/>
      <c r="H92" s="57"/>
      <c r="I92" s="57"/>
      <c r="J92" s="57"/>
      <c r="K92" s="57"/>
      <c r="L92" s="58"/>
      <c r="M92" s="65"/>
      <c r="N92" s="56"/>
      <c r="O92" s="65"/>
      <c r="P92" s="59"/>
      <c r="Q92" s="65"/>
      <c r="R92" s="59"/>
      <c r="S92" s="65"/>
      <c r="T92" s="118"/>
      <c r="U92" s="120"/>
      <c r="V92" s="61"/>
      <c r="W92" s="62"/>
      <c r="X92" s="56"/>
      <c r="Y92" s="56"/>
      <c r="Z92" s="56"/>
      <c r="AA92" s="56"/>
      <c r="AB92" s="56"/>
      <c r="AC92" s="56"/>
      <c r="AD92" s="56"/>
      <c r="AE92" s="56"/>
      <c r="AF92" s="56"/>
      <c r="AG92" s="56"/>
      <c r="AH92" s="60"/>
      <c r="AI92" s="64">
        <f t="shared" si="16"/>
        <v>0</v>
      </c>
      <c r="AJ92" s="64">
        <f t="shared" si="17"/>
        <v>0</v>
      </c>
    </row>
    <row r="93" spans="1:37" s="143" customFormat="1" x14ac:dyDescent="0.2">
      <c r="A93" s="55"/>
      <c r="B93" s="122"/>
      <c r="C93" s="57"/>
      <c r="D93" s="57"/>
      <c r="E93" s="57"/>
      <c r="F93" s="57"/>
      <c r="G93" s="57"/>
      <c r="H93" s="57"/>
      <c r="I93" s="57"/>
      <c r="J93" s="57"/>
      <c r="K93" s="57"/>
      <c r="L93" s="58"/>
      <c r="M93" s="115"/>
      <c r="N93" s="56"/>
      <c r="O93" s="65"/>
      <c r="P93" s="59"/>
      <c r="Q93" s="65"/>
      <c r="R93" s="59"/>
      <c r="S93" s="65"/>
      <c r="T93" s="118"/>
      <c r="U93" s="120"/>
      <c r="V93" s="61"/>
      <c r="W93" s="62"/>
      <c r="X93" s="56"/>
      <c r="Y93" s="56"/>
      <c r="Z93" s="56"/>
      <c r="AA93" s="56"/>
      <c r="AB93" s="56"/>
      <c r="AC93" s="56"/>
      <c r="AD93" s="56"/>
      <c r="AE93" s="56"/>
      <c r="AF93" s="56"/>
      <c r="AG93" s="56"/>
      <c r="AH93" s="60"/>
      <c r="AI93" s="63"/>
      <c r="AJ93" s="64"/>
    </row>
    <row r="94" spans="1:37" s="146" customFormat="1" ht="54" customHeight="1" x14ac:dyDescent="0.2">
      <c r="A94" s="66" t="s">
        <v>8</v>
      </c>
      <c r="B94" s="123">
        <f>B78-SUM(B79:B93)</f>
        <v>353062625</v>
      </c>
      <c r="C94" s="294" t="s">
        <v>56</v>
      </c>
      <c r="D94" s="295" t="s">
        <v>216</v>
      </c>
      <c r="E94" s="295" t="s">
        <v>124</v>
      </c>
      <c r="F94" s="295" t="s">
        <v>125</v>
      </c>
      <c r="G94" s="295" t="s">
        <v>123</v>
      </c>
      <c r="H94" s="295" t="s">
        <v>201</v>
      </c>
      <c r="I94" s="295" t="s">
        <v>127</v>
      </c>
      <c r="J94" s="295" t="s">
        <v>119</v>
      </c>
      <c r="K94" s="295" t="s">
        <v>126</v>
      </c>
      <c r="L94" s="68"/>
      <c r="M94" s="116"/>
      <c r="N94" s="69"/>
      <c r="O94" s="67"/>
      <c r="P94" s="70"/>
      <c r="Q94" s="67">
        <f>SUM(Q79:Q93)</f>
        <v>484937375</v>
      </c>
      <c r="R94" s="71"/>
      <c r="S94" s="67">
        <f>SUM(S79:S93)</f>
        <v>484842875</v>
      </c>
      <c r="T94" s="72"/>
      <c r="U94" s="72"/>
      <c r="V94" s="73"/>
      <c r="W94" s="74">
        <f t="shared" ref="W94:AJ94" si="20">SUM(W79:W93)</f>
        <v>0</v>
      </c>
      <c r="X94" s="74">
        <f t="shared" si="20"/>
        <v>0</v>
      </c>
      <c r="Y94" s="74">
        <f t="shared" si="20"/>
        <v>23132917</v>
      </c>
      <c r="Z94" s="74">
        <f t="shared" si="20"/>
        <v>0</v>
      </c>
      <c r="AA94" s="74">
        <f t="shared" si="20"/>
        <v>0</v>
      </c>
      <c r="AB94" s="74">
        <f t="shared" si="20"/>
        <v>0</v>
      </c>
      <c r="AC94" s="74">
        <f t="shared" si="20"/>
        <v>0</v>
      </c>
      <c r="AD94" s="74">
        <f t="shared" si="20"/>
        <v>0</v>
      </c>
      <c r="AE94" s="74">
        <f t="shared" si="20"/>
        <v>0</v>
      </c>
      <c r="AF94" s="74">
        <f t="shared" si="20"/>
        <v>0</v>
      </c>
      <c r="AG94" s="74">
        <f t="shared" si="20"/>
        <v>0</v>
      </c>
      <c r="AH94" s="72">
        <f t="shared" si="20"/>
        <v>0</v>
      </c>
      <c r="AI94" s="75">
        <f t="shared" si="20"/>
        <v>23132917</v>
      </c>
      <c r="AJ94" s="75">
        <f t="shared" si="20"/>
        <v>461709958</v>
      </c>
    </row>
    <row r="95" spans="1:37" s="147" customFormat="1" ht="38.25" x14ac:dyDescent="0.2">
      <c r="A95" s="41" t="s">
        <v>128</v>
      </c>
      <c r="B95" s="121">
        <v>260000000</v>
      </c>
      <c r="C95" s="137"/>
      <c r="D95" s="137"/>
      <c r="E95" s="137"/>
      <c r="F95" s="137"/>
      <c r="G95" s="137"/>
      <c r="H95" s="137"/>
      <c r="I95" s="137"/>
      <c r="J95" s="137"/>
      <c r="K95" s="137"/>
      <c r="L95" s="43"/>
      <c r="M95" s="114"/>
      <c r="N95" s="44"/>
      <c r="O95" s="45"/>
      <c r="P95" s="46"/>
      <c r="Q95" s="47"/>
      <c r="R95" s="48"/>
      <c r="S95" s="47"/>
      <c r="T95" s="49"/>
      <c r="U95" s="49"/>
      <c r="V95" s="50"/>
      <c r="W95" s="138"/>
      <c r="X95" s="47"/>
      <c r="Y95" s="47"/>
      <c r="Z95" s="47"/>
      <c r="AA95" s="47"/>
      <c r="AB95" s="47"/>
      <c r="AC95" s="47"/>
      <c r="AD95" s="47"/>
      <c r="AE95" s="47"/>
      <c r="AF95" s="47"/>
      <c r="AG95" s="47"/>
      <c r="AH95" s="49"/>
      <c r="AI95" s="139"/>
      <c r="AJ95" s="139"/>
    </row>
    <row r="96" spans="1:37" s="145" customFormat="1" x14ac:dyDescent="0.2">
      <c r="A96" s="55"/>
      <c r="B96" s="122"/>
      <c r="C96" s="57" t="s">
        <v>56</v>
      </c>
      <c r="D96" s="57" t="s">
        <v>216</v>
      </c>
      <c r="E96" s="57" t="s">
        <v>130</v>
      </c>
      <c r="F96" s="57" t="s">
        <v>131</v>
      </c>
      <c r="G96" s="57" t="s">
        <v>129</v>
      </c>
      <c r="H96" s="57" t="s">
        <v>202</v>
      </c>
      <c r="I96" s="57" t="s">
        <v>80</v>
      </c>
      <c r="J96" s="57" t="s">
        <v>119</v>
      </c>
      <c r="K96" s="57" t="s">
        <v>121</v>
      </c>
      <c r="L96" s="58">
        <v>71</v>
      </c>
      <c r="M96" s="56">
        <v>63000000</v>
      </c>
      <c r="N96" s="56" t="s">
        <v>226</v>
      </c>
      <c r="O96" s="56">
        <v>63000000</v>
      </c>
      <c r="P96" s="59" t="s">
        <v>928</v>
      </c>
      <c r="Q96" s="56">
        <v>63000000</v>
      </c>
      <c r="R96" s="59" t="s">
        <v>1214</v>
      </c>
      <c r="S96" s="56">
        <v>63000000</v>
      </c>
      <c r="T96" s="118" t="s">
        <v>1211</v>
      </c>
      <c r="U96" s="118" t="s">
        <v>1215</v>
      </c>
      <c r="V96" s="61">
        <v>304</v>
      </c>
      <c r="W96" s="62"/>
      <c r="X96" s="56"/>
      <c r="Y96" s="56">
        <v>0</v>
      </c>
      <c r="Z96" s="56"/>
      <c r="AA96" s="56"/>
      <c r="AB96" s="56"/>
      <c r="AC96" s="56"/>
      <c r="AD96" s="56"/>
      <c r="AE96" s="56"/>
      <c r="AF96" s="56"/>
      <c r="AG96" s="56"/>
      <c r="AH96" s="60"/>
      <c r="AI96" s="63">
        <f t="shared" ref="AI96" si="21">SUM(W96:AH96)</f>
        <v>0</v>
      </c>
      <c r="AJ96" s="64">
        <f t="shared" ref="AJ96" si="22">+S96-AI96</f>
        <v>63000000</v>
      </c>
      <c r="AK96" s="144"/>
    </row>
    <row r="97" spans="1:37" s="145" customFormat="1" x14ac:dyDescent="0.2">
      <c r="A97" s="55"/>
      <c r="B97" s="122"/>
      <c r="C97" s="57" t="s">
        <v>56</v>
      </c>
      <c r="D97" s="57" t="s">
        <v>216</v>
      </c>
      <c r="E97" s="57" t="s">
        <v>130</v>
      </c>
      <c r="F97" s="57" t="s">
        <v>131</v>
      </c>
      <c r="G97" s="57" t="s">
        <v>129</v>
      </c>
      <c r="H97" s="57" t="s">
        <v>202</v>
      </c>
      <c r="I97" s="57" t="s">
        <v>80</v>
      </c>
      <c r="J97" s="57" t="s">
        <v>119</v>
      </c>
      <c r="K97" s="57" t="s">
        <v>121</v>
      </c>
      <c r="L97" s="58">
        <v>72</v>
      </c>
      <c r="M97" s="56">
        <v>58500000</v>
      </c>
      <c r="N97" s="56" t="s">
        <v>226</v>
      </c>
      <c r="O97" s="56">
        <v>58500000</v>
      </c>
      <c r="P97" s="59" t="s">
        <v>815</v>
      </c>
      <c r="Q97" s="56">
        <v>58500000</v>
      </c>
      <c r="R97" s="59" t="s">
        <v>505</v>
      </c>
      <c r="S97" s="56">
        <v>58500000</v>
      </c>
      <c r="T97" s="118" t="s">
        <v>1212</v>
      </c>
      <c r="U97" s="118" t="s">
        <v>1216</v>
      </c>
      <c r="V97" s="61">
        <v>297</v>
      </c>
      <c r="W97" s="62"/>
      <c r="X97" s="56"/>
      <c r="Y97" s="56">
        <v>0</v>
      </c>
      <c r="Z97" s="56"/>
      <c r="AA97" s="56"/>
      <c r="AB97" s="56"/>
      <c r="AC97" s="56"/>
      <c r="AD97" s="56"/>
      <c r="AE97" s="56"/>
      <c r="AF97" s="56"/>
      <c r="AG97" s="56"/>
      <c r="AH97" s="60"/>
      <c r="AI97" s="63">
        <f t="shared" ref="AI97:AI99" si="23">SUM(W97:AH97)</f>
        <v>0</v>
      </c>
      <c r="AJ97" s="64">
        <f t="shared" ref="AJ97:AJ99" si="24">+S97-AI97</f>
        <v>58500000</v>
      </c>
      <c r="AK97" s="144"/>
    </row>
    <row r="98" spans="1:37" s="145" customFormat="1" x14ac:dyDescent="0.2">
      <c r="A98" s="55"/>
      <c r="B98" s="122"/>
      <c r="C98" s="57" t="s">
        <v>56</v>
      </c>
      <c r="D98" s="57" t="s">
        <v>216</v>
      </c>
      <c r="E98" s="57" t="s">
        <v>130</v>
      </c>
      <c r="F98" s="57" t="s">
        <v>131</v>
      </c>
      <c r="G98" s="57" t="s">
        <v>129</v>
      </c>
      <c r="H98" s="57" t="s">
        <v>202</v>
      </c>
      <c r="I98" s="57" t="s">
        <v>80</v>
      </c>
      <c r="J98" s="57" t="s">
        <v>119</v>
      </c>
      <c r="K98" s="57" t="s">
        <v>121</v>
      </c>
      <c r="L98" s="58">
        <v>73</v>
      </c>
      <c r="M98" s="56">
        <v>58500000</v>
      </c>
      <c r="N98" s="56" t="s">
        <v>226</v>
      </c>
      <c r="O98" s="56">
        <v>58500000</v>
      </c>
      <c r="P98" s="59" t="s">
        <v>814</v>
      </c>
      <c r="Q98" s="56">
        <v>58500000</v>
      </c>
      <c r="R98" s="59" t="s">
        <v>806</v>
      </c>
      <c r="S98" s="56">
        <v>58500000</v>
      </c>
      <c r="T98" s="118" t="s">
        <v>1213</v>
      </c>
      <c r="U98" s="118" t="s">
        <v>1217</v>
      </c>
      <c r="V98" s="61">
        <v>237</v>
      </c>
      <c r="W98" s="62"/>
      <c r="X98" s="56"/>
      <c r="Y98" s="56">
        <v>0</v>
      </c>
      <c r="Z98" s="56"/>
      <c r="AA98" s="56"/>
      <c r="AB98" s="56"/>
      <c r="AC98" s="56"/>
      <c r="AD98" s="56"/>
      <c r="AE98" s="56"/>
      <c r="AF98" s="56"/>
      <c r="AG98" s="56"/>
      <c r="AH98" s="60"/>
      <c r="AI98" s="63">
        <f t="shared" si="23"/>
        <v>0</v>
      </c>
      <c r="AJ98" s="64">
        <f t="shared" si="24"/>
        <v>58500000</v>
      </c>
      <c r="AK98" s="144"/>
    </row>
    <row r="99" spans="1:37" s="145" customFormat="1" x14ac:dyDescent="0.2">
      <c r="A99" s="55"/>
      <c r="B99" s="122"/>
      <c r="C99" s="57"/>
      <c r="D99" s="57"/>
      <c r="E99" s="57"/>
      <c r="F99" s="57"/>
      <c r="G99" s="57"/>
      <c r="H99" s="57"/>
      <c r="I99" s="57"/>
      <c r="J99" s="57"/>
      <c r="K99" s="57"/>
      <c r="L99" s="58"/>
      <c r="M99" s="115"/>
      <c r="N99" s="56"/>
      <c r="O99" s="56"/>
      <c r="P99" s="59"/>
      <c r="Q99" s="56"/>
      <c r="R99" s="59"/>
      <c r="S99" s="56"/>
      <c r="T99" s="118"/>
      <c r="U99" s="60"/>
      <c r="V99" s="61"/>
      <c r="W99" s="62"/>
      <c r="X99" s="56"/>
      <c r="Y99" s="56"/>
      <c r="Z99" s="56"/>
      <c r="AA99" s="56"/>
      <c r="AB99" s="56"/>
      <c r="AC99" s="56"/>
      <c r="AD99" s="56"/>
      <c r="AE99" s="56"/>
      <c r="AF99" s="56"/>
      <c r="AG99" s="56"/>
      <c r="AH99" s="60"/>
      <c r="AI99" s="63">
        <f t="shared" si="23"/>
        <v>0</v>
      </c>
      <c r="AJ99" s="64">
        <f t="shared" si="24"/>
        <v>0</v>
      </c>
      <c r="AK99" s="144"/>
    </row>
    <row r="100" spans="1:37" s="145" customFormat="1" x14ac:dyDescent="0.2">
      <c r="A100" s="55"/>
      <c r="B100" s="122"/>
      <c r="C100" s="57"/>
      <c r="D100" s="57"/>
      <c r="E100" s="57"/>
      <c r="F100" s="57"/>
      <c r="G100" s="57"/>
      <c r="H100" s="57"/>
      <c r="I100" s="57"/>
      <c r="J100" s="57"/>
      <c r="K100" s="57"/>
      <c r="L100" s="58"/>
      <c r="M100" s="115"/>
      <c r="N100" s="56"/>
      <c r="O100" s="56"/>
      <c r="P100" s="59"/>
      <c r="Q100" s="56"/>
      <c r="R100" s="59"/>
      <c r="S100" s="56"/>
      <c r="T100" s="118"/>
      <c r="U100" s="60"/>
      <c r="V100" s="61"/>
      <c r="W100" s="62"/>
      <c r="X100" s="56"/>
      <c r="Y100" s="56"/>
      <c r="Z100" s="56"/>
      <c r="AA100" s="56"/>
      <c r="AB100" s="56"/>
      <c r="AC100" s="56"/>
      <c r="AD100" s="56"/>
      <c r="AE100" s="56"/>
      <c r="AF100" s="56"/>
      <c r="AG100" s="56"/>
      <c r="AH100" s="60"/>
      <c r="AI100" s="63"/>
      <c r="AJ100" s="64"/>
      <c r="AK100" s="144"/>
    </row>
    <row r="101" spans="1:37" s="146" customFormat="1" ht="53.25" customHeight="1" x14ac:dyDescent="0.2">
      <c r="A101" s="66" t="s">
        <v>8</v>
      </c>
      <c r="B101" s="123">
        <f>B95-SUM(B96:B100)</f>
        <v>260000000</v>
      </c>
      <c r="C101" s="294" t="s">
        <v>56</v>
      </c>
      <c r="D101" s="295" t="s">
        <v>216</v>
      </c>
      <c r="E101" s="295" t="s">
        <v>130</v>
      </c>
      <c r="F101" s="295" t="s">
        <v>131</v>
      </c>
      <c r="G101" s="295" t="s">
        <v>129</v>
      </c>
      <c r="H101" s="295" t="s">
        <v>202</v>
      </c>
      <c r="I101" s="295" t="s">
        <v>80</v>
      </c>
      <c r="J101" s="295" t="s">
        <v>119</v>
      </c>
      <c r="K101" s="295" t="s">
        <v>121</v>
      </c>
      <c r="L101" s="68"/>
      <c r="M101" s="116"/>
      <c r="N101" s="69"/>
      <c r="O101" s="67"/>
      <c r="P101" s="70"/>
      <c r="Q101" s="67">
        <f>SUM(Q96:Q100)</f>
        <v>180000000</v>
      </c>
      <c r="R101" s="71"/>
      <c r="S101" s="67">
        <f>SUM(S96:S100)</f>
        <v>180000000</v>
      </c>
      <c r="T101" s="72"/>
      <c r="U101" s="72"/>
      <c r="V101" s="73"/>
      <c r="W101" s="74">
        <f t="shared" ref="W101:AJ101" si="25">SUM(W96:W100)</f>
        <v>0</v>
      </c>
      <c r="X101" s="74">
        <f t="shared" si="25"/>
        <v>0</v>
      </c>
      <c r="Y101" s="74">
        <f t="shared" si="25"/>
        <v>0</v>
      </c>
      <c r="Z101" s="74">
        <f t="shared" si="25"/>
        <v>0</v>
      </c>
      <c r="AA101" s="74">
        <f t="shared" si="25"/>
        <v>0</v>
      </c>
      <c r="AB101" s="74">
        <f t="shared" si="25"/>
        <v>0</v>
      </c>
      <c r="AC101" s="74">
        <f t="shared" si="25"/>
        <v>0</v>
      </c>
      <c r="AD101" s="74">
        <f t="shared" si="25"/>
        <v>0</v>
      </c>
      <c r="AE101" s="74">
        <f t="shared" si="25"/>
        <v>0</v>
      </c>
      <c r="AF101" s="74">
        <f t="shared" si="25"/>
        <v>0</v>
      </c>
      <c r="AG101" s="74">
        <f t="shared" si="25"/>
        <v>0</v>
      </c>
      <c r="AH101" s="72">
        <f t="shared" si="25"/>
        <v>0</v>
      </c>
      <c r="AI101" s="75">
        <f t="shared" si="25"/>
        <v>0</v>
      </c>
      <c r="AJ101" s="75">
        <f t="shared" si="25"/>
        <v>180000000</v>
      </c>
    </row>
    <row r="102" spans="1:37" s="147" customFormat="1" ht="25.5" x14ac:dyDescent="0.2">
      <c r="A102" s="41" t="s">
        <v>132</v>
      </c>
      <c r="B102" s="121">
        <f>255000000-152100000</f>
        <v>102900000</v>
      </c>
      <c r="C102" s="137"/>
      <c r="D102" s="137"/>
      <c r="E102" s="137"/>
      <c r="F102" s="137"/>
      <c r="G102" s="137"/>
      <c r="H102" s="137"/>
      <c r="I102" s="137"/>
      <c r="J102" s="137"/>
      <c r="K102" s="137"/>
      <c r="L102" s="43"/>
      <c r="M102" s="114"/>
      <c r="N102" s="44"/>
      <c r="O102" s="45"/>
      <c r="P102" s="46"/>
      <c r="Q102" s="47"/>
      <c r="R102" s="48"/>
      <c r="S102" s="47"/>
      <c r="T102" s="49"/>
      <c r="U102" s="49"/>
      <c r="V102" s="50"/>
      <c r="W102" s="138"/>
      <c r="X102" s="47"/>
      <c r="Y102" s="47"/>
      <c r="Z102" s="47"/>
      <c r="AA102" s="47"/>
      <c r="AB102" s="47"/>
      <c r="AC102" s="47"/>
      <c r="AD102" s="47"/>
      <c r="AE102" s="47"/>
      <c r="AF102" s="47"/>
      <c r="AG102" s="47"/>
      <c r="AH102" s="49"/>
      <c r="AI102" s="139"/>
      <c r="AJ102" s="139"/>
    </row>
    <row r="103" spans="1:37" s="145" customFormat="1" x14ac:dyDescent="0.2">
      <c r="A103" s="55"/>
      <c r="B103" s="122"/>
      <c r="C103" s="57"/>
      <c r="D103" s="57"/>
      <c r="E103" s="57"/>
      <c r="F103" s="57"/>
      <c r="G103" s="57"/>
      <c r="H103" s="57"/>
      <c r="I103" s="57"/>
      <c r="J103" s="57"/>
      <c r="K103" s="57"/>
      <c r="L103" s="58"/>
      <c r="M103" s="122"/>
      <c r="N103" s="56"/>
      <c r="O103" s="122"/>
      <c r="P103" s="59"/>
      <c r="Q103" s="122"/>
      <c r="R103" s="59"/>
      <c r="S103" s="122"/>
      <c r="T103" s="118"/>
      <c r="U103" s="60"/>
      <c r="V103" s="61"/>
      <c r="W103" s="62"/>
      <c r="X103" s="56"/>
      <c r="Y103" s="56"/>
      <c r="Z103" s="56"/>
      <c r="AA103" s="56"/>
      <c r="AB103" s="56"/>
      <c r="AC103" s="56"/>
      <c r="AD103" s="56"/>
      <c r="AE103" s="56"/>
      <c r="AF103" s="56"/>
      <c r="AG103" s="56"/>
      <c r="AH103" s="60"/>
      <c r="AI103" s="64">
        <f t="shared" ref="AI103" si="26">SUM(W103:AH103)</f>
        <v>0</v>
      </c>
      <c r="AJ103" s="64">
        <f t="shared" ref="AJ103" si="27">+S103-AI103</f>
        <v>0</v>
      </c>
      <c r="AK103" s="144"/>
    </row>
    <row r="104" spans="1:37" s="145" customFormat="1" x14ac:dyDescent="0.2">
      <c r="A104" s="55"/>
      <c r="B104" s="122"/>
      <c r="C104" s="57"/>
      <c r="D104" s="57"/>
      <c r="E104" s="57"/>
      <c r="F104" s="57"/>
      <c r="G104" s="57"/>
      <c r="H104" s="57"/>
      <c r="I104" s="57"/>
      <c r="J104" s="57"/>
      <c r="K104" s="57"/>
      <c r="L104" s="58"/>
      <c r="M104" s="122"/>
      <c r="N104" s="56"/>
      <c r="O104" s="122"/>
      <c r="P104" s="59"/>
      <c r="Q104" s="122"/>
      <c r="R104" s="59"/>
      <c r="S104" s="122"/>
      <c r="T104" s="118"/>
      <c r="U104" s="60"/>
      <c r="V104" s="61"/>
      <c r="W104" s="62"/>
      <c r="X104" s="56"/>
      <c r="Y104" s="56"/>
      <c r="Z104" s="56"/>
      <c r="AA104" s="56"/>
      <c r="AB104" s="56"/>
      <c r="AC104" s="56"/>
      <c r="AD104" s="56"/>
      <c r="AE104" s="56"/>
      <c r="AF104" s="56"/>
      <c r="AG104" s="56"/>
      <c r="AH104" s="60"/>
      <c r="AI104" s="64">
        <f t="shared" ref="AI104" si="28">SUM(W104:AH104)</f>
        <v>0</v>
      </c>
      <c r="AJ104" s="64">
        <f t="shared" ref="AJ104" si="29">+S104-AI104</f>
        <v>0</v>
      </c>
      <c r="AK104" s="144"/>
    </row>
    <row r="105" spans="1:37" s="145" customFormat="1" x14ac:dyDescent="0.2">
      <c r="A105" s="55"/>
      <c r="B105" s="122"/>
      <c r="C105" s="57"/>
      <c r="D105" s="57"/>
      <c r="E105" s="57"/>
      <c r="F105" s="57"/>
      <c r="G105" s="57"/>
      <c r="H105" s="57"/>
      <c r="I105" s="57"/>
      <c r="J105" s="57"/>
      <c r="K105" s="57"/>
      <c r="L105" s="58"/>
      <c r="M105" s="115"/>
      <c r="N105" s="56"/>
      <c r="O105" s="56"/>
      <c r="P105" s="59"/>
      <c r="Q105" s="56"/>
      <c r="R105" s="59"/>
      <c r="S105" s="56"/>
      <c r="T105" s="118"/>
      <c r="U105" s="60"/>
      <c r="V105" s="61"/>
      <c r="W105" s="62"/>
      <c r="X105" s="56"/>
      <c r="Y105" s="56"/>
      <c r="Z105" s="56"/>
      <c r="AA105" s="56"/>
      <c r="AB105" s="56"/>
      <c r="AC105" s="56"/>
      <c r="AD105" s="56"/>
      <c r="AE105" s="56"/>
      <c r="AF105" s="56"/>
      <c r="AG105" s="56"/>
      <c r="AH105" s="60"/>
      <c r="AI105" s="63"/>
      <c r="AJ105" s="64"/>
      <c r="AK105" s="144"/>
    </row>
    <row r="106" spans="1:37" s="146" customFormat="1" ht="55.5" customHeight="1" x14ac:dyDescent="0.2">
      <c r="A106" s="66" t="s">
        <v>8</v>
      </c>
      <c r="B106" s="123">
        <f>B102-SUM(B103:B105)</f>
        <v>102900000</v>
      </c>
      <c r="C106" s="294" t="s">
        <v>101</v>
      </c>
      <c r="D106" s="295" t="s">
        <v>216</v>
      </c>
      <c r="E106" s="295" t="s">
        <v>106</v>
      </c>
      <c r="F106" s="295" t="s">
        <v>133</v>
      </c>
      <c r="G106" s="295" t="s">
        <v>129</v>
      </c>
      <c r="H106" s="295" t="s">
        <v>203</v>
      </c>
      <c r="I106" s="295" t="s">
        <v>127</v>
      </c>
      <c r="J106" s="295" t="s">
        <v>119</v>
      </c>
      <c r="K106" s="295" t="s">
        <v>121</v>
      </c>
      <c r="L106" s="68"/>
      <c r="M106" s="116"/>
      <c r="N106" s="69"/>
      <c r="O106" s="67"/>
      <c r="P106" s="70"/>
      <c r="Q106" s="67">
        <f>SUM(Q103:Q105)</f>
        <v>0</v>
      </c>
      <c r="R106" s="71"/>
      <c r="S106" s="67">
        <f>SUM(S103:S105)</f>
        <v>0</v>
      </c>
      <c r="T106" s="72"/>
      <c r="U106" s="72"/>
      <c r="V106" s="73"/>
      <c r="W106" s="74">
        <f t="shared" ref="W106:AJ106" si="30">SUM(W103:W105)</f>
        <v>0</v>
      </c>
      <c r="X106" s="74">
        <f t="shared" si="30"/>
        <v>0</v>
      </c>
      <c r="Y106" s="74">
        <f t="shared" si="30"/>
        <v>0</v>
      </c>
      <c r="Z106" s="74">
        <f t="shared" si="30"/>
        <v>0</v>
      </c>
      <c r="AA106" s="74">
        <f t="shared" si="30"/>
        <v>0</v>
      </c>
      <c r="AB106" s="74">
        <f t="shared" si="30"/>
        <v>0</v>
      </c>
      <c r="AC106" s="74">
        <f t="shared" si="30"/>
        <v>0</v>
      </c>
      <c r="AD106" s="74">
        <f t="shared" si="30"/>
        <v>0</v>
      </c>
      <c r="AE106" s="74">
        <f t="shared" si="30"/>
        <v>0</v>
      </c>
      <c r="AF106" s="74">
        <f t="shared" si="30"/>
        <v>0</v>
      </c>
      <c r="AG106" s="74">
        <f t="shared" si="30"/>
        <v>0</v>
      </c>
      <c r="AH106" s="72">
        <f t="shared" si="30"/>
        <v>0</v>
      </c>
      <c r="AI106" s="75">
        <f t="shared" si="30"/>
        <v>0</v>
      </c>
      <c r="AJ106" s="75">
        <f t="shared" si="30"/>
        <v>0</v>
      </c>
    </row>
    <row r="107" spans="1:37" s="147" customFormat="1" ht="25.5" x14ac:dyDescent="0.2">
      <c r="A107" s="41" t="s">
        <v>132</v>
      </c>
      <c r="B107" s="121">
        <v>152100000</v>
      </c>
      <c r="C107" s="137"/>
      <c r="D107" s="137"/>
      <c r="E107" s="137"/>
      <c r="F107" s="137"/>
      <c r="G107" s="137"/>
      <c r="H107" s="137"/>
      <c r="I107" s="137"/>
      <c r="J107" s="137"/>
      <c r="K107" s="137"/>
      <c r="L107" s="43"/>
      <c r="M107" s="114"/>
      <c r="N107" s="44"/>
      <c r="O107" s="45"/>
      <c r="P107" s="46"/>
      <c r="Q107" s="47"/>
      <c r="R107" s="48"/>
      <c r="S107" s="47"/>
      <c r="T107" s="49"/>
      <c r="U107" s="49"/>
      <c r="V107" s="50"/>
      <c r="W107" s="138"/>
      <c r="X107" s="47"/>
      <c r="Y107" s="47"/>
      <c r="Z107" s="47"/>
      <c r="AA107" s="47"/>
      <c r="AB107" s="47"/>
      <c r="AC107" s="47"/>
      <c r="AD107" s="47"/>
      <c r="AE107" s="47"/>
      <c r="AF107" s="47"/>
      <c r="AG107" s="47"/>
      <c r="AH107" s="49"/>
      <c r="AI107" s="139"/>
      <c r="AJ107" s="139"/>
    </row>
    <row r="108" spans="1:37" s="145" customFormat="1" x14ac:dyDescent="0.2">
      <c r="A108" s="55"/>
      <c r="B108" s="122">
        <v>42000000</v>
      </c>
      <c r="C108" s="57" t="s">
        <v>56</v>
      </c>
      <c r="D108" s="57" t="s">
        <v>216</v>
      </c>
      <c r="E108" s="57" t="s">
        <v>106</v>
      </c>
      <c r="F108" s="57" t="s">
        <v>133</v>
      </c>
      <c r="G108" s="57" t="s">
        <v>129</v>
      </c>
      <c r="H108" s="57" t="s">
        <v>203</v>
      </c>
      <c r="I108" s="57" t="s">
        <v>127</v>
      </c>
      <c r="J108" s="57" t="s">
        <v>119</v>
      </c>
      <c r="K108" s="57" t="s">
        <v>121</v>
      </c>
      <c r="L108" s="58">
        <v>75</v>
      </c>
      <c r="M108" s="122">
        <v>42000000</v>
      </c>
      <c r="N108" s="56" t="s">
        <v>226</v>
      </c>
      <c r="O108" s="122">
        <v>42000000</v>
      </c>
      <c r="P108" s="59" t="s">
        <v>1005</v>
      </c>
      <c r="Q108" s="122">
        <v>42000000</v>
      </c>
      <c r="R108" s="59" t="s">
        <v>808</v>
      </c>
      <c r="S108" s="122">
        <v>42000000</v>
      </c>
      <c r="T108" s="118" t="s">
        <v>1218</v>
      </c>
      <c r="U108" s="118" t="s">
        <v>1222</v>
      </c>
      <c r="V108" s="61" t="s">
        <v>637</v>
      </c>
      <c r="W108" s="62"/>
      <c r="X108" s="56"/>
      <c r="Y108" s="56">
        <v>0</v>
      </c>
      <c r="Z108" s="56"/>
      <c r="AA108" s="56"/>
      <c r="AB108" s="56"/>
      <c r="AC108" s="56"/>
      <c r="AD108" s="56"/>
      <c r="AE108" s="56"/>
      <c r="AF108" s="56"/>
      <c r="AG108" s="56"/>
      <c r="AH108" s="60"/>
      <c r="AI108" s="64">
        <f t="shared" ref="AI108:AI111" si="31">SUM(W108:AH108)</f>
        <v>0</v>
      </c>
      <c r="AJ108" s="64">
        <f t="shared" ref="AJ108:AJ111" si="32">+S108-AI108</f>
        <v>42000000</v>
      </c>
      <c r="AK108" s="144"/>
    </row>
    <row r="109" spans="1:37" s="145" customFormat="1" x14ac:dyDescent="0.2">
      <c r="A109" s="55"/>
      <c r="B109" s="122">
        <v>36000000</v>
      </c>
      <c r="C109" s="57" t="s">
        <v>56</v>
      </c>
      <c r="D109" s="57" t="s">
        <v>216</v>
      </c>
      <c r="E109" s="57" t="s">
        <v>106</v>
      </c>
      <c r="F109" s="57" t="s">
        <v>133</v>
      </c>
      <c r="G109" s="57" t="s">
        <v>129</v>
      </c>
      <c r="H109" s="57" t="s">
        <v>203</v>
      </c>
      <c r="I109" s="57" t="s">
        <v>127</v>
      </c>
      <c r="J109" s="57" t="s">
        <v>119</v>
      </c>
      <c r="K109" s="57" t="s">
        <v>121</v>
      </c>
      <c r="L109" s="58">
        <v>76</v>
      </c>
      <c r="M109" s="122">
        <v>36000000</v>
      </c>
      <c r="N109" s="56" t="s">
        <v>226</v>
      </c>
      <c r="O109" s="122">
        <v>36000000</v>
      </c>
      <c r="P109" s="59" t="s">
        <v>998</v>
      </c>
      <c r="Q109" s="122">
        <v>36000000</v>
      </c>
      <c r="R109" s="59" t="s">
        <v>544</v>
      </c>
      <c r="S109" s="122">
        <v>36000000</v>
      </c>
      <c r="T109" s="118" t="s">
        <v>1219</v>
      </c>
      <c r="U109" s="118" t="s">
        <v>1223</v>
      </c>
      <c r="V109" s="61" t="s">
        <v>1100</v>
      </c>
      <c r="W109" s="62"/>
      <c r="X109" s="56"/>
      <c r="Y109" s="56">
        <v>6000000</v>
      </c>
      <c r="Z109" s="56"/>
      <c r="AA109" s="56"/>
      <c r="AB109" s="56"/>
      <c r="AC109" s="56"/>
      <c r="AD109" s="56"/>
      <c r="AE109" s="56"/>
      <c r="AF109" s="56"/>
      <c r="AG109" s="56"/>
      <c r="AH109" s="60"/>
      <c r="AI109" s="64">
        <f t="shared" si="31"/>
        <v>6000000</v>
      </c>
      <c r="AJ109" s="64">
        <f t="shared" si="32"/>
        <v>30000000</v>
      </c>
      <c r="AK109" s="144"/>
    </row>
    <row r="110" spans="1:37" s="145" customFormat="1" x14ac:dyDescent="0.2">
      <c r="A110" s="55"/>
      <c r="B110" s="122">
        <v>36000000</v>
      </c>
      <c r="C110" s="57" t="s">
        <v>56</v>
      </c>
      <c r="D110" s="57" t="s">
        <v>216</v>
      </c>
      <c r="E110" s="57" t="s">
        <v>106</v>
      </c>
      <c r="F110" s="57" t="s">
        <v>133</v>
      </c>
      <c r="G110" s="57" t="s">
        <v>129</v>
      </c>
      <c r="H110" s="57" t="s">
        <v>203</v>
      </c>
      <c r="I110" s="57" t="s">
        <v>127</v>
      </c>
      <c r="J110" s="57" t="s">
        <v>119</v>
      </c>
      <c r="K110" s="57" t="s">
        <v>121</v>
      </c>
      <c r="L110" s="58">
        <v>77</v>
      </c>
      <c r="M110" s="122">
        <v>36000000</v>
      </c>
      <c r="N110" s="56" t="s">
        <v>226</v>
      </c>
      <c r="O110" s="122">
        <v>36000000</v>
      </c>
      <c r="P110" s="59" t="s">
        <v>711</v>
      </c>
      <c r="Q110" s="122">
        <v>36000000</v>
      </c>
      <c r="R110" s="59" t="s">
        <v>446</v>
      </c>
      <c r="S110" s="122">
        <v>36000000</v>
      </c>
      <c r="T110" s="118" t="s">
        <v>1220</v>
      </c>
      <c r="U110" s="118" t="s">
        <v>1224</v>
      </c>
      <c r="V110" s="61" t="s">
        <v>1226</v>
      </c>
      <c r="W110" s="62"/>
      <c r="X110" s="56"/>
      <c r="Y110" s="56">
        <v>5800000</v>
      </c>
      <c r="Z110" s="56"/>
      <c r="AA110" s="56"/>
      <c r="AB110" s="56"/>
      <c r="AC110" s="56"/>
      <c r="AD110" s="56"/>
      <c r="AE110" s="56"/>
      <c r="AF110" s="56"/>
      <c r="AG110" s="56"/>
      <c r="AH110" s="60"/>
      <c r="AI110" s="64">
        <f t="shared" si="31"/>
        <v>5800000</v>
      </c>
      <c r="AJ110" s="64">
        <f t="shared" si="32"/>
        <v>30200000</v>
      </c>
      <c r="AK110" s="144"/>
    </row>
    <row r="111" spans="1:37" s="145" customFormat="1" x14ac:dyDescent="0.2">
      <c r="A111" s="55"/>
      <c r="B111" s="122">
        <v>38100000</v>
      </c>
      <c r="C111" s="57" t="s">
        <v>56</v>
      </c>
      <c r="D111" s="57" t="s">
        <v>216</v>
      </c>
      <c r="E111" s="57" t="s">
        <v>106</v>
      </c>
      <c r="F111" s="57" t="s">
        <v>133</v>
      </c>
      <c r="G111" s="57" t="s">
        <v>129</v>
      </c>
      <c r="H111" s="57" t="s">
        <v>203</v>
      </c>
      <c r="I111" s="57" t="s">
        <v>127</v>
      </c>
      <c r="J111" s="57" t="s">
        <v>119</v>
      </c>
      <c r="K111" s="57" t="s">
        <v>121</v>
      </c>
      <c r="L111" s="58">
        <v>79</v>
      </c>
      <c r="M111" s="122">
        <v>38100000</v>
      </c>
      <c r="N111" s="56" t="s">
        <v>226</v>
      </c>
      <c r="O111" s="122">
        <v>38100000</v>
      </c>
      <c r="P111" s="59" t="s">
        <v>813</v>
      </c>
      <c r="Q111" s="122">
        <v>38100000</v>
      </c>
      <c r="R111" s="59" t="s">
        <v>811</v>
      </c>
      <c r="S111" s="122">
        <v>38100000</v>
      </c>
      <c r="T111" s="118" t="s">
        <v>1221</v>
      </c>
      <c r="U111" s="118" t="s">
        <v>1225</v>
      </c>
      <c r="V111" s="61" t="s">
        <v>901</v>
      </c>
      <c r="W111" s="62"/>
      <c r="X111" s="56"/>
      <c r="Y111" s="56">
        <v>0</v>
      </c>
      <c r="Z111" s="56"/>
      <c r="AA111" s="56"/>
      <c r="AB111" s="56"/>
      <c r="AC111" s="56"/>
      <c r="AD111" s="56"/>
      <c r="AE111" s="56"/>
      <c r="AF111" s="56"/>
      <c r="AG111" s="56"/>
      <c r="AH111" s="60"/>
      <c r="AI111" s="64">
        <f t="shared" si="31"/>
        <v>0</v>
      </c>
      <c r="AJ111" s="64">
        <f t="shared" si="32"/>
        <v>38100000</v>
      </c>
      <c r="AK111" s="144"/>
    </row>
    <row r="112" spans="1:37" s="145" customFormat="1" x14ac:dyDescent="0.2">
      <c r="A112" s="55"/>
      <c r="B112" s="122"/>
      <c r="C112" s="57"/>
      <c r="D112" s="57"/>
      <c r="E112" s="57"/>
      <c r="F112" s="57"/>
      <c r="G112" s="57"/>
      <c r="H112" s="57"/>
      <c r="I112" s="57"/>
      <c r="J112" s="57"/>
      <c r="K112" s="57"/>
      <c r="L112" s="58"/>
      <c r="M112" s="122"/>
      <c r="N112" s="56"/>
      <c r="O112" s="122"/>
      <c r="P112" s="59"/>
      <c r="Q112" s="122"/>
      <c r="R112" s="59"/>
      <c r="S112" s="122"/>
      <c r="T112" s="118"/>
      <c r="U112" s="60"/>
      <c r="V112" s="61"/>
      <c r="W112" s="62"/>
      <c r="X112" s="56"/>
      <c r="Y112" s="56"/>
      <c r="Z112" s="56"/>
      <c r="AA112" s="56"/>
      <c r="AB112" s="56"/>
      <c r="AC112" s="56"/>
      <c r="AD112" s="56"/>
      <c r="AE112" s="56"/>
      <c r="AF112" s="56"/>
      <c r="AG112" s="56"/>
      <c r="AH112" s="60"/>
      <c r="AI112" s="64">
        <f t="shared" ref="AI112:AI113" si="33">SUM(W112:AH112)</f>
        <v>0</v>
      </c>
      <c r="AJ112" s="64">
        <f t="shared" ref="AJ112:AJ113" si="34">+S112-AI112</f>
        <v>0</v>
      </c>
      <c r="AK112" s="144"/>
    </row>
    <row r="113" spans="1:37" s="145" customFormat="1" x14ac:dyDescent="0.2">
      <c r="A113" s="55"/>
      <c r="B113" s="122"/>
      <c r="C113" s="57"/>
      <c r="D113" s="57"/>
      <c r="E113" s="57"/>
      <c r="F113" s="57"/>
      <c r="G113" s="57"/>
      <c r="H113" s="57"/>
      <c r="I113" s="57"/>
      <c r="J113" s="57"/>
      <c r="K113" s="57"/>
      <c r="L113" s="58"/>
      <c r="M113" s="122"/>
      <c r="N113" s="56"/>
      <c r="O113" s="122"/>
      <c r="P113" s="59"/>
      <c r="Q113" s="122"/>
      <c r="R113" s="59"/>
      <c r="S113" s="122"/>
      <c r="T113" s="118"/>
      <c r="U113" s="60"/>
      <c r="V113" s="61"/>
      <c r="W113" s="62"/>
      <c r="X113" s="56"/>
      <c r="Y113" s="56"/>
      <c r="Z113" s="56"/>
      <c r="AA113" s="56"/>
      <c r="AB113" s="56"/>
      <c r="AC113" s="56"/>
      <c r="AD113" s="56"/>
      <c r="AE113" s="56"/>
      <c r="AF113" s="56"/>
      <c r="AG113" s="56"/>
      <c r="AH113" s="60"/>
      <c r="AI113" s="64">
        <f t="shared" si="33"/>
        <v>0</v>
      </c>
      <c r="AJ113" s="64">
        <f t="shared" si="34"/>
        <v>0</v>
      </c>
      <c r="AK113" s="144"/>
    </row>
    <row r="114" spans="1:37" s="145" customFormat="1" x14ac:dyDescent="0.2">
      <c r="A114" s="55"/>
      <c r="B114" s="122"/>
      <c r="C114" s="57"/>
      <c r="D114" s="57"/>
      <c r="E114" s="57"/>
      <c r="F114" s="57"/>
      <c r="G114" s="57"/>
      <c r="H114" s="57"/>
      <c r="I114" s="57"/>
      <c r="J114" s="57"/>
      <c r="K114" s="57"/>
      <c r="L114" s="58"/>
      <c r="M114" s="115"/>
      <c r="N114" s="56"/>
      <c r="O114" s="56"/>
      <c r="P114" s="59"/>
      <c r="Q114" s="56"/>
      <c r="R114" s="59"/>
      <c r="S114" s="56"/>
      <c r="T114" s="118"/>
      <c r="U114" s="60"/>
      <c r="V114" s="61"/>
      <c r="W114" s="62"/>
      <c r="X114" s="56"/>
      <c r="Y114" s="56"/>
      <c r="Z114" s="56"/>
      <c r="AA114" s="56"/>
      <c r="AB114" s="56"/>
      <c r="AC114" s="56"/>
      <c r="AD114" s="56"/>
      <c r="AE114" s="56"/>
      <c r="AF114" s="56"/>
      <c r="AG114" s="56"/>
      <c r="AH114" s="60"/>
      <c r="AI114" s="63"/>
      <c r="AJ114" s="64"/>
      <c r="AK114" s="144"/>
    </row>
    <row r="115" spans="1:37" s="146" customFormat="1" ht="55.5" customHeight="1" x14ac:dyDescent="0.2">
      <c r="A115" s="66" t="s">
        <v>8</v>
      </c>
      <c r="B115" s="123">
        <f>B107-SUM(B108:B114)</f>
        <v>0</v>
      </c>
      <c r="C115" s="294" t="s">
        <v>56</v>
      </c>
      <c r="D115" s="295" t="s">
        <v>216</v>
      </c>
      <c r="E115" s="295" t="s">
        <v>106</v>
      </c>
      <c r="F115" s="295" t="s">
        <v>133</v>
      </c>
      <c r="G115" s="295" t="s">
        <v>129</v>
      </c>
      <c r="H115" s="295" t="s">
        <v>203</v>
      </c>
      <c r="I115" s="295" t="s">
        <v>127</v>
      </c>
      <c r="J115" s="295" t="s">
        <v>119</v>
      </c>
      <c r="K115" s="295" t="s">
        <v>121</v>
      </c>
      <c r="L115" s="68"/>
      <c r="M115" s="116"/>
      <c r="N115" s="69"/>
      <c r="O115" s="67"/>
      <c r="P115" s="70"/>
      <c r="Q115" s="67">
        <f>SUM(Q108:Q114)</f>
        <v>152100000</v>
      </c>
      <c r="R115" s="71"/>
      <c r="S115" s="67">
        <f>SUM(S108:S114)</f>
        <v>152100000</v>
      </c>
      <c r="T115" s="72"/>
      <c r="U115" s="72"/>
      <c r="V115" s="73"/>
      <c r="W115" s="74">
        <f t="shared" ref="W115:AJ115" si="35">SUM(W108:W114)</f>
        <v>0</v>
      </c>
      <c r="X115" s="74">
        <f t="shared" si="35"/>
        <v>0</v>
      </c>
      <c r="Y115" s="74">
        <f t="shared" si="35"/>
        <v>11800000</v>
      </c>
      <c r="Z115" s="74">
        <f t="shared" si="35"/>
        <v>0</v>
      </c>
      <c r="AA115" s="74">
        <f t="shared" si="35"/>
        <v>0</v>
      </c>
      <c r="AB115" s="74">
        <f t="shared" si="35"/>
        <v>0</v>
      </c>
      <c r="AC115" s="74">
        <f t="shared" si="35"/>
        <v>0</v>
      </c>
      <c r="AD115" s="74">
        <f t="shared" si="35"/>
        <v>0</v>
      </c>
      <c r="AE115" s="74">
        <f t="shared" si="35"/>
        <v>0</v>
      </c>
      <c r="AF115" s="74">
        <f t="shared" si="35"/>
        <v>0</v>
      </c>
      <c r="AG115" s="74">
        <f t="shared" si="35"/>
        <v>0</v>
      </c>
      <c r="AH115" s="72">
        <f t="shared" si="35"/>
        <v>0</v>
      </c>
      <c r="AI115" s="75">
        <f t="shared" si="35"/>
        <v>11800000</v>
      </c>
      <c r="AJ115" s="75">
        <f t="shared" si="35"/>
        <v>140300000</v>
      </c>
    </row>
    <row r="116" spans="1:37" s="145" customFormat="1" x14ac:dyDescent="0.2">
      <c r="A116" s="79"/>
      <c r="B116" s="124"/>
      <c r="C116" s="81"/>
      <c r="D116" s="82"/>
      <c r="E116" s="81"/>
      <c r="F116" s="81"/>
      <c r="G116" s="83"/>
      <c r="H116" s="83"/>
      <c r="I116" s="83"/>
      <c r="J116" s="83"/>
      <c r="K116" s="83"/>
      <c r="L116" s="84"/>
      <c r="M116" s="117"/>
      <c r="N116" s="82"/>
      <c r="O116" s="85"/>
      <c r="P116" s="86"/>
      <c r="Q116" s="80"/>
      <c r="R116" s="87"/>
      <c r="S116" s="80"/>
      <c r="T116" s="88"/>
      <c r="U116" s="88"/>
      <c r="V116" s="89"/>
      <c r="W116" s="90"/>
      <c r="X116" s="91"/>
      <c r="Y116" s="91"/>
      <c r="Z116" s="91"/>
      <c r="AA116" s="91"/>
      <c r="AB116" s="91"/>
      <c r="AC116" s="91"/>
      <c r="AD116" s="91"/>
      <c r="AE116" s="91"/>
      <c r="AF116" s="91"/>
      <c r="AG116" s="91"/>
      <c r="AH116" s="92"/>
      <c r="AI116" s="93"/>
      <c r="AJ116" s="93"/>
    </row>
    <row r="117" spans="1:37" s="164" customFormat="1" ht="31.5" customHeight="1" x14ac:dyDescent="0.2">
      <c r="A117" s="151" t="s">
        <v>38</v>
      </c>
      <c r="B117" s="152">
        <f>B95+B72+B78+B20+B102+B107</f>
        <v>5206000000</v>
      </c>
      <c r="C117" s="153"/>
      <c r="D117" s="154"/>
      <c r="E117" s="153"/>
      <c r="F117" s="153"/>
      <c r="G117" s="155"/>
      <c r="H117" s="155"/>
      <c r="I117" s="155"/>
      <c r="J117" s="156"/>
      <c r="K117" s="155"/>
      <c r="L117" s="157"/>
      <c r="M117" s="158"/>
      <c r="N117" s="154"/>
      <c r="O117" s="159"/>
      <c r="P117" s="160"/>
      <c r="Q117" s="283">
        <f>Q71+Q77+Q94+Q101+Q106+Q115</f>
        <v>3110828271</v>
      </c>
      <c r="R117" s="161"/>
      <c r="S117" s="152">
        <f>+S71+S77+S94+S101+S106+S115</f>
        <v>3072762530</v>
      </c>
      <c r="T117" s="162"/>
      <c r="U117" s="162"/>
      <c r="V117" s="163"/>
      <c r="W117" s="94">
        <f t="shared" ref="W117:AJ117" si="36">+W71+W77+W94+W101+W106+W115</f>
        <v>0</v>
      </c>
      <c r="X117" s="94">
        <f t="shared" si="36"/>
        <v>0</v>
      </c>
      <c r="Y117" s="94">
        <f t="shared" si="36"/>
        <v>92319701</v>
      </c>
      <c r="Z117" s="94">
        <f t="shared" si="36"/>
        <v>0</v>
      </c>
      <c r="AA117" s="94">
        <f t="shared" si="36"/>
        <v>0</v>
      </c>
      <c r="AB117" s="94">
        <f t="shared" si="36"/>
        <v>0</v>
      </c>
      <c r="AC117" s="94">
        <f t="shared" si="36"/>
        <v>0</v>
      </c>
      <c r="AD117" s="94">
        <f t="shared" si="36"/>
        <v>0</v>
      </c>
      <c r="AE117" s="94">
        <f t="shared" si="36"/>
        <v>0</v>
      </c>
      <c r="AF117" s="94">
        <f t="shared" si="36"/>
        <v>0</v>
      </c>
      <c r="AG117" s="94">
        <f t="shared" si="36"/>
        <v>0</v>
      </c>
      <c r="AH117" s="95">
        <f t="shared" si="36"/>
        <v>0</v>
      </c>
      <c r="AI117" s="96">
        <f t="shared" si="36"/>
        <v>92319701</v>
      </c>
      <c r="AJ117" s="96">
        <f t="shared" si="36"/>
        <v>2980442829</v>
      </c>
    </row>
    <row r="118" spans="1:37" s="326" customFormat="1" ht="14.25" x14ac:dyDescent="0.2">
      <c r="A118" s="316"/>
      <c r="B118" s="317">
        <v>5206000000.0000038</v>
      </c>
      <c r="C118" s="318"/>
      <c r="D118" s="318"/>
      <c r="E118" s="318"/>
      <c r="F118" s="318"/>
      <c r="G118" s="318"/>
      <c r="H118" s="318"/>
      <c r="I118" s="318"/>
      <c r="J118" s="318"/>
      <c r="K118" s="318"/>
      <c r="L118" s="319"/>
      <c r="M118" s="317"/>
      <c r="N118" s="318"/>
      <c r="O118" s="317"/>
      <c r="P118" s="320"/>
      <c r="Q118" s="317"/>
      <c r="R118" s="321"/>
      <c r="S118" s="317">
        <v>3072762530</v>
      </c>
      <c r="T118" s="317"/>
      <c r="U118" s="317"/>
      <c r="V118" s="318"/>
      <c r="W118" s="328"/>
      <c r="X118" s="328">
        <v>0</v>
      </c>
      <c r="Y118" s="328"/>
      <c r="Z118" s="328"/>
      <c r="AA118" s="328"/>
      <c r="AB118" s="328"/>
      <c r="AC118" s="328"/>
      <c r="AD118" s="328"/>
      <c r="AE118" s="328"/>
      <c r="AF118" s="328"/>
      <c r="AG118" s="328"/>
      <c r="AH118" s="328"/>
      <c r="AI118" s="328">
        <v>92319701</v>
      </c>
      <c r="AJ118" s="331">
        <v>2980442829</v>
      </c>
    </row>
    <row r="119" spans="1:37" s="326" customFormat="1" ht="14.25" x14ac:dyDescent="0.2">
      <c r="A119" s="316"/>
      <c r="B119" s="317">
        <f>+B118-B117</f>
        <v>0</v>
      </c>
      <c r="C119" s="318"/>
      <c r="D119" s="318"/>
      <c r="E119" s="318"/>
      <c r="F119" s="318"/>
      <c r="G119" s="318"/>
      <c r="H119" s="318"/>
      <c r="I119" s="318"/>
      <c r="J119" s="318"/>
      <c r="K119" s="318"/>
      <c r="L119" s="319"/>
      <c r="M119" s="317"/>
      <c r="N119" s="318"/>
      <c r="O119" s="317"/>
      <c r="P119" s="320"/>
      <c r="Q119" s="317"/>
      <c r="R119" s="321"/>
      <c r="S119" s="317">
        <f>+S118-S117</f>
        <v>0</v>
      </c>
      <c r="T119" s="317"/>
      <c r="U119" s="317"/>
      <c r="V119" s="318"/>
      <c r="W119" s="328"/>
      <c r="X119" s="388">
        <f>+X118-X117</f>
        <v>0</v>
      </c>
      <c r="Y119" s="328"/>
      <c r="Z119" s="328"/>
      <c r="AA119" s="328"/>
      <c r="AB119" s="328"/>
      <c r="AC119" s="328"/>
      <c r="AD119" s="328"/>
      <c r="AE119" s="328"/>
      <c r="AF119" s="328"/>
      <c r="AG119" s="328"/>
      <c r="AH119" s="328"/>
      <c r="AI119" s="388">
        <f>+AI118-AI117</f>
        <v>0</v>
      </c>
      <c r="AJ119" s="333">
        <f>+AJ118-AJ117</f>
        <v>0</v>
      </c>
      <c r="AK119" s="334"/>
    </row>
    <row r="120" spans="1:37" ht="12.75" customHeight="1" x14ac:dyDescent="0.2">
      <c r="A120" s="165"/>
      <c r="B120" s="166"/>
      <c r="C120" s="173"/>
      <c r="D120" s="173"/>
      <c r="E120" s="173"/>
      <c r="F120" s="173"/>
      <c r="G120" s="173"/>
      <c r="H120" s="173"/>
      <c r="I120" s="173"/>
      <c r="J120" s="173"/>
      <c r="K120" s="173"/>
      <c r="L120" s="174"/>
      <c r="M120" s="174"/>
      <c r="N120" s="167"/>
      <c r="O120" s="166"/>
      <c r="P120" s="169"/>
      <c r="Q120" s="170"/>
      <c r="R120" s="171"/>
      <c r="S120" s="170"/>
      <c r="T120" s="170"/>
      <c r="U120" s="170"/>
      <c r="V120" s="172"/>
      <c r="W120" s="97"/>
      <c r="X120" s="97"/>
      <c r="Y120" s="97"/>
      <c r="Z120" s="97"/>
      <c r="AA120" s="97"/>
      <c r="AB120" s="97"/>
      <c r="AC120" s="97"/>
      <c r="AD120" s="97"/>
      <c r="AE120" s="97"/>
      <c r="AF120" s="97"/>
      <c r="AG120" s="97"/>
      <c r="AH120" s="97"/>
      <c r="AI120" s="98"/>
      <c r="AJ120" s="99"/>
      <c r="AK120" s="315"/>
    </row>
    <row r="121" spans="1:37" ht="22.5" customHeight="1" x14ac:dyDescent="0.2">
      <c r="A121" s="201" t="s">
        <v>75</v>
      </c>
      <c r="B121" s="202" t="s">
        <v>2</v>
      </c>
      <c r="C121" s="164"/>
      <c r="D121" s="173"/>
      <c r="E121" s="173"/>
      <c r="F121" s="173"/>
      <c r="G121" s="173"/>
      <c r="M121" s="174"/>
      <c r="Q121" s="202" t="s">
        <v>6</v>
      </c>
      <c r="S121" s="203" t="s">
        <v>7</v>
      </c>
      <c r="W121" s="204" t="s">
        <v>13</v>
      </c>
      <c r="X121" s="33" t="s">
        <v>14</v>
      </c>
      <c r="Y121" s="33" t="s">
        <v>15</v>
      </c>
      <c r="Z121" s="33" t="s">
        <v>16</v>
      </c>
      <c r="AA121" s="33" t="s">
        <v>17</v>
      </c>
      <c r="AB121" s="33" t="s">
        <v>18</v>
      </c>
      <c r="AC121" s="33" t="s">
        <v>19</v>
      </c>
      <c r="AD121" s="33" t="s">
        <v>20</v>
      </c>
      <c r="AE121" s="33" t="s">
        <v>21</v>
      </c>
      <c r="AF121" s="33" t="s">
        <v>22</v>
      </c>
      <c r="AG121" s="33" t="s">
        <v>23</v>
      </c>
      <c r="AH121" s="205" t="s">
        <v>24</v>
      </c>
      <c r="AI121" s="206" t="s">
        <v>25</v>
      </c>
      <c r="AJ121" s="207" t="s">
        <v>26</v>
      </c>
      <c r="AK121" s="315"/>
    </row>
    <row r="122" spans="1:37" ht="24" customHeight="1" x14ac:dyDescent="0.2">
      <c r="A122" s="214" t="s">
        <v>200</v>
      </c>
      <c r="B122" s="209">
        <f>+SUMIF($H$19:$H$116,$A122,B$19:B$116)</f>
        <v>3853000000</v>
      </c>
      <c r="C122" s="164"/>
      <c r="D122" s="164"/>
      <c r="E122" s="164"/>
      <c r="F122" s="164"/>
      <c r="G122" s="164"/>
      <c r="M122" s="210"/>
      <c r="Q122" s="209">
        <f>+SUMIF($H$19:$H$116,$A122,Q$19:Q$116)/2</f>
        <v>2293790896</v>
      </c>
      <c r="S122" s="209">
        <f>+SUMIF($H$19:$H$116,$A122,S$19:S$116)/2</f>
        <v>2255819655</v>
      </c>
      <c r="V122" s="180"/>
      <c r="W122" s="209">
        <f t="shared" ref="W122:AJ125" si="37">+SUMIF($H$19:$H$116,$A122,W$19:W$116)/2</f>
        <v>0</v>
      </c>
      <c r="X122" s="209">
        <f t="shared" si="37"/>
        <v>0</v>
      </c>
      <c r="Y122" s="209">
        <f t="shared" si="37"/>
        <v>57386784</v>
      </c>
      <c r="Z122" s="209">
        <f t="shared" si="37"/>
        <v>0</v>
      </c>
      <c r="AA122" s="209">
        <f t="shared" si="37"/>
        <v>0</v>
      </c>
      <c r="AB122" s="209">
        <f t="shared" si="37"/>
        <v>0</v>
      </c>
      <c r="AC122" s="209">
        <f t="shared" si="37"/>
        <v>0</v>
      </c>
      <c r="AD122" s="209">
        <f t="shared" si="37"/>
        <v>0</v>
      </c>
      <c r="AE122" s="209">
        <f t="shared" si="37"/>
        <v>0</v>
      </c>
      <c r="AF122" s="209">
        <f t="shared" si="37"/>
        <v>0</v>
      </c>
      <c r="AG122" s="209">
        <f t="shared" si="37"/>
        <v>0</v>
      </c>
      <c r="AH122" s="209">
        <f t="shared" si="37"/>
        <v>0</v>
      </c>
      <c r="AI122" s="209">
        <f t="shared" si="37"/>
        <v>57386784</v>
      </c>
      <c r="AJ122" s="211">
        <f t="shared" si="37"/>
        <v>2198432871</v>
      </c>
      <c r="AK122" s="315"/>
    </row>
    <row r="123" spans="1:37" ht="24" customHeight="1" x14ac:dyDescent="0.2">
      <c r="A123" s="214" t="s">
        <v>201</v>
      </c>
      <c r="B123" s="209">
        <f t="shared" ref="B123:B125" si="38">+SUMIF($H$19:$H$116,$A123,B$19:B$116)</f>
        <v>838000000</v>
      </c>
      <c r="C123" s="164"/>
      <c r="D123" s="164"/>
      <c r="E123" s="164"/>
      <c r="F123" s="164"/>
      <c r="G123" s="164"/>
      <c r="M123" s="210"/>
      <c r="Q123" s="209">
        <f t="shared" ref="Q123:S125" si="39">+SUMIF($H$19:$H$116,$A123,Q$19:Q$116)/2</f>
        <v>484937375</v>
      </c>
      <c r="S123" s="209">
        <f t="shared" si="39"/>
        <v>484842875</v>
      </c>
      <c r="V123" s="180"/>
      <c r="W123" s="209">
        <f t="shared" si="37"/>
        <v>0</v>
      </c>
      <c r="X123" s="209">
        <f t="shared" si="37"/>
        <v>0</v>
      </c>
      <c r="Y123" s="209">
        <f t="shared" si="37"/>
        <v>23132917</v>
      </c>
      <c r="Z123" s="209">
        <f t="shared" si="37"/>
        <v>0</v>
      </c>
      <c r="AA123" s="209">
        <f t="shared" si="37"/>
        <v>0</v>
      </c>
      <c r="AB123" s="209">
        <f t="shared" si="37"/>
        <v>0</v>
      </c>
      <c r="AC123" s="209">
        <f t="shared" si="37"/>
        <v>0</v>
      </c>
      <c r="AD123" s="209">
        <f t="shared" si="37"/>
        <v>0</v>
      </c>
      <c r="AE123" s="209">
        <f t="shared" si="37"/>
        <v>0</v>
      </c>
      <c r="AF123" s="209">
        <f t="shared" si="37"/>
        <v>0</v>
      </c>
      <c r="AG123" s="209">
        <f t="shared" si="37"/>
        <v>0</v>
      </c>
      <c r="AH123" s="209">
        <f t="shared" si="37"/>
        <v>0</v>
      </c>
      <c r="AI123" s="209">
        <f t="shared" si="37"/>
        <v>23132917</v>
      </c>
      <c r="AJ123" s="211">
        <f t="shared" si="37"/>
        <v>461709958</v>
      </c>
      <c r="AK123" s="315"/>
    </row>
    <row r="124" spans="1:37" ht="24" customHeight="1" x14ac:dyDescent="0.2">
      <c r="A124" s="214" t="s">
        <v>202</v>
      </c>
      <c r="B124" s="209">
        <f t="shared" si="38"/>
        <v>260000000</v>
      </c>
      <c r="C124" s="164"/>
      <c r="D124" s="164"/>
      <c r="E124" s="164"/>
      <c r="F124" s="164"/>
      <c r="G124" s="164"/>
      <c r="M124" s="210"/>
      <c r="Q124" s="209">
        <f t="shared" si="39"/>
        <v>180000000</v>
      </c>
      <c r="S124" s="209">
        <f t="shared" si="39"/>
        <v>180000000</v>
      </c>
      <c r="V124" s="180"/>
      <c r="W124" s="209">
        <f t="shared" si="37"/>
        <v>0</v>
      </c>
      <c r="X124" s="209">
        <f t="shared" si="37"/>
        <v>0</v>
      </c>
      <c r="Y124" s="209">
        <f t="shared" si="37"/>
        <v>0</v>
      </c>
      <c r="Z124" s="209">
        <f t="shared" si="37"/>
        <v>0</v>
      </c>
      <c r="AA124" s="209">
        <f t="shared" si="37"/>
        <v>0</v>
      </c>
      <c r="AB124" s="209">
        <f t="shared" si="37"/>
        <v>0</v>
      </c>
      <c r="AC124" s="209">
        <f t="shared" si="37"/>
        <v>0</v>
      </c>
      <c r="AD124" s="209">
        <f t="shared" si="37"/>
        <v>0</v>
      </c>
      <c r="AE124" s="209">
        <f t="shared" si="37"/>
        <v>0</v>
      </c>
      <c r="AF124" s="209">
        <f t="shared" si="37"/>
        <v>0</v>
      </c>
      <c r="AG124" s="209">
        <f t="shared" si="37"/>
        <v>0</v>
      </c>
      <c r="AH124" s="209">
        <f t="shared" si="37"/>
        <v>0</v>
      </c>
      <c r="AI124" s="209">
        <f t="shared" si="37"/>
        <v>0</v>
      </c>
      <c r="AJ124" s="211">
        <f t="shared" si="37"/>
        <v>180000000</v>
      </c>
      <c r="AK124" s="315"/>
    </row>
    <row r="125" spans="1:37" ht="24" customHeight="1" x14ac:dyDescent="0.2">
      <c r="A125" s="214" t="s">
        <v>203</v>
      </c>
      <c r="B125" s="209">
        <f t="shared" si="38"/>
        <v>255000000</v>
      </c>
      <c r="C125" s="164"/>
      <c r="D125" s="164"/>
      <c r="E125" s="164"/>
      <c r="F125" s="164"/>
      <c r="G125" s="164"/>
      <c r="M125" s="210"/>
      <c r="Q125" s="209">
        <f t="shared" si="39"/>
        <v>152100000</v>
      </c>
      <c r="S125" s="209">
        <f t="shared" si="39"/>
        <v>152100000</v>
      </c>
      <c r="V125" s="180"/>
      <c r="W125" s="209">
        <f t="shared" si="37"/>
        <v>0</v>
      </c>
      <c r="X125" s="209">
        <f t="shared" si="37"/>
        <v>0</v>
      </c>
      <c r="Y125" s="209">
        <f t="shared" si="37"/>
        <v>11800000</v>
      </c>
      <c r="Z125" s="209">
        <f t="shared" si="37"/>
        <v>0</v>
      </c>
      <c r="AA125" s="209">
        <f t="shared" si="37"/>
        <v>0</v>
      </c>
      <c r="AB125" s="209">
        <f t="shared" si="37"/>
        <v>0</v>
      </c>
      <c r="AC125" s="209">
        <f t="shared" si="37"/>
        <v>0</v>
      </c>
      <c r="AD125" s="209">
        <f t="shared" si="37"/>
        <v>0</v>
      </c>
      <c r="AE125" s="209">
        <f t="shared" si="37"/>
        <v>0</v>
      </c>
      <c r="AF125" s="209">
        <f t="shared" si="37"/>
        <v>0</v>
      </c>
      <c r="AG125" s="209">
        <f t="shared" si="37"/>
        <v>0</v>
      </c>
      <c r="AH125" s="209">
        <f t="shared" si="37"/>
        <v>0</v>
      </c>
      <c r="AI125" s="209">
        <f t="shared" si="37"/>
        <v>11800000</v>
      </c>
      <c r="AJ125" s="211">
        <f t="shared" si="37"/>
        <v>140300000</v>
      </c>
      <c r="AK125" s="315"/>
    </row>
    <row r="126" spans="1:37" ht="12.75" customHeight="1" x14ac:dyDescent="0.2">
      <c r="A126" s="165"/>
      <c r="B126" s="166"/>
      <c r="C126" s="173"/>
      <c r="D126" s="173"/>
      <c r="E126" s="173"/>
      <c r="F126" s="173"/>
      <c r="G126" s="173"/>
      <c r="H126" s="173"/>
      <c r="I126" s="173"/>
      <c r="J126" s="173"/>
      <c r="K126" s="173"/>
      <c r="L126" s="174"/>
      <c r="M126" s="174"/>
      <c r="N126" s="167"/>
      <c r="O126" s="166"/>
      <c r="P126" s="169"/>
      <c r="Q126" s="170"/>
      <c r="R126" s="171"/>
      <c r="S126" s="170"/>
      <c r="T126" s="170"/>
      <c r="U126" s="170"/>
      <c r="V126" s="172"/>
      <c r="W126" s="97"/>
      <c r="X126" s="97"/>
      <c r="Y126" s="97"/>
      <c r="Z126" s="97"/>
      <c r="AA126" s="97"/>
      <c r="AB126" s="97"/>
      <c r="AC126" s="97"/>
      <c r="AD126" s="97"/>
      <c r="AE126" s="97"/>
      <c r="AF126" s="97"/>
      <c r="AG126" s="97"/>
      <c r="AH126" s="97"/>
      <c r="AI126" s="98"/>
      <c r="AJ126" s="99"/>
      <c r="AK126" s="315"/>
    </row>
    <row r="127" spans="1:37" ht="22.5" customHeight="1" x14ac:dyDescent="0.2">
      <c r="A127" s="201" t="s">
        <v>75</v>
      </c>
      <c r="B127" s="202" t="s">
        <v>2</v>
      </c>
      <c r="C127" s="164"/>
      <c r="D127" s="173"/>
      <c r="E127" s="173"/>
      <c r="F127" s="173"/>
      <c r="G127" s="173"/>
      <c r="M127" s="174"/>
      <c r="Q127" s="202" t="s">
        <v>6</v>
      </c>
      <c r="S127" s="203" t="s">
        <v>7</v>
      </c>
      <c r="W127" s="204" t="s">
        <v>13</v>
      </c>
      <c r="X127" s="33" t="s">
        <v>14</v>
      </c>
      <c r="Y127" s="33" t="s">
        <v>15</v>
      </c>
      <c r="Z127" s="33" t="s">
        <v>16</v>
      </c>
      <c r="AA127" s="33" t="s">
        <v>17</v>
      </c>
      <c r="AB127" s="33" t="s">
        <v>18</v>
      </c>
      <c r="AC127" s="33" t="s">
        <v>19</v>
      </c>
      <c r="AD127" s="33" t="s">
        <v>20</v>
      </c>
      <c r="AE127" s="33" t="s">
        <v>21</v>
      </c>
      <c r="AF127" s="33" t="s">
        <v>22</v>
      </c>
      <c r="AG127" s="33" t="s">
        <v>23</v>
      </c>
      <c r="AH127" s="205" t="s">
        <v>24</v>
      </c>
      <c r="AI127" s="206" t="s">
        <v>25</v>
      </c>
      <c r="AJ127" s="207" t="s">
        <v>26</v>
      </c>
      <c r="AK127" s="315"/>
    </row>
    <row r="128" spans="1:37" ht="37.5" customHeight="1" x14ac:dyDescent="0.2">
      <c r="A128" s="208" t="s">
        <v>119</v>
      </c>
      <c r="B128" s="209">
        <f>+SUMIF($J$19:$J$116,$A128,B$19:B$116)</f>
        <v>5206000000</v>
      </c>
      <c r="C128" s="164"/>
      <c r="M128" s="212"/>
      <c r="Q128" s="209">
        <f>+SUMIF($J$19:$J$116,$A128,Q$19:Q$116)/2</f>
        <v>3110828271</v>
      </c>
      <c r="S128" s="209">
        <f>+SUMIF($J$19:$J$116,$A128,S$19:S$116)/2</f>
        <v>3072762530</v>
      </c>
      <c r="V128" s="180"/>
      <c r="W128" s="209">
        <f t="shared" ref="W128:AJ128" si="40">+SUMIF($J$19:$J$116,$A128,W$19:W$116)/2</f>
        <v>0</v>
      </c>
      <c r="X128" s="209">
        <f t="shared" si="40"/>
        <v>0</v>
      </c>
      <c r="Y128" s="209">
        <f t="shared" si="40"/>
        <v>92319701</v>
      </c>
      <c r="Z128" s="209">
        <f t="shared" si="40"/>
        <v>0</v>
      </c>
      <c r="AA128" s="209">
        <f t="shared" si="40"/>
        <v>0</v>
      </c>
      <c r="AB128" s="209">
        <f t="shared" si="40"/>
        <v>0</v>
      </c>
      <c r="AC128" s="209">
        <f t="shared" si="40"/>
        <v>0</v>
      </c>
      <c r="AD128" s="209">
        <f t="shared" si="40"/>
        <v>0</v>
      </c>
      <c r="AE128" s="209">
        <f t="shared" si="40"/>
        <v>0</v>
      </c>
      <c r="AF128" s="209">
        <f t="shared" si="40"/>
        <v>0</v>
      </c>
      <c r="AG128" s="209">
        <f t="shared" si="40"/>
        <v>0</v>
      </c>
      <c r="AH128" s="209">
        <f t="shared" si="40"/>
        <v>0</v>
      </c>
      <c r="AI128" s="209">
        <f t="shared" si="40"/>
        <v>92319701</v>
      </c>
      <c r="AJ128" s="211">
        <f t="shared" si="40"/>
        <v>2980442829</v>
      </c>
      <c r="AK128" s="315"/>
    </row>
    <row r="129" spans="1:37" ht="14.25" thickBot="1" x14ac:dyDescent="0.25">
      <c r="A129" s="181"/>
      <c r="B129" s="182"/>
      <c r="C129" s="183"/>
      <c r="D129" s="183"/>
      <c r="E129" s="183"/>
      <c r="F129" s="183"/>
      <c r="G129" s="183"/>
      <c r="H129" s="183"/>
      <c r="I129" s="183"/>
      <c r="J129" s="183"/>
      <c r="K129" s="183"/>
      <c r="L129" s="184"/>
      <c r="M129" s="184"/>
      <c r="N129" s="185"/>
      <c r="O129" s="109"/>
      <c r="P129" s="186"/>
      <c r="Q129" s="182"/>
      <c r="R129" s="186"/>
      <c r="S129" s="182"/>
      <c r="T129" s="182"/>
      <c r="U129" s="182"/>
      <c r="V129" s="185"/>
      <c r="W129" s="109"/>
      <c r="X129" s="109"/>
      <c r="Y129" s="109"/>
      <c r="Z129" s="109"/>
      <c r="AA129" s="109"/>
      <c r="AB129" s="109"/>
      <c r="AC129" s="109"/>
      <c r="AD129" s="109"/>
      <c r="AE129" s="109"/>
      <c r="AF129" s="109"/>
      <c r="AG129" s="109"/>
      <c r="AH129" s="109"/>
      <c r="AI129" s="110"/>
      <c r="AJ129" s="111"/>
      <c r="AK129" s="315"/>
    </row>
    <row r="130" spans="1:37" x14ac:dyDescent="0.2">
      <c r="Q130" s="113"/>
      <c r="R130" s="113"/>
      <c r="S130" s="113"/>
      <c r="T130" s="113"/>
      <c r="U130" s="113"/>
    </row>
    <row r="131" spans="1:37" x14ac:dyDescent="0.2">
      <c r="Q131" s="113"/>
      <c r="R131" s="113"/>
      <c r="S131" s="113"/>
      <c r="T131" s="113"/>
      <c r="U131" s="113"/>
    </row>
    <row r="133" spans="1:37" x14ac:dyDescent="0.2">
      <c r="A133" s="187"/>
      <c r="B133" s="175"/>
      <c r="C133" s="188"/>
      <c r="D133" s="189"/>
      <c r="K133" s="190"/>
    </row>
    <row r="134" spans="1:37" x14ac:dyDescent="0.2">
      <c r="A134" s="191"/>
      <c r="B134" s="192"/>
      <c r="C134" s="193"/>
      <c r="D134" s="194"/>
    </row>
    <row r="135" spans="1:37" x14ac:dyDescent="0.2">
      <c r="A135" s="191"/>
      <c r="B135" s="192"/>
      <c r="C135" s="193"/>
      <c r="D135" s="194"/>
    </row>
    <row r="136" spans="1:37" x14ac:dyDescent="0.2">
      <c r="A136" s="191"/>
      <c r="B136" s="192"/>
      <c r="C136" s="193"/>
    </row>
    <row r="137" spans="1:37" x14ac:dyDescent="0.2">
      <c r="B137" s="192"/>
    </row>
    <row r="138" spans="1:37" x14ac:dyDescent="0.2">
      <c r="B138" s="192"/>
    </row>
    <row r="139" spans="1:37" x14ac:dyDescent="0.2">
      <c r="B139" s="192"/>
    </row>
    <row r="140" spans="1:37" x14ac:dyDescent="0.2">
      <c r="B140" s="192"/>
    </row>
    <row r="141" spans="1:37" x14ac:dyDescent="0.2">
      <c r="B141" s="192"/>
    </row>
    <row r="142" spans="1:37" x14ac:dyDescent="0.2">
      <c r="B142" s="192"/>
    </row>
    <row r="143" spans="1:37" x14ac:dyDescent="0.2">
      <c r="A143" s="191"/>
      <c r="C143" s="192"/>
    </row>
    <row r="144" spans="1:37" x14ac:dyDescent="0.2">
      <c r="A144" s="191"/>
      <c r="C144" s="192"/>
    </row>
    <row r="145" spans="1:10" x14ac:dyDescent="0.2">
      <c r="A145" s="187"/>
      <c r="B145" s="192"/>
      <c r="C145" s="192"/>
    </row>
    <row r="146" spans="1:10" x14ac:dyDescent="0.2">
      <c r="A146" s="191"/>
      <c r="B146" s="192"/>
      <c r="C146" s="192"/>
      <c r="F146" s="195"/>
      <c r="G146" s="195"/>
      <c r="H146" s="195"/>
      <c r="I146" s="195"/>
      <c r="J146" s="195"/>
    </row>
    <row r="147" spans="1:10" x14ac:dyDescent="0.2">
      <c r="A147" s="191"/>
    </row>
    <row r="148" spans="1:10" x14ac:dyDescent="0.2">
      <c r="B148" s="192"/>
      <c r="C148" s="192"/>
    </row>
    <row r="149" spans="1:10" x14ac:dyDescent="0.2">
      <c r="A149" s="191"/>
    </row>
    <row r="150" spans="1:10" x14ac:dyDescent="0.2">
      <c r="A150" s="191"/>
    </row>
    <row r="151" spans="1:10" x14ac:dyDescent="0.2">
      <c r="A151" s="191"/>
    </row>
    <row r="152" spans="1:10" x14ac:dyDescent="0.2">
      <c r="A152" s="191"/>
    </row>
    <row r="153" spans="1:10" x14ac:dyDescent="0.2">
      <c r="A153" s="191"/>
    </row>
    <row r="154" spans="1:10" x14ac:dyDescent="0.2">
      <c r="A154" s="191"/>
      <c r="B154" s="192"/>
    </row>
    <row r="155" spans="1:10" x14ac:dyDescent="0.2">
      <c r="A155" s="191"/>
      <c r="B155" s="192"/>
    </row>
    <row r="156" spans="1:10" x14ac:dyDescent="0.2">
      <c r="A156" s="191"/>
      <c r="B156" s="192"/>
    </row>
    <row r="157" spans="1:10" x14ac:dyDescent="0.2">
      <c r="A157" s="191"/>
      <c r="B157" s="192"/>
    </row>
    <row r="158" spans="1:10" x14ac:dyDescent="0.2">
      <c r="A158" s="191"/>
      <c r="B158" s="192"/>
    </row>
    <row r="159" spans="1:10" x14ac:dyDescent="0.2">
      <c r="A159" s="191"/>
      <c r="B159" s="192"/>
    </row>
    <row r="160" spans="1:10" x14ac:dyDescent="0.2">
      <c r="A160" s="191"/>
      <c r="B160" s="192"/>
    </row>
    <row r="161" spans="1:2" x14ac:dyDescent="0.2">
      <c r="A161" s="191"/>
      <c r="B161" s="192"/>
    </row>
    <row r="162" spans="1:2" x14ac:dyDescent="0.2">
      <c r="A162" s="191"/>
      <c r="B162" s="192"/>
    </row>
    <row r="163" spans="1:2" x14ac:dyDescent="0.2">
      <c r="A163" s="191"/>
      <c r="B163" s="192"/>
    </row>
    <row r="164" spans="1:2" x14ac:dyDescent="0.2">
      <c r="A164" s="191"/>
      <c r="B164" s="192"/>
    </row>
  </sheetData>
  <autoFilter ref="A19:AJ94" xr:uid="{00000000-0009-0000-0000-000002000000}"/>
  <mergeCells count="16">
    <mergeCell ref="B13:F13"/>
    <mergeCell ref="B14:F14"/>
    <mergeCell ref="B15:F15"/>
    <mergeCell ref="A16:A17"/>
    <mergeCell ref="B12:F12"/>
    <mergeCell ref="A1:A3"/>
    <mergeCell ref="B1:AJ1"/>
    <mergeCell ref="B2:AJ2"/>
    <mergeCell ref="B3:AJ3"/>
    <mergeCell ref="B5:F5"/>
    <mergeCell ref="B11:F11"/>
    <mergeCell ref="B6:F6"/>
    <mergeCell ref="B7:F7"/>
    <mergeCell ref="B8:F8"/>
    <mergeCell ref="B9:F9"/>
    <mergeCell ref="B10:F10"/>
  </mergeCells>
  <phoneticPr fontId="52" type="noConversion"/>
  <conditionalFormatting sqref="R132:R1048576 R129 R5:R10 R94 R117:R120 R13:R70">
    <cfRule type="duplicateValues" dxfId="369" priority="206"/>
  </conditionalFormatting>
  <conditionalFormatting sqref="AJ118 AJ129:AJ1048576 AJ5:AJ10 AJ120 AJ79 AJ93 AJ74:AJ75 AJ103:AJ105 AJ13:AJ70 AJ96:AJ100 AJ108:AJ114">
    <cfRule type="cellIs" dxfId="368" priority="202" operator="lessThan">
      <formula>0</formula>
    </cfRule>
    <cfRule type="cellIs" dxfId="367" priority="205" operator="lessThan">
      <formula>0</formula>
    </cfRule>
  </conditionalFormatting>
  <conditionalFormatting sqref="P129:P1048576 P5:P10 P94 P117:P120 P13:P70">
    <cfRule type="duplicateValues" dxfId="366" priority="204"/>
  </conditionalFormatting>
  <conditionalFormatting sqref="R131:R1048576 R5:R10 R129 R94 R117:R120 R13:R70">
    <cfRule type="duplicateValues" dxfId="365" priority="203"/>
  </conditionalFormatting>
  <conditionalFormatting sqref="R95">
    <cfRule type="duplicateValues" dxfId="364" priority="201"/>
  </conditionalFormatting>
  <conditionalFormatting sqref="AJ95">
    <cfRule type="cellIs" dxfId="363" priority="197" operator="lessThan">
      <formula>0</formula>
    </cfRule>
    <cfRule type="cellIs" dxfId="362" priority="200" operator="lessThan">
      <formula>0</formula>
    </cfRule>
  </conditionalFormatting>
  <conditionalFormatting sqref="P95">
    <cfRule type="duplicateValues" dxfId="361" priority="199"/>
  </conditionalFormatting>
  <conditionalFormatting sqref="R95">
    <cfRule type="duplicateValues" dxfId="360" priority="198"/>
  </conditionalFormatting>
  <conditionalFormatting sqref="R78">
    <cfRule type="duplicateValues" dxfId="359" priority="196"/>
  </conditionalFormatting>
  <conditionalFormatting sqref="AJ78">
    <cfRule type="cellIs" dxfId="358" priority="192" operator="lessThan">
      <formula>0</formula>
    </cfRule>
    <cfRule type="cellIs" dxfId="357" priority="195" operator="lessThan">
      <formula>0</formula>
    </cfRule>
  </conditionalFormatting>
  <conditionalFormatting sqref="P78">
    <cfRule type="duplicateValues" dxfId="356" priority="194"/>
  </conditionalFormatting>
  <conditionalFormatting sqref="R78">
    <cfRule type="duplicateValues" dxfId="355" priority="193"/>
  </conditionalFormatting>
  <conditionalFormatting sqref="R71">
    <cfRule type="duplicateValues" dxfId="354" priority="191"/>
  </conditionalFormatting>
  <conditionalFormatting sqref="P71">
    <cfRule type="duplicateValues" dxfId="353" priority="190"/>
  </conditionalFormatting>
  <conditionalFormatting sqref="R71">
    <cfRule type="duplicateValues" dxfId="352" priority="189"/>
  </conditionalFormatting>
  <conditionalFormatting sqref="R11:R12">
    <cfRule type="duplicateValues" dxfId="351" priority="185"/>
  </conditionalFormatting>
  <conditionalFormatting sqref="AJ11:AJ12">
    <cfRule type="cellIs" dxfId="350" priority="181" operator="lessThan">
      <formula>0</formula>
    </cfRule>
    <cfRule type="cellIs" dxfId="349" priority="184" operator="lessThan">
      <formula>0</formula>
    </cfRule>
  </conditionalFormatting>
  <conditionalFormatting sqref="P11:P12">
    <cfRule type="duplicateValues" dxfId="348" priority="183"/>
  </conditionalFormatting>
  <conditionalFormatting sqref="R11:R12">
    <cfRule type="duplicateValues" dxfId="347" priority="182"/>
  </conditionalFormatting>
  <conditionalFormatting sqref="S121">
    <cfRule type="duplicateValues" dxfId="346" priority="180"/>
  </conditionalFormatting>
  <conditionalFormatting sqref="S121">
    <cfRule type="duplicateValues" dxfId="345" priority="179"/>
  </conditionalFormatting>
  <conditionalFormatting sqref="R121:R125 R128">
    <cfRule type="duplicateValues" dxfId="344" priority="178"/>
  </conditionalFormatting>
  <conditionalFormatting sqref="R121:R125">
    <cfRule type="duplicateValues" dxfId="343" priority="177"/>
  </conditionalFormatting>
  <conditionalFormatting sqref="AJ121">
    <cfRule type="cellIs" dxfId="342" priority="175" operator="lessThan">
      <formula>0</formula>
    </cfRule>
    <cfRule type="cellIs" dxfId="341" priority="176" operator="lessThan">
      <formula>0</formula>
    </cfRule>
  </conditionalFormatting>
  <conditionalFormatting sqref="R116">
    <cfRule type="duplicateValues" dxfId="340" priority="150"/>
  </conditionalFormatting>
  <conditionalFormatting sqref="AJ116">
    <cfRule type="cellIs" dxfId="339" priority="146" operator="lessThan">
      <formula>0</formula>
    </cfRule>
    <cfRule type="cellIs" dxfId="338" priority="149" operator="lessThan">
      <formula>0</formula>
    </cfRule>
  </conditionalFormatting>
  <conditionalFormatting sqref="P116">
    <cfRule type="duplicateValues" dxfId="337" priority="148"/>
  </conditionalFormatting>
  <conditionalFormatting sqref="R116">
    <cfRule type="duplicateValues" dxfId="336" priority="147"/>
  </conditionalFormatting>
  <conditionalFormatting sqref="P106">
    <cfRule type="duplicateValues" dxfId="335" priority="139"/>
  </conditionalFormatting>
  <conditionalFormatting sqref="P101">
    <cfRule type="duplicateValues" dxfId="334" priority="132"/>
  </conditionalFormatting>
  <conditionalFormatting sqref="R126">
    <cfRule type="duplicateValues" dxfId="333" priority="80"/>
  </conditionalFormatting>
  <conditionalFormatting sqref="AJ126">
    <cfRule type="cellIs" dxfId="332" priority="76" operator="lessThan">
      <formula>0</formula>
    </cfRule>
    <cfRule type="cellIs" dxfId="331" priority="79" operator="lessThan">
      <formula>0</formula>
    </cfRule>
  </conditionalFormatting>
  <conditionalFormatting sqref="P126">
    <cfRule type="duplicateValues" dxfId="330" priority="78"/>
  </conditionalFormatting>
  <conditionalFormatting sqref="R126">
    <cfRule type="duplicateValues" dxfId="329" priority="77"/>
  </conditionalFormatting>
  <conditionalFormatting sqref="S127">
    <cfRule type="duplicateValues" dxfId="328" priority="75"/>
  </conditionalFormatting>
  <conditionalFormatting sqref="S127">
    <cfRule type="duplicateValues" dxfId="327" priority="74"/>
  </conditionalFormatting>
  <conditionalFormatting sqref="R127">
    <cfRule type="duplicateValues" dxfId="326" priority="73"/>
  </conditionalFormatting>
  <conditionalFormatting sqref="R127">
    <cfRule type="duplicateValues" dxfId="325" priority="72"/>
  </conditionalFormatting>
  <conditionalFormatting sqref="AJ127">
    <cfRule type="cellIs" dxfId="324" priority="70" operator="lessThan">
      <formula>0</formula>
    </cfRule>
    <cfRule type="cellIs" dxfId="323" priority="71" operator="lessThan">
      <formula>0</formula>
    </cfRule>
  </conditionalFormatting>
  <conditionalFormatting sqref="R99:R100">
    <cfRule type="duplicateValues" dxfId="322" priority="865"/>
  </conditionalFormatting>
  <conditionalFormatting sqref="P99:P100">
    <cfRule type="duplicateValues" dxfId="321" priority="866"/>
  </conditionalFormatting>
  <conditionalFormatting sqref="R79:R93">
    <cfRule type="duplicateValues" dxfId="320" priority="887"/>
  </conditionalFormatting>
  <conditionalFormatting sqref="P79:P93">
    <cfRule type="duplicateValues" dxfId="319" priority="888"/>
  </conditionalFormatting>
  <conditionalFormatting sqref="R101">
    <cfRule type="duplicateValues" dxfId="318" priority="41"/>
  </conditionalFormatting>
  <conditionalFormatting sqref="R101">
    <cfRule type="duplicateValues" dxfId="317" priority="40"/>
  </conditionalFormatting>
  <conditionalFormatting sqref="R102">
    <cfRule type="duplicateValues" dxfId="316" priority="39"/>
  </conditionalFormatting>
  <conditionalFormatting sqref="AJ102">
    <cfRule type="cellIs" dxfId="315" priority="35" operator="lessThan">
      <formula>0</formula>
    </cfRule>
    <cfRule type="cellIs" dxfId="314" priority="38" operator="lessThan">
      <formula>0</formula>
    </cfRule>
  </conditionalFormatting>
  <conditionalFormatting sqref="P102">
    <cfRule type="duplicateValues" dxfId="313" priority="37"/>
  </conditionalFormatting>
  <conditionalFormatting sqref="R102">
    <cfRule type="duplicateValues" dxfId="312" priority="36"/>
  </conditionalFormatting>
  <conditionalFormatting sqref="R106">
    <cfRule type="duplicateValues" dxfId="311" priority="34"/>
  </conditionalFormatting>
  <conditionalFormatting sqref="R106">
    <cfRule type="duplicateValues" dxfId="310" priority="33"/>
  </conditionalFormatting>
  <conditionalFormatting sqref="AJ80:AJ92">
    <cfRule type="cellIs" dxfId="309" priority="29" operator="lessThan">
      <formula>0</formula>
    </cfRule>
    <cfRule type="cellIs" dxfId="308" priority="30" operator="lessThan">
      <formula>0</formula>
    </cfRule>
  </conditionalFormatting>
  <conditionalFormatting sqref="R77">
    <cfRule type="duplicateValues" dxfId="307" priority="26"/>
  </conditionalFormatting>
  <conditionalFormatting sqref="AJ73 AJ76">
    <cfRule type="cellIs" dxfId="306" priority="22" operator="lessThan">
      <formula>0</formula>
    </cfRule>
    <cfRule type="cellIs" dxfId="305" priority="25" operator="lessThan">
      <formula>0</formula>
    </cfRule>
  </conditionalFormatting>
  <conditionalFormatting sqref="P77">
    <cfRule type="duplicateValues" dxfId="304" priority="24"/>
  </conditionalFormatting>
  <conditionalFormatting sqref="R77">
    <cfRule type="duplicateValues" dxfId="303" priority="23"/>
  </conditionalFormatting>
  <conditionalFormatting sqref="R72">
    <cfRule type="duplicateValues" dxfId="302" priority="21"/>
  </conditionalFormatting>
  <conditionalFormatting sqref="AJ72">
    <cfRule type="cellIs" dxfId="301" priority="17" operator="lessThan">
      <formula>0</formula>
    </cfRule>
    <cfRule type="cellIs" dxfId="300" priority="20" operator="lessThan">
      <formula>0</formula>
    </cfRule>
  </conditionalFormatting>
  <conditionalFormatting sqref="P72">
    <cfRule type="duplicateValues" dxfId="299" priority="19"/>
  </conditionalFormatting>
  <conditionalFormatting sqref="R72">
    <cfRule type="duplicateValues" dxfId="298" priority="18"/>
  </conditionalFormatting>
  <conditionalFormatting sqref="R73:R76">
    <cfRule type="duplicateValues" dxfId="297" priority="1109"/>
  </conditionalFormatting>
  <conditionalFormatting sqref="P73:P76">
    <cfRule type="duplicateValues" dxfId="296" priority="1111"/>
  </conditionalFormatting>
  <conditionalFormatting sqref="P115">
    <cfRule type="duplicateValues" dxfId="295" priority="10"/>
  </conditionalFormatting>
  <conditionalFormatting sqref="R107">
    <cfRule type="duplicateValues" dxfId="294" priority="9"/>
  </conditionalFormatting>
  <conditionalFormatting sqref="AJ107">
    <cfRule type="cellIs" dxfId="293" priority="5" operator="lessThan">
      <formula>0</formula>
    </cfRule>
    <cfRule type="cellIs" dxfId="292" priority="8" operator="lessThan">
      <formula>0</formula>
    </cfRule>
  </conditionalFormatting>
  <conditionalFormatting sqref="P107">
    <cfRule type="duplicateValues" dxfId="291" priority="7"/>
  </conditionalFormatting>
  <conditionalFormatting sqref="R107">
    <cfRule type="duplicateValues" dxfId="290" priority="6"/>
  </conditionalFormatting>
  <conditionalFormatting sqref="R115">
    <cfRule type="duplicateValues" dxfId="289" priority="4"/>
  </conditionalFormatting>
  <conditionalFormatting sqref="R115">
    <cfRule type="duplicateValues" dxfId="288" priority="3"/>
  </conditionalFormatting>
  <conditionalFormatting sqref="R103:R105">
    <cfRule type="duplicateValues" dxfId="287" priority="1131"/>
  </conditionalFormatting>
  <conditionalFormatting sqref="P103:P105">
    <cfRule type="duplicateValues" dxfId="286" priority="1133"/>
  </conditionalFormatting>
  <conditionalFormatting sqref="R96:R98">
    <cfRule type="duplicateValues" dxfId="285" priority="2"/>
  </conditionalFormatting>
  <conditionalFormatting sqref="P96:P98">
    <cfRule type="duplicateValues" dxfId="284" priority="1"/>
  </conditionalFormatting>
  <conditionalFormatting sqref="R108:R114">
    <cfRule type="duplicateValues" dxfId="283" priority="1185"/>
  </conditionalFormatting>
  <conditionalFormatting sqref="P108:P114">
    <cfRule type="duplicateValues" dxfId="282" priority="1186"/>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75"/>
  <sheetViews>
    <sheetView showGridLines="0" zoomScale="90" zoomScaleNormal="90" workbookViewId="0">
      <pane xSplit="6" ySplit="19" topLeftCell="G20" activePane="bottomRight" state="frozen"/>
      <selection pane="topRight" activeCell="G1" sqref="G1"/>
      <selection pane="bottomLeft" activeCell="A20" sqref="A20"/>
      <selection pane="bottomRight" activeCell="G20" sqref="G20"/>
    </sheetView>
  </sheetViews>
  <sheetFormatPr baseColWidth="10" defaultRowHeight="13.5" outlineLevelRow="1" outlineLevelCol="1" x14ac:dyDescent="0.2"/>
  <cols>
    <col min="1" max="1" width="37.28515625" style="140" customWidth="1"/>
    <col min="2" max="2" width="19.28515625" style="178" customWidth="1"/>
    <col min="3" max="3" width="25.5703125" style="140" customWidth="1"/>
    <col min="4" max="4" width="23" style="140" customWidth="1"/>
    <col min="5" max="5" width="22.28515625" style="140" customWidth="1"/>
    <col min="6" max="6" width="22" style="140" customWidth="1"/>
    <col min="7" max="8" width="32.7109375" style="140" customWidth="1" outlineLevel="1"/>
    <col min="9" max="9" width="24.42578125" style="140" customWidth="1" outlineLevel="1"/>
    <col min="10" max="10" width="32.7109375" style="140" customWidth="1" outlineLevel="1"/>
    <col min="11" max="11" width="41.42578125" style="140" customWidth="1" outlineLevel="1"/>
    <col min="12" max="12" width="13.85546875" style="176" customWidth="1"/>
    <col min="13" max="13" width="13.140625" style="176" customWidth="1"/>
    <col min="14" max="14" width="11" style="179" customWidth="1"/>
    <col min="15" max="15" width="13.140625" style="112" customWidth="1"/>
    <col min="16" max="16" width="9" style="177" customWidth="1"/>
    <col min="17" max="17" width="18.42578125" style="178" customWidth="1"/>
    <col min="18" max="18" width="8.7109375" style="177" customWidth="1"/>
    <col min="19" max="19" width="19.7109375" style="178" customWidth="1"/>
    <col min="20" max="20" width="15" style="178" customWidth="1"/>
    <col min="21" max="21" width="26.42578125" style="178" customWidth="1"/>
    <col min="22" max="22" width="13.5703125" style="179" customWidth="1"/>
    <col min="23" max="24" width="11.42578125" style="112" customWidth="1"/>
    <col min="25" max="25" width="17.28515625" style="112" customWidth="1"/>
    <col min="26" max="29" width="12.7109375" style="112" customWidth="1"/>
    <col min="30" max="30" width="14.28515625" style="112" customWidth="1"/>
    <col min="31" max="31" width="15.85546875" style="112" customWidth="1"/>
    <col min="32" max="32" width="14.42578125" style="112" customWidth="1"/>
    <col min="33" max="33" width="13.42578125" style="112" customWidth="1"/>
    <col min="34" max="34" width="16.42578125" style="112" bestFit="1" customWidth="1"/>
    <col min="35" max="35" width="18.28515625" style="113" customWidth="1"/>
    <col min="36" max="36" width="18.28515625" style="112"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418" t="s">
        <v>139</v>
      </c>
      <c r="C6" s="418" t="s">
        <v>48</v>
      </c>
      <c r="D6" s="418" t="s">
        <v>48</v>
      </c>
      <c r="E6" s="418" t="s">
        <v>48</v>
      </c>
      <c r="F6" s="418"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418" t="s">
        <v>140</v>
      </c>
      <c r="C7" s="418" t="s">
        <v>49</v>
      </c>
      <c r="D7" s="418" t="s">
        <v>49</v>
      </c>
      <c r="E7" s="418" t="s">
        <v>49</v>
      </c>
      <c r="F7" s="418"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78</v>
      </c>
      <c r="B8" s="418" t="s">
        <v>219</v>
      </c>
      <c r="C8" s="418" t="s">
        <v>50</v>
      </c>
      <c r="D8" s="418" t="s">
        <v>50</v>
      </c>
      <c r="E8" s="418" t="s">
        <v>50</v>
      </c>
      <c r="F8" s="418"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79</v>
      </c>
      <c r="B9" s="418" t="s">
        <v>138</v>
      </c>
      <c r="C9" s="418" t="s">
        <v>51</v>
      </c>
      <c r="D9" s="418" t="s">
        <v>51</v>
      </c>
      <c r="E9" s="418" t="s">
        <v>51</v>
      </c>
      <c r="F9" s="418" t="s">
        <v>51</v>
      </c>
      <c r="G9" s="4"/>
      <c r="H9" s="4"/>
      <c r="I9" s="4"/>
      <c r="J9" s="4"/>
      <c r="K9" s="4"/>
      <c r="L9" s="5"/>
      <c r="M9" s="5"/>
      <c r="N9" s="5"/>
      <c r="O9" s="5"/>
      <c r="P9" s="5"/>
      <c r="Q9" s="5"/>
      <c r="R9" s="336"/>
      <c r="S9" s="5"/>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419" t="s">
        <v>134</v>
      </c>
      <c r="C10" s="419" t="s">
        <v>54</v>
      </c>
      <c r="D10" s="419" t="s">
        <v>54</v>
      </c>
      <c r="E10" s="419" t="s">
        <v>54</v>
      </c>
      <c r="F10" s="419" t="s">
        <v>54</v>
      </c>
      <c r="G10" s="11"/>
      <c r="H10" s="11"/>
      <c r="I10" s="11"/>
      <c r="J10" s="11"/>
      <c r="K10" s="11"/>
      <c r="L10" s="5"/>
      <c r="M10" s="5"/>
      <c r="N10" s="5"/>
      <c r="O10" s="5"/>
      <c r="P10" s="5"/>
      <c r="Q10" s="5"/>
      <c r="R10" s="336"/>
      <c r="S10" s="5"/>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73</v>
      </c>
      <c r="B11" s="420" t="s">
        <v>136</v>
      </c>
      <c r="C11" s="418" t="s">
        <v>43</v>
      </c>
      <c r="D11" s="418" t="s">
        <v>43</v>
      </c>
      <c r="E11" s="418" t="s">
        <v>43</v>
      </c>
      <c r="F11" s="418" t="s">
        <v>43</v>
      </c>
      <c r="G11" s="4"/>
      <c r="H11" s="4"/>
      <c r="I11" s="4"/>
      <c r="J11" s="4"/>
      <c r="K11" s="4"/>
      <c r="L11" s="5"/>
      <c r="M11" s="5"/>
      <c r="N11" s="5"/>
      <c r="O11" s="5"/>
      <c r="P11" s="5"/>
      <c r="Q11" s="5"/>
      <c r="R11" s="336"/>
      <c r="S11" s="5"/>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67</v>
      </c>
      <c r="B12" s="420" t="s">
        <v>135</v>
      </c>
      <c r="C12" s="418">
        <v>2020110010174</v>
      </c>
      <c r="D12" s="418">
        <v>2020110010174</v>
      </c>
      <c r="E12" s="418">
        <v>2020110010174</v>
      </c>
      <c r="F12" s="418">
        <v>2020110010174</v>
      </c>
      <c r="G12" s="4"/>
      <c r="H12" s="4"/>
      <c r="I12" s="4"/>
      <c r="J12" s="4"/>
      <c r="K12" s="4"/>
      <c r="L12" s="5"/>
      <c r="M12" s="5"/>
      <c r="N12" s="5"/>
      <c r="O12" s="5"/>
      <c r="P12" s="5"/>
      <c r="Q12" s="5"/>
      <c r="R12" s="336"/>
      <c r="S12" s="5"/>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418" t="s">
        <v>137</v>
      </c>
      <c r="C13" s="418" t="s">
        <v>40</v>
      </c>
      <c r="D13" s="418" t="s">
        <v>40</v>
      </c>
      <c r="E13" s="418" t="s">
        <v>40</v>
      </c>
      <c r="F13" s="418" t="s">
        <v>40</v>
      </c>
      <c r="G13" s="14"/>
      <c r="H13" s="14"/>
      <c r="I13" s="14"/>
      <c r="J13" s="14"/>
      <c r="K13" s="14"/>
      <c r="L13" s="5"/>
      <c r="M13" s="5"/>
      <c r="N13" s="5"/>
      <c r="O13" s="5"/>
      <c r="P13" s="5"/>
      <c r="Q13" s="5"/>
      <c r="R13" s="5"/>
      <c r="S13" s="5"/>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418" t="s">
        <v>141</v>
      </c>
      <c r="C14" s="418" t="s">
        <v>55</v>
      </c>
      <c r="D14" s="418" t="s">
        <v>55</v>
      </c>
      <c r="E14" s="418" t="s">
        <v>55</v>
      </c>
      <c r="F14" s="418" t="s">
        <v>55</v>
      </c>
      <c r="G14" s="4"/>
      <c r="H14" s="4"/>
      <c r="I14" s="4"/>
      <c r="J14" s="4"/>
      <c r="K14" s="4"/>
      <c r="L14" s="5"/>
      <c r="M14" s="5"/>
      <c r="N14" s="5"/>
      <c r="O14" s="5"/>
      <c r="P14" s="5"/>
      <c r="Q14" s="5"/>
      <c r="R14" s="5"/>
      <c r="S14" s="5"/>
      <c r="T14" s="5"/>
      <c r="U14" s="5"/>
      <c r="V14" s="5"/>
      <c r="W14" s="5"/>
      <c r="X14" s="5"/>
      <c r="Y14" s="5"/>
      <c r="Z14" s="5"/>
      <c r="AA14" s="5"/>
      <c r="AB14" s="5"/>
      <c r="AC14" s="5"/>
      <c r="AD14" s="5"/>
      <c r="AE14" s="5"/>
      <c r="AF14" s="5"/>
      <c r="AG14" s="5"/>
      <c r="AH14" s="5"/>
      <c r="AI14" s="5"/>
      <c r="AJ14" s="6"/>
    </row>
    <row r="15" spans="1:36" s="15" customFormat="1" ht="28.5" customHeight="1" outlineLevel="1" x14ac:dyDescent="0.2">
      <c r="A15" s="13" t="s">
        <v>42</v>
      </c>
      <c r="B15" s="421">
        <v>44230</v>
      </c>
      <c r="C15" s="421"/>
      <c r="D15" s="421"/>
      <c r="E15" s="421"/>
      <c r="F15" s="421"/>
      <c r="G15" s="16"/>
      <c r="H15" s="16"/>
      <c r="I15" s="16"/>
      <c r="J15" s="16"/>
      <c r="K15" s="16"/>
      <c r="L15" s="5"/>
      <c r="M15" s="5"/>
      <c r="N15" s="5"/>
      <c r="O15" s="5"/>
      <c r="P15" s="5"/>
      <c r="Q15" s="5"/>
      <c r="R15" s="5"/>
      <c r="S15" s="5"/>
      <c r="T15" s="5"/>
      <c r="U15" s="5"/>
      <c r="V15" s="5"/>
      <c r="W15" s="5"/>
      <c r="X15" s="5"/>
      <c r="Y15" s="5"/>
      <c r="Z15" s="5"/>
      <c r="AA15" s="5"/>
      <c r="AB15" s="5"/>
      <c r="AC15" s="5"/>
      <c r="AD15" s="5"/>
      <c r="AE15" s="5"/>
      <c r="AF15" s="5"/>
      <c r="AG15" s="5"/>
      <c r="AH15" s="5"/>
      <c r="AI15" s="5"/>
      <c r="AJ15" s="6"/>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417"/>
      <c r="B17" s="17">
        <v>6093000000</v>
      </c>
      <c r="C17" s="18">
        <v>0</v>
      </c>
      <c r="D17" s="18">
        <v>0</v>
      </c>
      <c r="E17" s="19">
        <f>C17-D17</f>
        <v>0</v>
      </c>
      <c r="F17" s="327">
        <f>+B17+E17</f>
        <v>6093000000</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71</v>
      </c>
      <c r="F19" s="28" t="s">
        <v>72</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43" customFormat="1" ht="25.5" x14ac:dyDescent="0.2">
      <c r="A20" s="41" t="s">
        <v>143</v>
      </c>
      <c r="B20" s="121">
        <v>434000000</v>
      </c>
      <c r="C20" s="137"/>
      <c r="D20" s="137"/>
      <c r="E20" s="137"/>
      <c r="F20" s="137"/>
      <c r="G20" s="137"/>
      <c r="H20" s="137"/>
      <c r="I20" s="137"/>
      <c r="J20" s="137"/>
      <c r="K20" s="137"/>
      <c r="L20" s="43"/>
      <c r="M20" s="114"/>
      <c r="N20" s="44"/>
      <c r="O20" s="45"/>
      <c r="P20" s="46"/>
      <c r="Q20" s="47"/>
      <c r="R20" s="48"/>
      <c r="S20" s="47"/>
      <c r="T20" s="49"/>
      <c r="U20" s="49"/>
      <c r="V20" s="50"/>
      <c r="W20" s="51"/>
      <c r="X20" s="52"/>
      <c r="Y20" s="52"/>
      <c r="Z20" s="52"/>
      <c r="AA20" s="52"/>
      <c r="AB20" s="52"/>
      <c r="AC20" s="52"/>
      <c r="AD20" s="52"/>
      <c r="AE20" s="52"/>
      <c r="AF20" s="52"/>
      <c r="AG20" s="52"/>
      <c r="AH20" s="53"/>
      <c r="AI20" s="54"/>
      <c r="AJ20" s="54"/>
    </row>
    <row r="21" spans="1:37" s="143" customFormat="1" x14ac:dyDescent="0.2">
      <c r="A21" s="55"/>
      <c r="B21" s="122">
        <v>30000000</v>
      </c>
      <c r="C21" s="57" t="s">
        <v>56</v>
      </c>
      <c r="D21" s="57" t="s">
        <v>216</v>
      </c>
      <c r="E21" s="57" t="s">
        <v>220</v>
      </c>
      <c r="F21" s="57" t="s">
        <v>144</v>
      </c>
      <c r="G21" s="57" t="s">
        <v>142</v>
      </c>
      <c r="H21" s="57" t="s">
        <v>209</v>
      </c>
      <c r="I21" s="57" t="s">
        <v>145</v>
      </c>
      <c r="J21" s="57" t="s">
        <v>92</v>
      </c>
      <c r="K21" s="57" t="s">
        <v>95</v>
      </c>
      <c r="L21" s="58">
        <v>324</v>
      </c>
      <c r="M21" s="122">
        <v>30000000</v>
      </c>
      <c r="N21" s="65" t="s">
        <v>226</v>
      </c>
      <c r="O21" s="122">
        <v>30000000</v>
      </c>
      <c r="P21" s="59" t="s">
        <v>857</v>
      </c>
      <c r="Q21" s="122">
        <v>30000000</v>
      </c>
      <c r="R21" s="59" t="s">
        <v>861</v>
      </c>
      <c r="S21" s="122">
        <v>27650700</v>
      </c>
      <c r="T21" s="118" t="s">
        <v>853</v>
      </c>
      <c r="U21" s="120" t="s">
        <v>865</v>
      </c>
      <c r="V21" s="61" t="s">
        <v>614</v>
      </c>
      <c r="W21" s="62"/>
      <c r="X21" s="56"/>
      <c r="Y21" s="56"/>
      <c r="Z21" s="56"/>
      <c r="AA21" s="56"/>
      <c r="AB21" s="56"/>
      <c r="AC21" s="56"/>
      <c r="AD21" s="56"/>
      <c r="AE21" s="56"/>
      <c r="AF21" s="56"/>
      <c r="AG21" s="56"/>
      <c r="AH21" s="60"/>
      <c r="AI21" s="63">
        <f t="shared" ref="AI21:AI24" si="0">SUM(W21:AH21)</f>
        <v>0</v>
      </c>
      <c r="AJ21" s="64">
        <f t="shared" ref="AJ21:AJ24" si="1">+S21-AI21</f>
        <v>27650700</v>
      </c>
    </row>
    <row r="22" spans="1:37" s="143" customFormat="1" x14ac:dyDescent="0.2">
      <c r="A22" s="55"/>
      <c r="B22" s="122">
        <v>20000000</v>
      </c>
      <c r="C22" s="57" t="s">
        <v>56</v>
      </c>
      <c r="D22" s="57" t="s">
        <v>216</v>
      </c>
      <c r="E22" s="57" t="s">
        <v>220</v>
      </c>
      <c r="F22" s="57" t="s">
        <v>144</v>
      </c>
      <c r="G22" s="57" t="s">
        <v>142</v>
      </c>
      <c r="H22" s="57" t="s">
        <v>209</v>
      </c>
      <c r="I22" s="57" t="s">
        <v>145</v>
      </c>
      <c r="J22" s="57" t="s">
        <v>92</v>
      </c>
      <c r="K22" s="57" t="s">
        <v>95</v>
      </c>
      <c r="L22" s="58">
        <v>328</v>
      </c>
      <c r="M22" s="122">
        <v>20000000</v>
      </c>
      <c r="N22" s="65" t="s">
        <v>226</v>
      </c>
      <c r="O22" s="122">
        <v>20000000</v>
      </c>
      <c r="P22" s="59" t="s">
        <v>858</v>
      </c>
      <c r="Q22" s="122">
        <v>20000000</v>
      </c>
      <c r="R22" s="59" t="s">
        <v>862</v>
      </c>
      <c r="S22" s="122">
        <v>16176600</v>
      </c>
      <c r="T22" s="118" t="s">
        <v>854</v>
      </c>
      <c r="U22" s="120" t="s">
        <v>866</v>
      </c>
      <c r="V22" s="61" t="s">
        <v>578</v>
      </c>
      <c r="W22" s="62"/>
      <c r="X22" s="56"/>
      <c r="Y22" s="56"/>
      <c r="Z22" s="56"/>
      <c r="AA22" s="56"/>
      <c r="AB22" s="56"/>
      <c r="AC22" s="56"/>
      <c r="AD22" s="56"/>
      <c r="AE22" s="56"/>
      <c r="AF22" s="56"/>
      <c r="AG22" s="56"/>
      <c r="AH22" s="60"/>
      <c r="AI22" s="63">
        <f t="shared" si="0"/>
        <v>0</v>
      </c>
      <c r="AJ22" s="64">
        <f t="shared" si="1"/>
        <v>16176600</v>
      </c>
    </row>
    <row r="23" spans="1:37" s="143" customFormat="1" x14ac:dyDescent="0.2">
      <c r="A23" s="55"/>
      <c r="B23" s="122">
        <v>20000000</v>
      </c>
      <c r="C23" s="57" t="s">
        <v>56</v>
      </c>
      <c r="D23" s="57" t="s">
        <v>216</v>
      </c>
      <c r="E23" s="57" t="s">
        <v>220</v>
      </c>
      <c r="F23" s="57" t="s">
        <v>144</v>
      </c>
      <c r="G23" s="57" t="s">
        <v>142</v>
      </c>
      <c r="H23" s="57" t="s">
        <v>209</v>
      </c>
      <c r="I23" s="57" t="s">
        <v>145</v>
      </c>
      <c r="J23" s="57" t="s">
        <v>92</v>
      </c>
      <c r="K23" s="57" t="s">
        <v>95</v>
      </c>
      <c r="L23" s="58">
        <v>331</v>
      </c>
      <c r="M23" s="122">
        <v>20000000</v>
      </c>
      <c r="N23" s="65" t="s">
        <v>226</v>
      </c>
      <c r="O23" s="122">
        <v>20000000</v>
      </c>
      <c r="P23" s="59" t="s">
        <v>859</v>
      </c>
      <c r="Q23" s="122">
        <v>20000000</v>
      </c>
      <c r="R23" s="59" t="s">
        <v>863</v>
      </c>
      <c r="S23" s="122">
        <v>17221600</v>
      </c>
      <c r="T23" s="118" t="s">
        <v>855</v>
      </c>
      <c r="U23" s="120" t="s">
        <v>867</v>
      </c>
      <c r="V23" s="61" t="s">
        <v>580</v>
      </c>
      <c r="W23" s="62"/>
      <c r="X23" s="56"/>
      <c r="Y23" s="56"/>
      <c r="Z23" s="56"/>
      <c r="AA23" s="56"/>
      <c r="AB23" s="56"/>
      <c r="AC23" s="56"/>
      <c r="AD23" s="56"/>
      <c r="AE23" s="56"/>
      <c r="AF23" s="56"/>
      <c r="AG23" s="56"/>
      <c r="AH23" s="60"/>
      <c r="AI23" s="63">
        <f t="shared" si="0"/>
        <v>0</v>
      </c>
      <c r="AJ23" s="64">
        <f t="shared" si="1"/>
        <v>17221600</v>
      </c>
    </row>
    <row r="24" spans="1:37" s="143" customFormat="1" x14ac:dyDescent="0.2">
      <c r="A24" s="55"/>
      <c r="B24" s="122">
        <v>30000000</v>
      </c>
      <c r="C24" s="57" t="s">
        <v>56</v>
      </c>
      <c r="D24" s="57" t="s">
        <v>216</v>
      </c>
      <c r="E24" s="57" t="s">
        <v>220</v>
      </c>
      <c r="F24" s="57" t="s">
        <v>144</v>
      </c>
      <c r="G24" s="57" t="s">
        <v>142</v>
      </c>
      <c r="H24" s="57" t="s">
        <v>209</v>
      </c>
      <c r="I24" s="57" t="s">
        <v>145</v>
      </c>
      <c r="J24" s="57" t="s">
        <v>92</v>
      </c>
      <c r="K24" s="57" t="s">
        <v>95</v>
      </c>
      <c r="L24" s="58">
        <v>334</v>
      </c>
      <c r="M24" s="122">
        <v>30000000</v>
      </c>
      <c r="N24" s="65" t="s">
        <v>226</v>
      </c>
      <c r="O24" s="122">
        <v>30000000</v>
      </c>
      <c r="P24" s="59" t="s">
        <v>860</v>
      </c>
      <c r="Q24" s="122">
        <v>30000000</v>
      </c>
      <c r="R24" s="59" t="s">
        <v>864</v>
      </c>
      <c r="S24" s="122">
        <v>27650700</v>
      </c>
      <c r="T24" s="118" t="s">
        <v>856</v>
      </c>
      <c r="U24" s="120" t="s">
        <v>868</v>
      </c>
      <c r="V24" s="61" t="s">
        <v>525</v>
      </c>
      <c r="W24" s="62"/>
      <c r="X24" s="56"/>
      <c r="Y24" s="56"/>
      <c r="Z24" s="56"/>
      <c r="AA24" s="56"/>
      <c r="AB24" s="56"/>
      <c r="AC24" s="56"/>
      <c r="AD24" s="56"/>
      <c r="AE24" s="56"/>
      <c r="AF24" s="56"/>
      <c r="AG24" s="56"/>
      <c r="AH24" s="60"/>
      <c r="AI24" s="63">
        <f t="shared" si="0"/>
        <v>0</v>
      </c>
      <c r="AJ24" s="64">
        <f t="shared" si="1"/>
        <v>27650700</v>
      </c>
    </row>
    <row r="25" spans="1:37" s="143" customFormat="1" x14ac:dyDescent="0.2">
      <c r="A25" s="55"/>
      <c r="B25" s="122"/>
      <c r="C25" s="57"/>
      <c r="D25" s="57"/>
      <c r="E25" s="57"/>
      <c r="F25" s="57"/>
      <c r="G25" s="57"/>
      <c r="H25" s="57"/>
      <c r="I25" s="57"/>
      <c r="J25" s="57"/>
      <c r="K25" s="57"/>
      <c r="L25" s="58"/>
      <c r="M25" s="122"/>
      <c r="N25" s="65"/>
      <c r="O25" s="122"/>
      <c r="P25" s="59"/>
      <c r="Q25" s="122"/>
      <c r="R25" s="59"/>
      <c r="S25" s="122"/>
      <c r="T25" s="118"/>
      <c r="U25" s="120"/>
      <c r="V25" s="61"/>
      <c r="W25" s="62"/>
      <c r="X25" s="56"/>
      <c r="Y25" s="56"/>
      <c r="Z25" s="56"/>
      <c r="AA25" s="56"/>
      <c r="AB25" s="56"/>
      <c r="AC25" s="56"/>
      <c r="AD25" s="56"/>
      <c r="AE25" s="56"/>
      <c r="AF25" s="56"/>
      <c r="AG25" s="56"/>
      <c r="AH25" s="60"/>
      <c r="AI25" s="63">
        <f t="shared" ref="AI25" si="2">SUM(W25:AH25)</f>
        <v>0</v>
      </c>
      <c r="AJ25" s="64">
        <f t="shared" ref="AJ25" si="3">+S25-AI25</f>
        <v>0</v>
      </c>
    </row>
    <row r="26" spans="1:37" s="145" customFormat="1" x14ac:dyDescent="0.2">
      <c r="A26" s="55"/>
      <c r="B26" s="122"/>
      <c r="C26" s="57"/>
      <c r="D26" s="57"/>
      <c r="E26" s="57"/>
      <c r="F26" s="57"/>
      <c r="G26" s="57"/>
      <c r="H26" s="57"/>
      <c r="I26" s="57"/>
      <c r="J26" s="57"/>
      <c r="K26" s="57"/>
      <c r="L26" s="58"/>
      <c r="M26" s="115"/>
      <c r="N26" s="56"/>
      <c r="O26" s="56"/>
      <c r="P26" s="59"/>
      <c r="Q26" s="56"/>
      <c r="R26" s="59"/>
      <c r="S26" s="60"/>
      <c r="T26" s="118"/>
      <c r="U26" s="118"/>
      <c r="V26" s="61"/>
      <c r="W26" s="62"/>
      <c r="X26" s="56"/>
      <c r="Y26" s="56"/>
      <c r="Z26" s="56"/>
      <c r="AA26" s="56"/>
      <c r="AB26" s="56"/>
      <c r="AC26" s="56"/>
      <c r="AD26" s="56"/>
      <c r="AE26" s="56"/>
      <c r="AF26" s="56"/>
      <c r="AG26" s="56"/>
      <c r="AH26" s="60"/>
      <c r="AI26" s="63">
        <f t="shared" ref="AI26" si="4">SUM(W26:AH26)</f>
        <v>0</v>
      </c>
      <c r="AJ26" s="64">
        <f t="shared" ref="AJ26" si="5">+S26-AI26</f>
        <v>0</v>
      </c>
      <c r="AK26" s="144"/>
    </row>
    <row r="27" spans="1:37" s="146" customFormat="1" ht="50.25" customHeight="1" x14ac:dyDescent="0.2">
      <c r="A27" s="66" t="s">
        <v>8</v>
      </c>
      <c r="B27" s="123">
        <f>B20-SUM(B21:B26)</f>
        <v>334000000</v>
      </c>
      <c r="C27" s="294" t="s">
        <v>56</v>
      </c>
      <c r="D27" s="295" t="s">
        <v>216</v>
      </c>
      <c r="E27" s="295" t="s">
        <v>220</v>
      </c>
      <c r="F27" s="295" t="s">
        <v>144</v>
      </c>
      <c r="G27" s="295" t="s">
        <v>142</v>
      </c>
      <c r="H27" s="295" t="s">
        <v>209</v>
      </c>
      <c r="I27" s="295" t="s">
        <v>145</v>
      </c>
      <c r="J27" s="295" t="s">
        <v>92</v>
      </c>
      <c r="K27" s="295" t="s">
        <v>95</v>
      </c>
      <c r="L27" s="68"/>
      <c r="M27" s="116"/>
      <c r="N27" s="69"/>
      <c r="O27" s="67"/>
      <c r="P27" s="70"/>
      <c r="Q27" s="67">
        <f>SUM(Q21:Q26)</f>
        <v>100000000</v>
      </c>
      <c r="R27" s="71"/>
      <c r="S27" s="67">
        <f>SUM(S21:S26)</f>
        <v>88699600</v>
      </c>
      <c r="T27" s="72"/>
      <c r="U27" s="72"/>
      <c r="V27" s="73"/>
      <c r="W27" s="74">
        <f t="shared" ref="W27:AJ27" si="6">SUM(W21:W26)</f>
        <v>0</v>
      </c>
      <c r="X27" s="74">
        <f t="shared" si="6"/>
        <v>0</v>
      </c>
      <c r="Y27" s="74">
        <f t="shared" si="6"/>
        <v>0</v>
      </c>
      <c r="Z27" s="74">
        <f t="shared" si="6"/>
        <v>0</v>
      </c>
      <c r="AA27" s="74">
        <f t="shared" si="6"/>
        <v>0</v>
      </c>
      <c r="AB27" s="74">
        <f t="shared" si="6"/>
        <v>0</v>
      </c>
      <c r="AC27" s="74">
        <f t="shared" si="6"/>
        <v>0</v>
      </c>
      <c r="AD27" s="74">
        <f t="shared" si="6"/>
        <v>0</v>
      </c>
      <c r="AE27" s="74">
        <f t="shared" si="6"/>
        <v>0</v>
      </c>
      <c r="AF27" s="74">
        <f t="shared" si="6"/>
        <v>0</v>
      </c>
      <c r="AG27" s="74">
        <f t="shared" si="6"/>
        <v>0</v>
      </c>
      <c r="AH27" s="72">
        <f t="shared" si="6"/>
        <v>0</v>
      </c>
      <c r="AI27" s="75">
        <f t="shared" si="6"/>
        <v>0</v>
      </c>
      <c r="AJ27" s="75">
        <f t="shared" si="6"/>
        <v>88699600</v>
      </c>
    </row>
    <row r="28" spans="1:37" s="143" customFormat="1" ht="12.75" x14ac:dyDescent="0.2">
      <c r="A28" s="41" t="s">
        <v>213</v>
      </c>
      <c r="B28" s="121">
        <v>1167000000</v>
      </c>
      <c r="C28" s="137"/>
      <c r="D28" s="137"/>
      <c r="E28" s="137"/>
      <c r="F28" s="137"/>
      <c r="G28" s="137"/>
      <c r="H28" s="137"/>
      <c r="I28" s="137"/>
      <c r="J28" s="137"/>
      <c r="K28" s="137"/>
      <c r="L28" s="43"/>
      <c r="M28" s="114"/>
      <c r="N28" s="44"/>
      <c r="O28" s="45"/>
      <c r="P28" s="46"/>
      <c r="Q28" s="47"/>
      <c r="R28" s="48"/>
      <c r="S28" s="47"/>
      <c r="T28" s="49"/>
      <c r="U28" s="49"/>
      <c r="V28" s="50"/>
      <c r="W28" s="51"/>
      <c r="X28" s="52"/>
      <c r="Y28" s="52"/>
      <c r="Z28" s="52"/>
      <c r="AA28" s="52"/>
      <c r="AB28" s="52"/>
      <c r="AC28" s="52"/>
      <c r="AD28" s="52"/>
      <c r="AE28" s="52"/>
      <c r="AF28" s="52"/>
      <c r="AG28" s="52"/>
      <c r="AH28" s="53"/>
      <c r="AI28" s="54"/>
      <c r="AJ28" s="54"/>
    </row>
    <row r="29" spans="1:37" s="143" customFormat="1" x14ac:dyDescent="0.2">
      <c r="A29" s="55"/>
      <c r="B29" s="408">
        <v>72000000</v>
      </c>
      <c r="C29" s="57" t="s">
        <v>56</v>
      </c>
      <c r="D29" s="57" t="s">
        <v>216</v>
      </c>
      <c r="E29" s="57" t="s">
        <v>148</v>
      </c>
      <c r="F29" s="57" t="s">
        <v>147</v>
      </c>
      <c r="G29" s="57" t="s">
        <v>146</v>
      </c>
      <c r="H29" s="57" t="s">
        <v>205</v>
      </c>
      <c r="I29" s="57" t="s">
        <v>102</v>
      </c>
      <c r="J29" s="57" t="s">
        <v>92</v>
      </c>
      <c r="K29" s="57" t="s">
        <v>149</v>
      </c>
      <c r="L29" s="58">
        <v>248</v>
      </c>
      <c r="M29" s="408">
        <v>72000000</v>
      </c>
      <c r="N29" s="65" t="s">
        <v>226</v>
      </c>
      <c r="O29" s="408">
        <v>72000000</v>
      </c>
      <c r="P29" s="59" t="s">
        <v>794</v>
      </c>
      <c r="Q29" s="408">
        <v>72000000</v>
      </c>
      <c r="R29" s="59" t="s">
        <v>490</v>
      </c>
      <c r="S29" s="122">
        <v>72000000</v>
      </c>
      <c r="T29" s="118" t="s">
        <v>289</v>
      </c>
      <c r="U29" s="120" t="s">
        <v>906</v>
      </c>
      <c r="V29" s="61" t="s">
        <v>767</v>
      </c>
      <c r="W29" s="62"/>
      <c r="X29" s="56"/>
      <c r="Y29" s="56">
        <v>0</v>
      </c>
      <c r="Z29" s="56"/>
      <c r="AA29" s="56"/>
      <c r="AB29" s="56"/>
      <c r="AC29" s="56"/>
      <c r="AD29" s="56"/>
      <c r="AE29" s="56"/>
      <c r="AF29" s="56"/>
      <c r="AG29" s="56"/>
      <c r="AH29" s="60"/>
      <c r="AI29" s="63">
        <f t="shared" ref="AI29" si="7">SUM(W29:AH29)</f>
        <v>0</v>
      </c>
      <c r="AJ29" s="64">
        <f t="shared" ref="AJ29" si="8">+S29-AI29</f>
        <v>72000000</v>
      </c>
    </row>
    <row r="30" spans="1:37" s="143" customFormat="1" x14ac:dyDescent="0.2">
      <c r="A30" s="55"/>
      <c r="B30" s="408">
        <v>63000000</v>
      </c>
      <c r="C30" s="57" t="s">
        <v>56</v>
      </c>
      <c r="D30" s="57" t="s">
        <v>216</v>
      </c>
      <c r="E30" s="57" t="s">
        <v>148</v>
      </c>
      <c r="F30" s="57" t="s">
        <v>147</v>
      </c>
      <c r="G30" s="57" t="s">
        <v>146</v>
      </c>
      <c r="H30" s="57" t="s">
        <v>205</v>
      </c>
      <c r="I30" s="57" t="s">
        <v>102</v>
      </c>
      <c r="J30" s="57" t="s">
        <v>92</v>
      </c>
      <c r="K30" s="57" t="s">
        <v>149</v>
      </c>
      <c r="L30" s="58">
        <v>253</v>
      </c>
      <c r="M30" s="408">
        <v>63000000</v>
      </c>
      <c r="N30" s="65" t="s">
        <v>226</v>
      </c>
      <c r="O30" s="408">
        <v>63000000</v>
      </c>
      <c r="P30" s="59" t="s">
        <v>653</v>
      </c>
      <c r="Q30" s="408">
        <v>63000000</v>
      </c>
      <c r="R30" s="59" t="s">
        <v>763</v>
      </c>
      <c r="S30" s="122">
        <v>63000000</v>
      </c>
      <c r="T30" s="118" t="s">
        <v>290</v>
      </c>
      <c r="U30" s="120" t="s">
        <v>907</v>
      </c>
      <c r="V30" s="61" t="s">
        <v>878</v>
      </c>
      <c r="W30" s="62"/>
      <c r="X30" s="56"/>
      <c r="Y30" s="56">
        <v>4900000</v>
      </c>
      <c r="Z30" s="56"/>
      <c r="AA30" s="56"/>
      <c r="AB30" s="56"/>
      <c r="AC30" s="56"/>
      <c r="AD30" s="56"/>
      <c r="AE30" s="56"/>
      <c r="AF30" s="56"/>
      <c r="AG30" s="56"/>
      <c r="AH30" s="60"/>
      <c r="AI30" s="63">
        <f t="shared" ref="AI30:AI51" si="9">SUM(W30:AH30)</f>
        <v>4900000</v>
      </c>
      <c r="AJ30" s="64">
        <f t="shared" ref="AJ30:AJ51" si="10">+S30-AI30</f>
        <v>58100000</v>
      </c>
    </row>
    <row r="31" spans="1:37" s="143" customFormat="1" x14ac:dyDescent="0.2">
      <c r="A31" s="55"/>
      <c r="B31" s="408">
        <v>30000000</v>
      </c>
      <c r="C31" s="57" t="s">
        <v>56</v>
      </c>
      <c r="D31" s="57" t="s">
        <v>216</v>
      </c>
      <c r="E31" s="57" t="s">
        <v>148</v>
      </c>
      <c r="F31" s="57" t="s">
        <v>147</v>
      </c>
      <c r="G31" s="57" t="s">
        <v>146</v>
      </c>
      <c r="H31" s="57" t="s">
        <v>205</v>
      </c>
      <c r="I31" s="57" t="s">
        <v>102</v>
      </c>
      <c r="J31" s="57" t="s">
        <v>92</v>
      </c>
      <c r="K31" s="57" t="s">
        <v>149</v>
      </c>
      <c r="L31" s="58">
        <v>254</v>
      </c>
      <c r="M31" s="408">
        <v>30000000</v>
      </c>
      <c r="N31" s="65" t="s">
        <v>226</v>
      </c>
      <c r="O31" s="408">
        <v>30000000</v>
      </c>
      <c r="P31" s="59" t="s">
        <v>519</v>
      </c>
      <c r="Q31" s="408">
        <v>30000000</v>
      </c>
      <c r="R31" s="59" t="s">
        <v>658</v>
      </c>
      <c r="S31" s="122">
        <v>30000000</v>
      </c>
      <c r="T31" s="118" t="s">
        <v>291</v>
      </c>
      <c r="U31" s="120" t="s">
        <v>908</v>
      </c>
      <c r="V31" s="61" t="s">
        <v>879</v>
      </c>
      <c r="W31" s="62"/>
      <c r="X31" s="56"/>
      <c r="Y31" s="56">
        <v>6500000</v>
      </c>
      <c r="Z31" s="56"/>
      <c r="AA31" s="56"/>
      <c r="AB31" s="56"/>
      <c r="AC31" s="56"/>
      <c r="AD31" s="56"/>
      <c r="AE31" s="56"/>
      <c r="AF31" s="56"/>
      <c r="AG31" s="56"/>
      <c r="AH31" s="60"/>
      <c r="AI31" s="63">
        <f t="shared" si="9"/>
        <v>6500000</v>
      </c>
      <c r="AJ31" s="64">
        <f t="shared" si="10"/>
        <v>23500000</v>
      </c>
    </row>
    <row r="32" spans="1:37" s="143" customFormat="1" x14ac:dyDescent="0.2">
      <c r="A32" s="55"/>
      <c r="B32" s="408">
        <v>48000000</v>
      </c>
      <c r="C32" s="57" t="s">
        <v>56</v>
      </c>
      <c r="D32" s="57" t="s">
        <v>216</v>
      </c>
      <c r="E32" s="57" t="s">
        <v>148</v>
      </c>
      <c r="F32" s="57" t="s">
        <v>147</v>
      </c>
      <c r="G32" s="57" t="s">
        <v>146</v>
      </c>
      <c r="H32" s="57" t="s">
        <v>205</v>
      </c>
      <c r="I32" s="57" t="s">
        <v>102</v>
      </c>
      <c r="J32" s="57" t="s">
        <v>92</v>
      </c>
      <c r="K32" s="57" t="s">
        <v>149</v>
      </c>
      <c r="L32" s="58">
        <v>256</v>
      </c>
      <c r="M32" s="408">
        <v>48000000</v>
      </c>
      <c r="N32" s="65" t="s">
        <v>226</v>
      </c>
      <c r="O32" s="408">
        <v>48000000</v>
      </c>
      <c r="P32" s="59" t="s">
        <v>516</v>
      </c>
      <c r="Q32" s="408">
        <v>48000000</v>
      </c>
      <c r="R32" s="59" t="s">
        <v>760</v>
      </c>
      <c r="S32" s="122">
        <v>48000000</v>
      </c>
      <c r="T32" s="118" t="s">
        <v>872</v>
      </c>
      <c r="U32" s="120" t="s">
        <v>909</v>
      </c>
      <c r="V32" s="61" t="s">
        <v>880</v>
      </c>
      <c r="W32" s="62"/>
      <c r="X32" s="56"/>
      <c r="Y32" s="56">
        <v>0</v>
      </c>
      <c r="Z32" s="56"/>
      <c r="AA32" s="56"/>
      <c r="AB32" s="56"/>
      <c r="AC32" s="56"/>
      <c r="AD32" s="56"/>
      <c r="AE32" s="56"/>
      <c r="AF32" s="56"/>
      <c r="AG32" s="56"/>
      <c r="AH32" s="60"/>
      <c r="AI32" s="63">
        <f t="shared" si="9"/>
        <v>0</v>
      </c>
      <c r="AJ32" s="64">
        <f t="shared" si="10"/>
        <v>48000000</v>
      </c>
    </row>
    <row r="33" spans="1:36" s="143" customFormat="1" x14ac:dyDescent="0.2">
      <c r="A33" s="55"/>
      <c r="B33" s="408">
        <v>42000000</v>
      </c>
      <c r="C33" s="57" t="s">
        <v>56</v>
      </c>
      <c r="D33" s="57" t="s">
        <v>216</v>
      </c>
      <c r="E33" s="57" t="s">
        <v>148</v>
      </c>
      <c r="F33" s="57" t="s">
        <v>147</v>
      </c>
      <c r="G33" s="57" t="s">
        <v>146</v>
      </c>
      <c r="H33" s="57" t="s">
        <v>205</v>
      </c>
      <c r="I33" s="57" t="s">
        <v>102</v>
      </c>
      <c r="J33" s="57" t="s">
        <v>92</v>
      </c>
      <c r="K33" s="57" t="s">
        <v>149</v>
      </c>
      <c r="L33" s="58">
        <v>266</v>
      </c>
      <c r="M33" s="408">
        <v>42000000</v>
      </c>
      <c r="N33" s="65" t="s">
        <v>226</v>
      </c>
      <c r="O33" s="408">
        <v>42000000</v>
      </c>
      <c r="P33" s="59" t="s">
        <v>899</v>
      </c>
      <c r="Q33" s="408">
        <v>42000000</v>
      </c>
      <c r="R33" s="59" t="s">
        <v>504</v>
      </c>
      <c r="S33" s="122">
        <v>42000000</v>
      </c>
      <c r="T33" s="118" t="s">
        <v>292</v>
      </c>
      <c r="U33" s="120" t="s">
        <v>910</v>
      </c>
      <c r="V33" s="61" t="s">
        <v>881</v>
      </c>
      <c r="W33" s="62"/>
      <c r="X33" s="56"/>
      <c r="Y33" s="56">
        <v>4400000</v>
      </c>
      <c r="Z33" s="56"/>
      <c r="AA33" s="56"/>
      <c r="AB33" s="56"/>
      <c r="AC33" s="56"/>
      <c r="AD33" s="56"/>
      <c r="AE33" s="56"/>
      <c r="AF33" s="56"/>
      <c r="AG33" s="56"/>
      <c r="AH33" s="60"/>
      <c r="AI33" s="63">
        <f t="shared" si="9"/>
        <v>4400000</v>
      </c>
      <c r="AJ33" s="64">
        <f t="shared" si="10"/>
        <v>37600000</v>
      </c>
    </row>
    <row r="34" spans="1:36" s="143" customFormat="1" x14ac:dyDescent="0.2">
      <c r="A34" s="55"/>
      <c r="B34" s="408">
        <v>39900000</v>
      </c>
      <c r="C34" s="57" t="s">
        <v>56</v>
      </c>
      <c r="D34" s="57" t="s">
        <v>216</v>
      </c>
      <c r="E34" s="57" t="s">
        <v>148</v>
      </c>
      <c r="F34" s="57" t="s">
        <v>147</v>
      </c>
      <c r="G34" s="57" t="s">
        <v>146</v>
      </c>
      <c r="H34" s="57" t="s">
        <v>205</v>
      </c>
      <c r="I34" s="57" t="s">
        <v>102</v>
      </c>
      <c r="J34" s="57" t="s">
        <v>92</v>
      </c>
      <c r="K34" s="57" t="s">
        <v>149</v>
      </c>
      <c r="L34" s="58">
        <v>270</v>
      </c>
      <c r="M34" s="408">
        <v>39900000</v>
      </c>
      <c r="N34" s="65" t="s">
        <v>226</v>
      </c>
      <c r="O34" s="408">
        <v>39900000</v>
      </c>
      <c r="P34" s="59" t="s">
        <v>900</v>
      </c>
      <c r="Q34" s="408">
        <v>39900000</v>
      </c>
      <c r="R34" s="59" t="s">
        <v>890</v>
      </c>
      <c r="S34" s="122">
        <v>39900000</v>
      </c>
      <c r="T34" s="118" t="s">
        <v>873</v>
      </c>
      <c r="U34" s="120" t="s">
        <v>911</v>
      </c>
      <c r="V34" s="61" t="s">
        <v>780</v>
      </c>
      <c r="W34" s="62"/>
      <c r="X34" s="56"/>
      <c r="Y34" s="56">
        <v>0</v>
      </c>
      <c r="Z34" s="56"/>
      <c r="AA34" s="56"/>
      <c r="AB34" s="56"/>
      <c r="AC34" s="56"/>
      <c r="AD34" s="56"/>
      <c r="AE34" s="56"/>
      <c r="AF34" s="56"/>
      <c r="AG34" s="56"/>
      <c r="AH34" s="60"/>
      <c r="AI34" s="63">
        <f t="shared" si="9"/>
        <v>0</v>
      </c>
      <c r="AJ34" s="64">
        <f t="shared" si="10"/>
        <v>39900000</v>
      </c>
    </row>
    <row r="35" spans="1:36" s="143" customFormat="1" x14ac:dyDescent="0.2">
      <c r="A35" s="55"/>
      <c r="B35" s="408">
        <v>30000000</v>
      </c>
      <c r="C35" s="57" t="s">
        <v>56</v>
      </c>
      <c r="D35" s="57" t="s">
        <v>216</v>
      </c>
      <c r="E35" s="57" t="s">
        <v>148</v>
      </c>
      <c r="F35" s="57" t="s">
        <v>147</v>
      </c>
      <c r="G35" s="57" t="s">
        <v>146</v>
      </c>
      <c r="H35" s="57" t="s">
        <v>205</v>
      </c>
      <c r="I35" s="57" t="s">
        <v>102</v>
      </c>
      <c r="J35" s="57" t="s">
        <v>92</v>
      </c>
      <c r="K35" s="57" t="s">
        <v>149</v>
      </c>
      <c r="L35" s="58">
        <v>272</v>
      </c>
      <c r="M35" s="408">
        <v>30000000</v>
      </c>
      <c r="N35" s="65" t="s">
        <v>226</v>
      </c>
      <c r="O35" s="408">
        <v>30000000</v>
      </c>
      <c r="P35" s="59" t="s">
        <v>435</v>
      </c>
      <c r="Q35" s="408">
        <v>30000000</v>
      </c>
      <c r="R35" s="59" t="s">
        <v>891</v>
      </c>
      <c r="S35" s="122">
        <v>30000000</v>
      </c>
      <c r="T35" s="118" t="s">
        <v>293</v>
      </c>
      <c r="U35" s="120" t="s">
        <v>912</v>
      </c>
      <c r="V35" s="61" t="s">
        <v>882</v>
      </c>
      <c r="W35" s="62"/>
      <c r="X35" s="56"/>
      <c r="Y35" s="56">
        <v>5250000</v>
      </c>
      <c r="Z35" s="56"/>
      <c r="AA35" s="56"/>
      <c r="AB35" s="56"/>
      <c r="AC35" s="56"/>
      <c r="AD35" s="56"/>
      <c r="AE35" s="56"/>
      <c r="AF35" s="56"/>
      <c r="AG35" s="56"/>
      <c r="AH35" s="60"/>
      <c r="AI35" s="63">
        <f t="shared" si="9"/>
        <v>5250000</v>
      </c>
      <c r="AJ35" s="64">
        <f t="shared" si="10"/>
        <v>24750000</v>
      </c>
    </row>
    <row r="36" spans="1:36" s="143" customFormat="1" x14ac:dyDescent="0.2">
      <c r="A36" s="55"/>
      <c r="B36" s="408">
        <v>55000000</v>
      </c>
      <c r="C36" s="57" t="s">
        <v>56</v>
      </c>
      <c r="D36" s="57" t="s">
        <v>216</v>
      </c>
      <c r="E36" s="57" t="s">
        <v>148</v>
      </c>
      <c r="F36" s="57" t="s">
        <v>147</v>
      </c>
      <c r="G36" s="57" t="s">
        <v>146</v>
      </c>
      <c r="H36" s="57" t="s">
        <v>205</v>
      </c>
      <c r="I36" s="57" t="s">
        <v>102</v>
      </c>
      <c r="J36" s="57" t="s">
        <v>92</v>
      </c>
      <c r="K36" s="57" t="s">
        <v>149</v>
      </c>
      <c r="L36" s="58">
        <v>275</v>
      </c>
      <c r="M36" s="408">
        <v>55000000</v>
      </c>
      <c r="N36" s="65" t="s">
        <v>226</v>
      </c>
      <c r="O36" s="408">
        <v>55000000</v>
      </c>
      <c r="P36" s="59" t="s">
        <v>627</v>
      </c>
      <c r="Q36" s="408">
        <v>55000000</v>
      </c>
      <c r="R36" s="59" t="s">
        <v>489</v>
      </c>
      <c r="S36" s="122">
        <v>55000000</v>
      </c>
      <c r="T36" s="118" t="s">
        <v>294</v>
      </c>
      <c r="U36" s="120" t="s">
        <v>913</v>
      </c>
      <c r="V36" s="61" t="s">
        <v>577</v>
      </c>
      <c r="W36" s="62"/>
      <c r="X36" s="56"/>
      <c r="Y36" s="56">
        <v>0</v>
      </c>
      <c r="Z36" s="56"/>
      <c r="AA36" s="56"/>
      <c r="AB36" s="56"/>
      <c r="AC36" s="56"/>
      <c r="AD36" s="56"/>
      <c r="AE36" s="56"/>
      <c r="AF36" s="56"/>
      <c r="AG36" s="56"/>
      <c r="AH36" s="60"/>
      <c r="AI36" s="63">
        <f t="shared" si="9"/>
        <v>0</v>
      </c>
      <c r="AJ36" s="64">
        <f t="shared" si="10"/>
        <v>55000000</v>
      </c>
    </row>
    <row r="37" spans="1:36" s="143" customFormat="1" x14ac:dyDescent="0.2">
      <c r="A37" s="55"/>
      <c r="B37" s="408">
        <v>42000000</v>
      </c>
      <c r="C37" s="57" t="s">
        <v>56</v>
      </c>
      <c r="D37" s="57" t="s">
        <v>216</v>
      </c>
      <c r="E37" s="57" t="s">
        <v>148</v>
      </c>
      <c r="F37" s="57" t="s">
        <v>147</v>
      </c>
      <c r="G37" s="57" t="s">
        <v>146</v>
      </c>
      <c r="H37" s="57" t="s">
        <v>205</v>
      </c>
      <c r="I37" s="57" t="s">
        <v>102</v>
      </c>
      <c r="J37" s="57" t="s">
        <v>92</v>
      </c>
      <c r="K37" s="57" t="s">
        <v>149</v>
      </c>
      <c r="L37" s="58">
        <v>278</v>
      </c>
      <c r="M37" s="408">
        <v>42000000</v>
      </c>
      <c r="N37" s="65" t="s">
        <v>226</v>
      </c>
      <c r="O37" s="408">
        <v>42000000</v>
      </c>
      <c r="P37" s="59" t="s">
        <v>901</v>
      </c>
      <c r="Q37" s="408">
        <v>42000000</v>
      </c>
      <c r="R37" s="59" t="s">
        <v>892</v>
      </c>
      <c r="S37" s="122">
        <v>42000000</v>
      </c>
      <c r="T37" s="118" t="s">
        <v>295</v>
      </c>
      <c r="U37" s="120" t="s">
        <v>914</v>
      </c>
      <c r="V37" s="61" t="s">
        <v>883</v>
      </c>
      <c r="W37" s="62"/>
      <c r="X37" s="56"/>
      <c r="Y37" s="56">
        <v>4600000</v>
      </c>
      <c r="Z37" s="56"/>
      <c r="AA37" s="56"/>
      <c r="AB37" s="56"/>
      <c r="AC37" s="56"/>
      <c r="AD37" s="56"/>
      <c r="AE37" s="56"/>
      <c r="AF37" s="56"/>
      <c r="AG37" s="56"/>
      <c r="AH37" s="60"/>
      <c r="AI37" s="63">
        <f t="shared" si="9"/>
        <v>4600000</v>
      </c>
      <c r="AJ37" s="64">
        <f t="shared" si="10"/>
        <v>37400000</v>
      </c>
    </row>
    <row r="38" spans="1:36" s="143" customFormat="1" x14ac:dyDescent="0.2">
      <c r="A38" s="55"/>
      <c r="B38" s="408">
        <v>54000000</v>
      </c>
      <c r="C38" s="57" t="s">
        <v>56</v>
      </c>
      <c r="D38" s="57" t="s">
        <v>216</v>
      </c>
      <c r="E38" s="57" t="s">
        <v>148</v>
      </c>
      <c r="F38" s="57" t="s">
        <v>147</v>
      </c>
      <c r="G38" s="57" t="s">
        <v>146</v>
      </c>
      <c r="H38" s="57" t="s">
        <v>205</v>
      </c>
      <c r="I38" s="57" t="s">
        <v>102</v>
      </c>
      <c r="J38" s="57" t="s">
        <v>92</v>
      </c>
      <c r="K38" s="57" t="s">
        <v>149</v>
      </c>
      <c r="L38" s="58">
        <v>281</v>
      </c>
      <c r="M38" s="408">
        <v>54000000</v>
      </c>
      <c r="N38" s="65" t="s">
        <v>226</v>
      </c>
      <c r="O38" s="408">
        <v>54000000</v>
      </c>
      <c r="P38" s="59" t="s">
        <v>902</v>
      </c>
      <c r="Q38" s="408">
        <v>54000000</v>
      </c>
      <c r="R38" s="59" t="s">
        <v>893</v>
      </c>
      <c r="S38" s="122">
        <v>54000000</v>
      </c>
      <c r="T38" s="118" t="s">
        <v>296</v>
      </c>
      <c r="U38" s="120" t="s">
        <v>915</v>
      </c>
      <c r="V38" s="61" t="s">
        <v>884</v>
      </c>
      <c r="W38" s="62"/>
      <c r="X38" s="56"/>
      <c r="Y38" s="56">
        <v>4600000</v>
      </c>
      <c r="Z38" s="56"/>
      <c r="AA38" s="56"/>
      <c r="AB38" s="56"/>
      <c r="AC38" s="56"/>
      <c r="AD38" s="56"/>
      <c r="AE38" s="56"/>
      <c r="AF38" s="56"/>
      <c r="AG38" s="56"/>
      <c r="AH38" s="60"/>
      <c r="AI38" s="63">
        <f t="shared" si="9"/>
        <v>4600000</v>
      </c>
      <c r="AJ38" s="64">
        <f t="shared" si="10"/>
        <v>49400000</v>
      </c>
    </row>
    <row r="39" spans="1:36" s="143" customFormat="1" x14ac:dyDescent="0.2">
      <c r="A39" s="55"/>
      <c r="B39" s="408">
        <v>36000000</v>
      </c>
      <c r="C39" s="57" t="s">
        <v>56</v>
      </c>
      <c r="D39" s="57" t="s">
        <v>216</v>
      </c>
      <c r="E39" s="57" t="s">
        <v>148</v>
      </c>
      <c r="F39" s="57" t="s">
        <v>147</v>
      </c>
      <c r="G39" s="57" t="s">
        <v>146</v>
      </c>
      <c r="H39" s="57" t="s">
        <v>205</v>
      </c>
      <c r="I39" s="57" t="s">
        <v>102</v>
      </c>
      <c r="J39" s="57" t="s">
        <v>92</v>
      </c>
      <c r="K39" s="57" t="s">
        <v>149</v>
      </c>
      <c r="L39" s="58">
        <v>290</v>
      </c>
      <c r="M39" s="408">
        <v>36000000</v>
      </c>
      <c r="N39" s="65" t="s">
        <v>226</v>
      </c>
      <c r="O39" s="408">
        <v>36000000</v>
      </c>
      <c r="P39" s="59" t="s">
        <v>903</v>
      </c>
      <c r="Q39" s="408">
        <v>36000000</v>
      </c>
      <c r="R39" s="59" t="s">
        <v>502</v>
      </c>
      <c r="S39" s="122">
        <v>36000000</v>
      </c>
      <c r="T39" s="118" t="s">
        <v>297</v>
      </c>
      <c r="U39" s="120" t="s">
        <v>916</v>
      </c>
      <c r="V39" s="61" t="s">
        <v>885</v>
      </c>
      <c r="W39" s="62"/>
      <c r="X39" s="56"/>
      <c r="Y39" s="56">
        <v>3450000</v>
      </c>
      <c r="Z39" s="56"/>
      <c r="AA39" s="56"/>
      <c r="AB39" s="56"/>
      <c r="AC39" s="56"/>
      <c r="AD39" s="56"/>
      <c r="AE39" s="56"/>
      <c r="AF39" s="56"/>
      <c r="AG39" s="56"/>
      <c r="AH39" s="60"/>
      <c r="AI39" s="63">
        <f t="shared" si="9"/>
        <v>3450000</v>
      </c>
      <c r="AJ39" s="64">
        <f t="shared" si="10"/>
        <v>32550000</v>
      </c>
    </row>
    <row r="40" spans="1:36" s="143" customFormat="1" x14ac:dyDescent="0.2">
      <c r="A40" s="55"/>
      <c r="B40" s="408">
        <v>36000000</v>
      </c>
      <c r="C40" s="57" t="s">
        <v>56</v>
      </c>
      <c r="D40" s="57" t="s">
        <v>216</v>
      </c>
      <c r="E40" s="57" t="s">
        <v>148</v>
      </c>
      <c r="F40" s="57" t="s">
        <v>147</v>
      </c>
      <c r="G40" s="57" t="s">
        <v>146</v>
      </c>
      <c r="H40" s="57" t="s">
        <v>205</v>
      </c>
      <c r="I40" s="57" t="s">
        <v>102</v>
      </c>
      <c r="J40" s="57" t="s">
        <v>92</v>
      </c>
      <c r="K40" s="57" t="s">
        <v>149</v>
      </c>
      <c r="L40" s="58">
        <v>292</v>
      </c>
      <c r="M40" s="408">
        <v>36000000</v>
      </c>
      <c r="N40" s="65" t="s">
        <v>226</v>
      </c>
      <c r="O40" s="408">
        <v>36000000</v>
      </c>
      <c r="P40" s="59" t="s">
        <v>904</v>
      </c>
      <c r="Q40" s="408">
        <v>36000000</v>
      </c>
      <c r="R40" s="59" t="s">
        <v>812</v>
      </c>
      <c r="S40" s="122">
        <v>36000000</v>
      </c>
      <c r="T40" s="118" t="s">
        <v>298</v>
      </c>
      <c r="U40" s="120" t="s">
        <v>917</v>
      </c>
      <c r="V40" s="61" t="s">
        <v>519</v>
      </c>
      <c r="W40" s="62"/>
      <c r="X40" s="56"/>
      <c r="Y40" s="56">
        <v>0</v>
      </c>
      <c r="Z40" s="56"/>
      <c r="AA40" s="56"/>
      <c r="AB40" s="56"/>
      <c r="AC40" s="56"/>
      <c r="AD40" s="56"/>
      <c r="AE40" s="56"/>
      <c r="AF40" s="56"/>
      <c r="AG40" s="56"/>
      <c r="AH40" s="60"/>
      <c r="AI40" s="63">
        <f t="shared" si="9"/>
        <v>0</v>
      </c>
      <c r="AJ40" s="64">
        <f t="shared" si="10"/>
        <v>36000000</v>
      </c>
    </row>
    <row r="41" spans="1:36" s="143" customFormat="1" x14ac:dyDescent="0.2">
      <c r="A41" s="55"/>
      <c r="B41" s="408">
        <v>39900000</v>
      </c>
      <c r="C41" s="57" t="s">
        <v>56</v>
      </c>
      <c r="D41" s="57" t="s">
        <v>216</v>
      </c>
      <c r="E41" s="57" t="s">
        <v>148</v>
      </c>
      <c r="F41" s="57" t="s">
        <v>147</v>
      </c>
      <c r="G41" s="57" t="s">
        <v>146</v>
      </c>
      <c r="H41" s="57" t="s">
        <v>205</v>
      </c>
      <c r="I41" s="57" t="s">
        <v>102</v>
      </c>
      <c r="J41" s="57" t="s">
        <v>92</v>
      </c>
      <c r="K41" s="57" t="s">
        <v>149</v>
      </c>
      <c r="L41" s="58">
        <v>298</v>
      </c>
      <c r="M41" s="408">
        <v>39900000</v>
      </c>
      <c r="N41" s="65" t="s">
        <v>226</v>
      </c>
      <c r="O41" s="408">
        <v>39900000</v>
      </c>
      <c r="P41" s="59" t="s">
        <v>795</v>
      </c>
      <c r="Q41" s="408">
        <v>39900000</v>
      </c>
      <c r="R41" s="59" t="s">
        <v>894</v>
      </c>
      <c r="S41" s="122">
        <v>39900000</v>
      </c>
      <c r="T41" s="118" t="s">
        <v>874</v>
      </c>
      <c r="U41" s="120" t="s">
        <v>918</v>
      </c>
      <c r="V41" s="61" t="s">
        <v>886</v>
      </c>
      <c r="W41" s="62"/>
      <c r="X41" s="56"/>
      <c r="Y41" s="56">
        <v>0</v>
      </c>
      <c r="Z41" s="56"/>
      <c r="AA41" s="56"/>
      <c r="AB41" s="56"/>
      <c r="AC41" s="56"/>
      <c r="AD41" s="56"/>
      <c r="AE41" s="56"/>
      <c r="AF41" s="56"/>
      <c r="AG41" s="56"/>
      <c r="AH41" s="60"/>
      <c r="AI41" s="63">
        <f t="shared" si="9"/>
        <v>0</v>
      </c>
      <c r="AJ41" s="64">
        <f t="shared" si="10"/>
        <v>39900000</v>
      </c>
    </row>
    <row r="42" spans="1:36" s="143" customFormat="1" x14ac:dyDescent="0.2">
      <c r="A42" s="55"/>
      <c r="B42" s="408">
        <v>45000000</v>
      </c>
      <c r="C42" s="57" t="s">
        <v>56</v>
      </c>
      <c r="D42" s="57" t="s">
        <v>216</v>
      </c>
      <c r="E42" s="57" t="s">
        <v>148</v>
      </c>
      <c r="F42" s="57" t="s">
        <v>147</v>
      </c>
      <c r="G42" s="57" t="s">
        <v>146</v>
      </c>
      <c r="H42" s="57" t="s">
        <v>205</v>
      </c>
      <c r="I42" s="57" t="s">
        <v>102</v>
      </c>
      <c r="J42" s="57" t="s">
        <v>92</v>
      </c>
      <c r="K42" s="57" t="s">
        <v>149</v>
      </c>
      <c r="L42" s="58">
        <v>300</v>
      </c>
      <c r="M42" s="408">
        <v>45000000</v>
      </c>
      <c r="N42" s="65" t="s">
        <v>226</v>
      </c>
      <c r="O42" s="408">
        <v>45000000</v>
      </c>
      <c r="P42" s="59" t="s">
        <v>633</v>
      </c>
      <c r="Q42" s="408">
        <v>45000000</v>
      </c>
      <c r="R42" s="59" t="s">
        <v>895</v>
      </c>
      <c r="S42" s="122">
        <v>45000000</v>
      </c>
      <c r="T42" s="118" t="s">
        <v>875</v>
      </c>
      <c r="U42" s="120" t="s">
        <v>919</v>
      </c>
      <c r="V42" s="61" t="s">
        <v>629</v>
      </c>
      <c r="W42" s="62"/>
      <c r="X42" s="56"/>
      <c r="Y42" s="56">
        <v>0</v>
      </c>
      <c r="Z42" s="56"/>
      <c r="AA42" s="56"/>
      <c r="AB42" s="56"/>
      <c r="AC42" s="56"/>
      <c r="AD42" s="56"/>
      <c r="AE42" s="56"/>
      <c r="AF42" s="56"/>
      <c r="AG42" s="56"/>
      <c r="AH42" s="60"/>
      <c r="AI42" s="63">
        <f t="shared" si="9"/>
        <v>0</v>
      </c>
      <c r="AJ42" s="64">
        <f t="shared" si="10"/>
        <v>45000000</v>
      </c>
    </row>
    <row r="43" spans="1:36" s="143" customFormat="1" x14ac:dyDescent="0.2">
      <c r="A43" s="55"/>
      <c r="B43" s="408">
        <v>20000000</v>
      </c>
      <c r="C43" s="57" t="s">
        <v>56</v>
      </c>
      <c r="D43" s="57" t="s">
        <v>216</v>
      </c>
      <c r="E43" s="57" t="s">
        <v>148</v>
      </c>
      <c r="F43" s="57" t="s">
        <v>147</v>
      </c>
      <c r="G43" s="57" t="s">
        <v>146</v>
      </c>
      <c r="H43" s="57" t="s">
        <v>205</v>
      </c>
      <c r="I43" s="57" t="s">
        <v>102</v>
      </c>
      <c r="J43" s="57" t="s">
        <v>92</v>
      </c>
      <c r="K43" s="57" t="s">
        <v>149</v>
      </c>
      <c r="L43" s="58">
        <v>302</v>
      </c>
      <c r="M43" s="408">
        <v>20000000</v>
      </c>
      <c r="N43" s="65" t="s">
        <v>226</v>
      </c>
      <c r="O43" s="408">
        <v>20000000</v>
      </c>
      <c r="P43" s="59" t="s">
        <v>520</v>
      </c>
      <c r="Q43" s="408">
        <v>20000000</v>
      </c>
      <c r="R43" s="59" t="s">
        <v>543</v>
      </c>
      <c r="S43" s="122">
        <v>20000000</v>
      </c>
      <c r="T43" s="118" t="s">
        <v>299</v>
      </c>
      <c r="U43" s="120" t="s">
        <v>920</v>
      </c>
      <c r="V43" s="61" t="s">
        <v>887</v>
      </c>
      <c r="W43" s="62"/>
      <c r="X43" s="56"/>
      <c r="Y43" s="56">
        <v>4333333</v>
      </c>
      <c r="Z43" s="56"/>
      <c r="AA43" s="56"/>
      <c r="AB43" s="56"/>
      <c r="AC43" s="56"/>
      <c r="AD43" s="56"/>
      <c r="AE43" s="56"/>
      <c r="AF43" s="56"/>
      <c r="AG43" s="56"/>
      <c r="AH43" s="60"/>
      <c r="AI43" s="63">
        <f t="shared" si="9"/>
        <v>4333333</v>
      </c>
      <c r="AJ43" s="64">
        <f t="shared" si="10"/>
        <v>15666667</v>
      </c>
    </row>
    <row r="44" spans="1:36" s="143" customFormat="1" x14ac:dyDescent="0.2">
      <c r="A44" s="55"/>
      <c r="B44" s="408">
        <v>42000000</v>
      </c>
      <c r="C44" s="57" t="s">
        <v>56</v>
      </c>
      <c r="D44" s="57" t="s">
        <v>216</v>
      </c>
      <c r="E44" s="57" t="s">
        <v>148</v>
      </c>
      <c r="F44" s="57" t="s">
        <v>147</v>
      </c>
      <c r="G44" s="57" t="s">
        <v>146</v>
      </c>
      <c r="H44" s="57" t="s">
        <v>205</v>
      </c>
      <c r="I44" s="57" t="s">
        <v>102</v>
      </c>
      <c r="J44" s="57" t="s">
        <v>92</v>
      </c>
      <c r="K44" s="57" t="s">
        <v>149</v>
      </c>
      <c r="L44" s="58">
        <v>310</v>
      </c>
      <c r="M44" s="408">
        <v>42000000</v>
      </c>
      <c r="N44" s="65" t="s">
        <v>226</v>
      </c>
      <c r="O44" s="408">
        <v>42000000</v>
      </c>
      <c r="P44" s="59" t="s">
        <v>494</v>
      </c>
      <c r="Q44" s="408">
        <v>42000000</v>
      </c>
      <c r="R44" s="59" t="s">
        <v>896</v>
      </c>
      <c r="S44" s="122">
        <v>42000000</v>
      </c>
      <c r="T44" s="118" t="s">
        <v>300</v>
      </c>
      <c r="U44" s="120" t="s">
        <v>921</v>
      </c>
      <c r="V44" s="61" t="s">
        <v>605</v>
      </c>
      <c r="W44" s="62"/>
      <c r="X44" s="56"/>
      <c r="Y44" s="56">
        <v>0</v>
      </c>
      <c r="Z44" s="56"/>
      <c r="AA44" s="56"/>
      <c r="AB44" s="56"/>
      <c r="AC44" s="56"/>
      <c r="AD44" s="56"/>
      <c r="AE44" s="56"/>
      <c r="AF44" s="56"/>
      <c r="AG44" s="56"/>
      <c r="AH44" s="60"/>
      <c r="AI44" s="63">
        <f t="shared" si="9"/>
        <v>0</v>
      </c>
      <c r="AJ44" s="64">
        <f t="shared" si="10"/>
        <v>42000000</v>
      </c>
    </row>
    <row r="45" spans="1:36" s="143" customFormat="1" x14ac:dyDescent="0.2">
      <c r="A45" s="55"/>
      <c r="B45" s="409">
        <v>72000000</v>
      </c>
      <c r="C45" s="57" t="s">
        <v>56</v>
      </c>
      <c r="D45" s="57" t="s">
        <v>216</v>
      </c>
      <c r="E45" s="57" t="s">
        <v>869</v>
      </c>
      <c r="F45" s="57" t="s">
        <v>147</v>
      </c>
      <c r="G45" s="57" t="s">
        <v>146</v>
      </c>
      <c r="H45" s="57" t="s">
        <v>205</v>
      </c>
      <c r="I45" s="57" t="s">
        <v>102</v>
      </c>
      <c r="J45" s="57" t="s">
        <v>92</v>
      </c>
      <c r="K45" s="57" t="s">
        <v>149</v>
      </c>
      <c r="L45" s="58">
        <v>314</v>
      </c>
      <c r="M45" s="409">
        <v>72000000</v>
      </c>
      <c r="N45" s="65" t="s">
        <v>226</v>
      </c>
      <c r="O45" s="409">
        <v>72000000</v>
      </c>
      <c r="P45" s="59" t="s">
        <v>905</v>
      </c>
      <c r="Q45" s="409">
        <v>72000000</v>
      </c>
      <c r="R45" s="59" t="s">
        <v>897</v>
      </c>
      <c r="S45" s="387">
        <v>72000000</v>
      </c>
      <c r="T45" s="118" t="s">
        <v>876</v>
      </c>
      <c r="U45" s="120" t="s">
        <v>922</v>
      </c>
      <c r="V45" s="61" t="s">
        <v>791</v>
      </c>
      <c r="W45" s="62"/>
      <c r="X45" s="56"/>
      <c r="Y45" s="56">
        <v>0</v>
      </c>
      <c r="Z45" s="56"/>
      <c r="AA45" s="56"/>
      <c r="AB45" s="56"/>
      <c r="AC45" s="56"/>
      <c r="AD45" s="56"/>
      <c r="AE45" s="56"/>
      <c r="AF45" s="56"/>
      <c r="AG45" s="56"/>
      <c r="AH45" s="60"/>
      <c r="AI45" s="63">
        <f t="shared" si="9"/>
        <v>0</v>
      </c>
      <c r="AJ45" s="64">
        <f t="shared" si="10"/>
        <v>72000000</v>
      </c>
    </row>
    <row r="46" spans="1:36" s="143" customFormat="1" x14ac:dyDescent="0.2">
      <c r="A46" s="55"/>
      <c r="B46" s="409">
        <v>36000000</v>
      </c>
      <c r="C46" s="57" t="s">
        <v>56</v>
      </c>
      <c r="D46" s="57" t="s">
        <v>216</v>
      </c>
      <c r="E46" s="57" t="s">
        <v>870</v>
      </c>
      <c r="F46" s="57" t="s">
        <v>147</v>
      </c>
      <c r="G46" s="57" t="s">
        <v>146</v>
      </c>
      <c r="H46" s="57" t="s">
        <v>205</v>
      </c>
      <c r="I46" s="57" t="s">
        <v>102</v>
      </c>
      <c r="J46" s="57" t="s">
        <v>92</v>
      </c>
      <c r="K46" s="57" t="s">
        <v>149</v>
      </c>
      <c r="L46" s="58">
        <v>572</v>
      </c>
      <c r="M46" s="409">
        <v>36000000</v>
      </c>
      <c r="N46" s="65" t="s">
        <v>226</v>
      </c>
      <c r="O46" s="409">
        <v>36000000</v>
      </c>
      <c r="P46" s="59" t="s">
        <v>518</v>
      </c>
      <c r="Q46" s="409">
        <v>36000000</v>
      </c>
      <c r="R46" s="59" t="s">
        <v>499</v>
      </c>
      <c r="S46" s="387">
        <v>36000000</v>
      </c>
      <c r="T46" s="118" t="s">
        <v>301</v>
      </c>
      <c r="U46" s="120" t="s">
        <v>923</v>
      </c>
      <c r="V46" s="61" t="s">
        <v>888</v>
      </c>
      <c r="W46" s="62"/>
      <c r="X46" s="56"/>
      <c r="Y46" s="56">
        <v>5200000</v>
      </c>
      <c r="Z46" s="56"/>
      <c r="AA46" s="56"/>
      <c r="AB46" s="56"/>
      <c r="AC46" s="56"/>
      <c r="AD46" s="56"/>
      <c r="AE46" s="56"/>
      <c r="AF46" s="56"/>
      <c r="AG46" s="56"/>
      <c r="AH46" s="60"/>
      <c r="AI46" s="63">
        <f t="shared" ref="AI46:AI47" si="11">SUM(W46:AH46)</f>
        <v>5200000</v>
      </c>
      <c r="AJ46" s="64">
        <f t="shared" ref="AJ46:AJ47" si="12">+S46-AI46</f>
        <v>30800000</v>
      </c>
    </row>
    <row r="47" spans="1:36" s="143" customFormat="1" x14ac:dyDescent="0.2">
      <c r="A47" s="55"/>
      <c r="B47" s="409">
        <v>50000000</v>
      </c>
      <c r="C47" s="57" t="s">
        <v>56</v>
      </c>
      <c r="D47" s="57" t="s">
        <v>216</v>
      </c>
      <c r="E47" s="57" t="s">
        <v>871</v>
      </c>
      <c r="F47" s="57" t="s">
        <v>147</v>
      </c>
      <c r="G47" s="57" t="s">
        <v>146</v>
      </c>
      <c r="H47" s="57" t="s">
        <v>205</v>
      </c>
      <c r="I47" s="57" t="s">
        <v>102</v>
      </c>
      <c r="J47" s="57" t="s">
        <v>92</v>
      </c>
      <c r="K47" s="57" t="s">
        <v>149</v>
      </c>
      <c r="L47" s="58">
        <v>629</v>
      </c>
      <c r="M47" s="409">
        <v>50000000</v>
      </c>
      <c r="N47" s="65" t="s">
        <v>226</v>
      </c>
      <c r="O47" s="409">
        <v>50000000</v>
      </c>
      <c r="P47" s="59" t="s">
        <v>781</v>
      </c>
      <c r="Q47" s="409">
        <v>50000000</v>
      </c>
      <c r="R47" s="59" t="s">
        <v>898</v>
      </c>
      <c r="S47" s="387">
        <v>50000000</v>
      </c>
      <c r="T47" s="118" t="s">
        <v>877</v>
      </c>
      <c r="U47" s="120" t="s">
        <v>924</v>
      </c>
      <c r="V47" s="61" t="s">
        <v>889</v>
      </c>
      <c r="W47" s="62"/>
      <c r="X47" s="56"/>
      <c r="Y47" s="56">
        <v>0</v>
      </c>
      <c r="Z47" s="56"/>
      <c r="AA47" s="56"/>
      <c r="AB47" s="56"/>
      <c r="AC47" s="56"/>
      <c r="AD47" s="56"/>
      <c r="AE47" s="56"/>
      <c r="AF47" s="56"/>
      <c r="AG47" s="56"/>
      <c r="AH47" s="60"/>
      <c r="AI47" s="63">
        <f t="shared" si="11"/>
        <v>0</v>
      </c>
      <c r="AJ47" s="64">
        <f t="shared" si="12"/>
        <v>50000000</v>
      </c>
    </row>
    <row r="48" spans="1:36" s="143" customFormat="1" x14ac:dyDescent="0.2">
      <c r="A48" s="55"/>
      <c r="B48" s="122"/>
      <c r="C48" s="57"/>
      <c r="D48" s="57"/>
      <c r="E48" s="57"/>
      <c r="F48" s="57"/>
      <c r="G48" s="57"/>
      <c r="H48" s="57"/>
      <c r="I48" s="57"/>
      <c r="J48" s="57"/>
      <c r="K48" s="57"/>
      <c r="L48" s="58"/>
      <c r="M48" s="115"/>
      <c r="N48" s="65"/>
      <c r="O48" s="65"/>
      <c r="P48" s="59"/>
      <c r="Q48" s="65"/>
      <c r="R48" s="59"/>
      <c r="S48" s="60"/>
      <c r="T48" s="118"/>
      <c r="U48" s="120"/>
      <c r="V48" s="61"/>
      <c r="W48" s="62"/>
      <c r="X48" s="56"/>
      <c r="Y48" s="56"/>
      <c r="Z48" s="56"/>
      <c r="AA48" s="56"/>
      <c r="AB48" s="56"/>
      <c r="AC48" s="56"/>
      <c r="AD48" s="56"/>
      <c r="AE48" s="56"/>
      <c r="AF48" s="56"/>
      <c r="AG48" s="56"/>
      <c r="AH48" s="60"/>
      <c r="AI48" s="63">
        <f t="shared" si="9"/>
        <v>0</v>
      </c>
      <c r="AJ48" s="64">
        <f t="shared" si="10"/>
        <v>0</v>
      </c>
    </row>
    <row r="49" spans="1:37" s="143" customFormat="1" x14ac:dyDescent="0.2">
      <c r="A49" s="55"/>
      <c r="B49" s="122"/>
      <c r="C49" s="57"/>
      <c r="D49" s="57"/>
      <c r="E49" s="57"/>
      <c r="F49" s="57"/>
      <c r="G49" s="57"/>
      <c r="H49" s="57"/>
      <c r="I49" s="57"/>
      <c r="J49" s="57"/>
      <c r="K49" s="57"/>
      <c r="L49" s="58"/>
      <c r="M49" s="115"/>
      <c r="N49" s="65"/>
      <c r="O49" s="65"/>
      <c r="P49" s="59"/>
      <c r="Q49" s="65"/>
      <c r="R49" s="59"/>
      <c r="S49" s="60"/>
      <c r="T49" s="118"/>
      <c r="U49" s="120"/>
      <c r="V49" s="61"/>
      <c r="W49" s="62"/>
      <c r="X49" s="56"/>
      <c r="Y49" s="56"/>
      <c r="Z49" s="56"/>
      <c r="AA49" s="56"/>
      <c r="AB49" s="56"/>
      <c r="AC49" s="56"/>
      <c r="AD49" s="56"/>
      <c r="AE49" s="56"/>
      <c r="AF49" s="56"/>
      <c r="AG49" s="56"/>
      <c r="AH49" s="60"/>
      <c r="AI49" s="63">
        <f t="shared" si="9"/>
        <v>0</v>
      </c>
      <c r="AJ49" s="64">
        <f t="shared" si="10"/>
        <v>0</v>
      </c>
    </row>
    <row r="50" spans="1:37" s="143" customFormat="1" x14ac:dyDescent="0.2">
      <c r="A50" s="55"/>
      <c r="B50" s="122"/>
      <c r="C50" s="57"/>
      <c r="D50" s="57"/>
      <c r="E50" s="57"/>
      <c r="F50" s="57"/>
      <c r="G50" s="57"/>
      <c r="H50" s="57"/>
      <c r="I50" s="57"/>
      <c r="J50" s="57"/>
      <c r="K50" s="57"/>
      <c r="L50" s="58"/>
      <c r="M50" s="115"/>
      <c r="N50" s="65"/>
      <c r="O50" s="65"/>
      <c r="P50" s="59"/>
      <c r="Q50" s="65"/>
      <c r="R50" s="59"/>
      <c r="S50" s="60"/>
      <c r="T50" s="118"/>
      <c r="U50" s="120"/>
      <c r="V50" s="61"/>
      <c r="W50" s="62"/>
      <c r="X50" s="56"/>
      <c r="Y50" s="56"/>
      <c r="Z50" s="56"/>
      <c r="AA50" s="56"/>
      <c r="AB50" s="56"/>
      <c r="AC50" s="56"/>
      <c r="AD50" s="56"/>
      <c r="AE50" s="56"/>
      <c r="AF50" s="56"/>
      <c r="AG50" s="56"/>
      <c r="AH50" s="60"/>
      <c r="AI50" s="63">
        <f t="shared" si="9"/>
        <v>0</v>
      </c>
      <c r="AJ50" s="64">
        <f t="shared" si="10"/>
        <v>0</v>
      </c>
    </row>
    <row r="51" spans="1:37" s="143" customFormat="1" x14ac:dyDescent="0.2">
      <c r="A51" s="55"/>
      <c r="B51" s="122"/>
      <c r="C51" s="57"/>
      <c r="D51" s="57"/>
      <c r="E51" s="57"/>
      <c r="F51" s="57"/>
      <c r="G51" s="57"/>
      <c r="H51" s="57"/>
      <c r="I51" s="57"/>
      <c r="J51" s="57"/>
      <c r="K51" s="57"/>
      <c r="L51" s="58"/>
      <c r="M51" s="115"/>
      <c r="N51" s="65"/>
      <c r="O51" s="65"/>
      <c r="P51" s="59"/>
      <c r="Q51" s="65"/>
      <c r="R51" s="59"/>
      <c r="S51" s="60"/>
      <c r="T51" s="118"/>
      <c r="U51" s="120"/>
      <c r="V51" s="61"/>
      <c r="W51" s="62"/>
      <c r="X51" s="56"/>
      <c r="Y51" s="56"/>
      <c r="Z51" s="56"/>
      <c r="AA51" s="56"/>
      <c r="AB51" s="56"/>
      <c r="AC51" s="56"/>
      <c r="AD51" s="56"/>
      <c r="AE51" s="56"/>
      <c r="AF51" s="56"/>
      <c r="AG51" s="56"/>
      <c r="AH51" s="60"/>
      <c r="AI51" s="63">
        <f t="shared" si="9"/>
        <v>0</v>
      </c>
      <c r="AJ51" s="64">
        <f t="shared" si="10"/>
        <v>0</v>
      </c>
    </row>
    <row r="52" spans="1:37" s="143" customFormat="1" x14ac:dyDescent="0.2">
      <c r="A52" s="55"/>
      <c r="B52" s="122"/>
      <c r="C52" s="57"/>
      <c r="D52" s="57"/>
      <c r="E52" s="57"/>
      <c r="F52" s="57"/>
      <c r="G52" s="57"/>
      <c r="H52" s="57"/>
      <c r="I52" s="57"/>
      <c r="J52" s="57"/>
      <c r="K52" s="57"/>
      <c r="L52" s="58"/>
      <c r="M52" s="115"/>
      <c r="N52" s="56"/>
      <c r="O52" s="65"/>
      <c r="P52" s="59"/>
      <c r="Q52" s="65"/>
      <c r="R52" s="59"/>
      <c r="S52" s="65"/>
      <c r="T52" s="118"/>
      <c r="U52" s="120"/>
      <c r="V52" s="61"/>
      <c r="W52" s="62"/>
      <c r="X52" s="56"/>
      <c r="Y52" s="56"/>
      <c r="Z52" s="56"/>
      <c r="AA52" s="56"/>
      <c r="AB52" s="56"/>
      <c r="AC52" s="56"/>
      <c r="AD52" s="56"/>
      <c r="AE52" s="56"/>
      <c r="AF52" s="56"/>
      <c r="AG52" s="56"/>
      <c r="AH52" s="60"/>
      <c r="AI52" s="63"/>
      <c r="AJ52" s="64"/>
    </row>
    <row r="53" spans="1:37" s="146" customFormat="1" ht="52.5" customHeight="1" x14ac:dyDescent="0.2">
      <c r="A53" s="66" t="s">
        <v>8</v>
      </c>
      <c r="B53" s="123">
        <f>B28-SUM(B29:B52)</f>
        <v>314200000</v>
      </c>
      <c r="C53" s="294" t="s">
        <v>56</v>
      </c>
      <c r="D53" s="295" t="s">
        <v>216</v>
      </c>
      <c r="E53" s="295" t="s">
        <v>148</v>
      </c>
      <c r="F53" s="295" t="s">
        <v>147</v>
      </c>
      <c r="G53" s="295" t="s">
        <v>146</v>
      </c>
      <c r="H53" s="295" t="s">
        <v>205</v>
      </c>
      <c r="I53" s="295" t="s">
        <v>102</v>
      </c>
      <c r="J53" s="295" t="s">
        <v>92</v>
      </c>
      <c r="K53" s="295" t="s">
        <v>149</v>
      </c>
      <c r="L53" s="68"/>
      <c r="M53" s="116"/>
      <c r="N53" s="69"/>
      <c r="O53" s="67"/>
      <c r="P53" s="70"/>
      <c r="Q53" s="67">
        <f>SUM(Q29:Q52)</f>
        <v>852800000</v>
      </c>
      <c r="R53" s="71"/>
      <c r="S53" s="67">
        <f>SUM(S29:S52)</f>
        <v>852800000</v>
      </c>
      <c r="T53" s="72"/>
      <c r="U53" s="72"/>
      <c r="V53" s="73"/>
      <c r="W53" s="74">
        <f t="shared" ref="W53:AJ53" si="13">SUM(W29:W52)</f>
        <v>0</v>
      </c>
      <c r="X53" s="74">
        <f t="shared" si="13"/>
        <v>0</v>
      </c>
      <c r="Y53" s="74">
        <f t="shared" si="13"/>
        <v>43233333</v>
      </c>
      <c r="Z53" s="74">
        <f t="shared" si="13"/>
        <v>0</v>
      </c>
      <c r="AA53" s="74">
        <f t="shared" si="13"/>
        <v>0</v>
      </c>
      <c r="AB53" s="74">
        <f t="shared" si="13"/>
        <v>0</v>
      </c>
      <c r="AC53" s="74">
        <f t="shared" si="13"/>
        <v>0</v>
      </c>
      <c r="AD53" s="74">
        <f t="shared" si="13"/>
        <v>0</v>
      </c>
      <c r="AE53" s="74">
        <f t="shared" si="13"/>
        <v>0</v>
      </c>
      <c r="AF53" s="74">
        <f t="shared" si="13"/>
        <v>0</v>
      </c>
      <c r="AG53" s="74">
        <f t="shared" si="13"/>
        <v>0</v>
      </c>
      <c r="AH53" s="72">
        <f t="shared" si="13"/>
        <v>0</v>
      </c>
      <c r="AI53" s="75">
        <f t="shared" si="13"/>
        <v>43233333</v>
      </c>
      <c r="AJ53" s="75">
        <f t="shared" si="13"/>
        <v>809566667</v>
      </c>
    </row>
    <row r="54" spans="1:37" s="147" customFormat="1" ht="25.5" x14ac:dyDescent="0.2">
      <c r="A54" s="41" t="s">
        <v>151</v>
      </c>
      <c r="B54" s="121">
        <v>442000000</v>
      </c>
      <c r="C54" s="137"/>
      <c r="D54" s="137"/>
      <c r="E54" s="137"/>
      <c r="F54" s="137"/>
      <c r="G54" s="137"/>
      <c r="H54" s="137"/>
      <c r="I54" s="137"/>
      <c r="J54" s="137"/>
      <c r="K54" s="137"/>
      <c r="L54" s="43"/>
      <c r="M54" s="114"/>
      <c r="N54" s="44"/>
      <c r="O54" s="45"/>
      <c r="P54" s="46"/>
      <c r="Q54" s="47"/>
      <c r="R54" s="48"/>
      <c r="S54" s="47"/>
      <c r="T54" s="49"/>
      <c r="U54" s="49"/>
      <c r="V54" s="50"/>
      <c r="W54" s="138"/>
      <c r="X54" s="47"/>
      <c r="Y54" s="47"/>
      <c r="Z54" s="47"/>
      <c r="AA54" s="47"/>
      <c r="AB54" s="47"/>
      <c r="AC54" s="47"/>
      <c r="AD54" s="47"/>
      <c r="AE54" s="47"/>
      <c r="AF54" s="47"/>
      <c r="AG54" s="47"/>
      <c r="AH54" s="49"/>
      <c r="AI54" s="139"/>
      <c r="AJ54" s="139"/>
    </row>
    <row r="55" spans="1:37" s="145" customFormat="1" x14ac:dyDescent="0.2">
      <c r="A55" s="55"/>
      <c r="B55" s="56">
        <v>42000000</v>
      </c>
      <c r="C55" s="57" t="s">
        <v>56</v>
      </c>
      <c r="D55" s="57" t="s">
        <v>216</v>
      </c>
      <c r="E55" s="57" t="s">
        <v>150</v>
      </c>
      <c r="F55" s="57" t="s">
        <v>155</v>
      </c>
      <c r="G55" s="57" t="s">
        <v>146</v>
      </c>
      <c r="H55" s="57" t="s">
        <v>202</v>
      </c>
      <c r="I55" s="57" t="s">
        <v>80</v>
      </c>
      <c r="J55" s="57" t="s">
        <v>92</v>
      </c>
      <c r="K55" s="57" t="s">
        <v>149</v>
      </c>
      <c r="L55" s="58">
        <v>315</v>
      </c>
      <c r="M55" s="56">
        <v>42000000</v>
      </c>
      <c r="N55" s="56" t="s">
        <v>226</v>
      </c>
      <c r="O55" s="56">
        <v>42000000</v>
      </c>
      <c r="P55" s="59" t="s">
        <v>624</v>
      </c>
      <c r="Q55" s="56">
        <v>42000000</v>
      </c>
      <c r="R55" s="59" t="s">
        <v>928</v>
      </c>
      <c r="S55" s="56">
        <v>42000000</v>
      </c>
      <c r="T55" s="118" t="s">
        <v>925</v>
      </c>
      <c r="U55" s="118" t="s">
        <v>930</v>
      </c>
      <c r="V55" s="61" t="s">
        <v>938</v>
      </c>
      <c r="W55" s="62"/>
      <c r="X55" s="56"/>
      <c r="Y55" s="56">
        <v>0</v>
      </c>
      <c r="Z55" s="56"/>
      <c r="AA55" s="56"/>
      <c r="AB55" s="56"/>
      <c r="AC55" s="56"/>
      <c r="AD55" s="56"/>
      <c r="AE55" s="56"/>
      <c r="AF55" s="56"/>
      <c r="AG55" s="56"/>
      <c r="AH55" s="60"/>
      <c r="AI55" s="63">
        <f t="shared" ref="AI55" si="14">SUM(W55:AH55)</f>
        <v>0</v>
      </c>
      <c r="AJ55" s="64">
        <f t="shared" ref="AJ55" si="15">+S55-AI55</f>
        <v>42000000</v>
      </c>
      <c r="AK55" s="144"/>
    </row>
    <row r="56" spans="1:37" s="145" customFormat="1" x14ac:dyDescent="0.2">
      <c r="A56" s="55"/>
      <c r="B56" s="56">
        <v>40500000</v>
      </c>
      <c r="C56" s="57" t="s">
        <v>56</v>
      </c>
      <c r="D56" s="57" t="s">
        <v>216</v>
      </c>
      <c r="E56" s="57" t="s">
        <v>150</v>
      </c>
      <c r="F56" s="57" t="s">
        <v>155</v>
      </c>
      <c r="G56" s="57" t="s">
        <v>146</v>
      </c>
      <c r="H56" s="57" t="s">
        <v>202</v>
      </c>
      <c r="I56" s="57" t="s">
        <v>80</v>
      </c>
      <c r="J56" s="57" t="s">
        <v>92</v>
      </c>
      <c r="K56" s="57" t="s">
        <v>149</v>
      </c>
      <c r="L56" s="58">
        <v>317</v>
      </c>
      <c r="M56" s="56">
        <v>40500000</v>
      </c>
      <c r="N56" s="56" t="s">
        <v>226</v>
      </c>
      <c r="O56" s="56">
        <v>40500000</v>
      </c>
      <c r="P56" s="59" t="s">
        <v>779</v>
      </c>
      <c r="Q56" s="56">
        <v>40500000</v>
      </c>
      <c r="R56" s="59" t="s">
        <v>941</v>
      </c>
      <c r="S56" s="56">
        <v>40500000</v>
      </c>
      <c r="T56" s="118" t="s">
        <v>926</v>
      </c>
      <c r="U56" s="118" t="s">
        <v>931</v>
      </c>
      <c r="V56" s="61" t="s">
        <v>942</v>
      </c>
      <c r="W56" s="62"/>
      <c r="X56" s="56"/>
      <c r="Y56" s="56">
        <v>0</v>
      </c>
      <c r="Z56" s="56"/>
      <c r="AA56" s="56"/>
      <c r="AB56" s="56"/>
      <c r="AC56" s="56"/>
      <c r="AD56" s="56"/>
      <c r="AE56" s="56"/>
      <c r="AF56" s="56"/>
      <c r="AG56" s="56"/>
      <c r="AH56" s="60"/>
      <c r="AI56" s="63">
        <f t="shared" ref="AI56:AI64" si="16">SUM(W56:AH56)</f>
        <v>0</v>
      </c>
      <c r="AJ56" s="64">
        <f t="shared" ref="AJ56:AJ64" si="17">+S56-AI56</f>
        <v>40500000</v>
      </c>
      <c r="AK56" s="144"/>
    </row>
    <row r="57" spans="1:37" s="145" customFormat="1" x14ac:dyDescent="0.2">
      <c r="A57" s="55"/>
      <c r="B57" s="56">
        <v>65000000</v>
      </c>
      <c r="C57" s="57" t="s">
        <v>56</v>
      </c>
      <c r="D57" s="57" t="s">
        <v>216</v>
      </c>
      <c r="E57" s="57" t="s">
        <v>150</v>
      </c>
      <c r="F57" s="57" t="s">
        <v>155</v>
      </c>
      <c r="G57" s="57" t="s">
        <v>146</v>
      </c>
      <c r="H57" s="57" t="s">
        <v>202</v>
      </c>
      <c r="I57" s="57" t="s">
        <v>80</v>
      </c>
      <c r="J57" s="57" t="s">
        <v>92</v>
      </c>
      <c r="K57" s="57" t="s">
        <v>149</v>
      </c>
      <c r="L57" s="58">
        <v>319</v>
      </c>
      <c r="M57" s="56">
        <v>65000000</v>
      </c>
      <c r="N57" s="56" t="s">
        <v>226</v>
      </c>
      <c r="O57" s="56">
        <v>65000000</v>
      </c>
      <c r="P57" s="59" t="s">
        <v>654</v>
      </c>
      <c r="Q57" s="56">
        <v>65000000</v>
      </c>
      <c r="R57" s="59" t="s">
        <v>764</v>
      </c>
      <c r="S57" s="56">
        <v>65000000</v>
      </c>
      <c r="T57" s="118" t="s">
        <v>302</v>
      </c>
      <c r="U57" s="118" t="s">
        <v>932</v>
      </c>
      <c r="V57" s="61" t="s">
        <v>939</v>
      </c>
      <c r="W57" s="62"/>
      <c r="X57" s="56"/>
      <c r="Y57" s="56">
        <v>4550000</v>
      </c>
      <c r="Z57" s="56"/>
      <c r="AA57" s="56"/>
      <c r="AB57" s="56"/>
      <c r="AC57" s="56"/>
      <c r="AD57" s="56"/>
      <c r="AE57" s="56"/>
      <c r="AF57" s="56"/>
      <c r="AG57" s="56"/>
      <c r="AH57" s="60"/>
      <c r="AI57" s="63">
        <f t="shared" si="16"/>
        <v>4550000</v>
      </c>
      <c r="AJ57" s="64">
        <f t="shared" si="17"/>
        <v>60450000</v>
      </c>
      <c r="AK57" s="144"/>
    </row>
    <row r="58" spans="1:37" s="145" customFormat="1" x14ac:dyDescent="0.2">
      <c r="A58" s="55"/>
      <c r="B58" s="56">
        <v>36000000</v>
      </c>
      <c r="C58" s="57" t="s">
        <v>56</v>
      </c>
      <c r="D58" s="57" t="s">
        <v>216</v>
      </c>
      <c r="E58" s="57" t="s">
        <v>150</v>
      </c>
      <c r="F58" s="57" t="s">
        <v>155</v>
      </c>
      <c r="G58" s="57" t="s">
        <v>146</v>
      </c>
      <c r="H58" s="57" t="s">
        <v>202</v>
      </c>
      <c r="I58" s="57" t="s">
        <v>80</v>
      </c>
      <c r="J58" s="57" t="s">
        <v>92</v>
      </c>
      <c r="K58" s="57" t="s">
        <v>149</v>
      </c>
      <c r="L58" s="58">
        <v>320</v>
      </c>
      <c r="M58" s="56">
        <v>36000000</v>
      </c>
      <c r="N58" s="56" t="s">
        <v>226</v>
      </c>
      <c r="O58" s="56">
        <v>36000000</v>
      </c>
      <c r="P58" s="59" t="s">
        <v>796</v>
      </c>
      <c r="Q58" s="56">
        <v>36000000</v>
      </c>
      <c r="R58" s="59" t="s">
        <v>546</v>
      </c>
      <c r="S58" s="56">
        <v>36000000</v>
      </c>
      <c r="T58" s="118" t="s">
        <v>303</v>
      </c>
      <c r="U58" s="118" t="s">
        <v>933</v>
      </c>
      <c r="V58" s="61" t="s">
        <v>517</v>
      </c>
      <c r="W58" s="62"/>
      <c r="X58" s="56"/>
      <c r="Y58" s="56">
        <v>0</v>
      </c>
      <c r="Z58" s="56"/>
      <c r="AA58" s="56"/>
      <c r="AB58" s="56"/>
      <c r="AC58" s="56"/>
      <c r="AD58" s="56"/>
      <c r="AE58" s="56"/>
      <c r="AF58" s="56"/>
      <c r="AG58" s="56"/>
      <c r="AH58" s="60"/>
      <c r="AI58" s="63">
        <f t="shared" si="16"/>
        <v>0</v>
      </c>
      <c r="AJ58" s="64">
        <f t="shared" si="17"/>
        <v>36000000</v>
      </c>
      <c r="AK58" s="144"/>
    </row>
    <row r="59" spans="1:37" s="145" customFormat="1" x14ac:dyDescent="0.2">
      <c r="A59" s="55"/>
      <c r="B59" s="56">
        <v>32000000</v>
      </c>
      <c r="C59" s="57" t="s">
        <v>56</v>
      </c>
      <c r="D59" s="57" t="s">
        <v>216</v>
      </c>
      <c r="E59" s="57" t="s">
        <v>150</v>
      </c>
      <c r="F59" s="57" t="s">
        <v>155</v>
      </c>
      <c r="G59" s="57" t="s">
        <v>146</v>
      </c>
      <c r="H59" s="57" t="s">
        <v>202</v>
      </c>
      <c r="I59" s="57" t="s">
        <v>80</v>
      </c>
      <c r="J59" s="57" t="s">
        <v>92</v>
      </c>
      <c r="K59" s="57" t="s">
        <v>149</v>
      </c>
      <c r="L59" s="58">
        <v>322</v>
      </c>
      <c r="M59" s="56">
        <v>32000000</v>
      </c>
      <c r="N59" s="56" t="s">
        <v>226</v>
      </c>
      <c r="O59" s="56">
        <v>32000000</v>
      </c>
      <c r="P59" s="59" t="s">
        <v>775</v>
      </c>
      <c r="Q59" s="56">
        <v>32000000</v>
      </c>
      <c r="R59" s="59" t="s">
        <v>616</v>
      </c>
      <c r="S59" s="56">
        <v>32000000</v>
      </c>
      <c r="T59" s="118" t="s">
        <v>927</v>
      </c>
      <c r="U59" s="118" t="s">
        <v>934</v>
      </c>
      <c r="V59" s="61" t="s">
        <v>896</v>
      </c>
      <c r="W59" s="62"/>
      <c r="X59" s="56"/>
      <c r="Y59" s="56">
        <v>0</v>
      </c>
      <c r="Z59" s="56"/>
      <c r="AA59" s="56"/>
      <c r="AB59" s="56"/>
      <c r="AC59" s="56"/>
      <c r="AD59" s="56"/>
      <c r="AE59" s="56"/>
      <c r="AF59" s="56"/>
      <c r="AG59" s="56"/>
      <c r="AH59" s="60"/>
      <c r="AI59" s="63">
        <f t="shared" si="16"/>
        <v>0</v>
      </c>
      <c r="AJ59" s="64">
        <f t="shared" si="17"/>
        <v>32000000</v>
      </c>
      <c r="AK59" s="144"/>
    </row>
    <row r="60" spans="1:37" s="145" customFormat="1" x14ac:dyDescent="0.2">
      <c r="A60" s="55"/>
      <c r="B60" s="56">
        <v>22500000</v>
      </c>
      <c r="C60" s="57" t="s">
        <v>56</v>
      </c>
      <c r="D60" s="57" t="s">
        <v>216</v>
      </c>
      <c r="E60" s="57" t="s">
        <v>150</v>
      </c>
      <c r="F60" s="57" t="s">
        <v>155</v>
      </c>
      <c r="G60" s="57" t="s">
        <v>146</v>
      </c>
      <c r="H60" s="57" t="s">
        <v>202</v>
      </c>
      <c r="I60" s="57" t="s">
        <v>80</v>
      </c>
      <c r="J60" s="57" t="s">
        <v>92</v>
      </c>
      <c r="K60" s="57" t="s">
        <v>149</v>
      </c>
      <c r="L60" s="58">
        <v>326</v>
      </c>
      <c r="M60" s="56">
        <v>22500000</v>
      </c>
      <c r="N60" s="56" t="s">
        <v>226</v>
      </c>
      <c r="O60" s="56">
        <v>22500000</v>
      </c>
      <c r="P60" s="59" t="s">
        <v>797</v>
      </c>
      <c r="Q60" s="56">
        <v>22500000</v>
      </c>
      <c r="R60" s="59" t="s">
        <v>929</v>
      </c>
      <c r="S60" s="56">
        <v>22500000</v>
      </c>
      <c r="T60" s="118" t="s">
        <v>304</v>
      </c>
      <c r="U60" s="118" t="s">
        <v>935</v>
      </c>
      <c r="V60" s="61" t="s">
        <v>435</v>
      </c>
      <c r="W60" s="62"/>
      <c r="X60" s="56"/>
      <c r="Y60" s="56">
        <v>0</v>
      </c>
      <c r="Z60" s="56"/>
      <c r="AA60" s="56"/>
      <c r="AB60" s="56"/>
      <c r="AC60" s="56"/>
      <c r="AD60" s="56"/>
      <c r="AE60" s="56"/>
      <c r="AF60" s="56"/>
      <c r="AG60" s="56"/>
      <c r="AH60" s="60"/>
      <c r="AI60" s="63">
        <f t="shared" ref="AI60:AI62" si="18">SUM(W60:AH60)</f>
        <v>0</v>
      </c>
      <c r="AJ60" s="64">
        <f t="shared" ref="AJ60:AJ62" si="19">+S60-AI60</f>
        <v>22500000</v>
      </c>
      <c r="AK60" s="144"/>
    </row>
    <row r="61" spans="1:37" s="145" customFormat="1" x14ac:dyDescent="0.2">
      <c r="A61" s="55"/>
      <c r="B61" s="56">
        <v>36000000</v>
      </c>
      <c r="C61" s="57" t="s">
        <v>56</v>
      </c>
      <c r="D61" s="57" t="s">
        <v>216</v>
      </c>
      <c r="E61" s="57" t="s">
        <v>150</v>
      </c>
      <c r="F61" s="57" t="s">
        <v>155</v>
      </c>
      <c r="G61" s="57" t="s">
        <v>146</v>
      </c>
      <c r="H61" s="57" t="s">
        <v>202</v>
      </c>
      <c r="I61" s="57" t="s">
        <v>80</v>
      </c>
      <c r="J61" s="57" t="s">
        <v>92</v>
      </c>
      <c r="K61" s="57" t="s">
        <v>149</v>
      </c>
      <c r="L61" s="58">
        <v>340</v>
      </c>
      <c r="M61" s="56">
        <v>36000000</v>
      </c>
      <c r="N61" s="56" t="s">
        <v>226</v>
      </c>
      <c r="O61" s="56">
        <v>36000000</v>
      </c>
      <c r="P61" s="59" t="s">
        <v>640</v>
      </c>
      <c r="Q61" s="56">
        <v>36000000</v>
      </c>
      <c r="R61" s="59" t="s">
        <v>547</v>
      </c>
      <c r="S61" s="56">
        <v>36000000</v>
      </c>
      <c r="T61" s="118" t="s">
        <v>305</v>
      </c>
      <c r="U61" s="118" t="s">
        <v>936</v>
      </c>
      <c r="V61" s="61" t="s">
        <v>770</v>
      </c>
      <c r="W61" s="62"/>
      <c r="X61" s="56"/>
      <c r="Y61" s="56">
        <v>0</v>
      </c>
      <c r="Z61" s="56"/>
      <c r="AA61" s="56"/>
      <c r="AB61" s="56"/>
      <c r="AC61" s="56"/>
      <c r="AD61" s="56"/>
      <c r="AE61" s="56"/>
      <c r="AF61" s="56"/>
      <c r="AG61" s="56"/>
      <c r="AH61" s="60"/>
      <c r="AI61" s="63">
        <f t="shared" si="18"/>
        <v>0</v>
      </c>
      <c r="AJ61" s="64">
        <f t="shared" si="19"/>
        <v>36000000</v>
      </c>
      <c r="AK61" s="144"/>
    </row>
    <row r="62" spans="1:37" s="145" customFormat="1" x14ac:dyDescent="0.2">
      <c r="A62" s="55"/>
      <c r="B62" s="56">
        <v>22500000</v>
      </c>
      <c r="C62" s="57" t="s">
        <v>56</v>
      </c>
      <c r="D62" s="57" t="s">
        <v>216</v>
      </c>
      <c r="E62" s="57" t="s">
        <v>150</v>
      </c>
      <c r="F62" s="57" t="s">
        <v>155</v>
      </c>
      <c r="G62" s="57" t="s">
        <v>146</v>
      </c>
      <c r="H62" s="57" t="s">
        <v>202</v>
      </c>
      <c r="I62" s="57" t="s">
        <v>80</v>
      </c>
      <c r="J62" s="57" t="s">
        <v>92</v>
      </c>
      <c r="K62" s="57" t="s">
        <v>149</v>
      </c>
      <c r="L62" s="58">
        <v>573</v>
      </c>
      <c r="M62" s="56">
        <v>22500000</v>
      </c>
      <c r="N62" s="56" t="s">
        <v>226</v>
      </c>
      <c r="O62" s="56">
        <v>22500000</v>
      </c>
      <c r="P62" s="59" t="s">
        <v>576</v>
      </c>
      <c r="Q62" s="56">
        <v>22500000</v>
      </c>
      <c r="R62" s="59" t="s">
        <v>799</v>
      </c>
      <c r="S62" s="56">
        <v>22500000</v>
      </c>
      <c r="T62" s="118" t="s">
        <v>306</v>
      </c>
      <c r="U62" s="118" t="s">
        <v>937</v>
      </c>
      <c r="V62" s="61" t="s">
        <v>940</v>
      </c>
      <c r="W62" s="62"/>
      <c r="X62" s="56"/>
      <c r="Y62" s="56">
        <v>2166667</v>
      </c>
      <c r="Z62" s="56"/>
      <c r="AA62" s="56"/>
      <c r="AB62" s="56"/>
      <c r="AC62" s="56"/>
      <c r="AD62" s="56"/>
      <c r="AE62" s="56"/>
      <c r="AF62" s="56"/>
      <c r="AG62" s="56"/>
      <c r="AH62" s="60"/>
      <c r="AI62" s="63">
        <f t="shared" si="18"/>
        <v>2166667</v>
      </c>
      <c r="AJ62" s="64">
        <f t="shared" si="19"/>
        <v>20333333</v>
      </c>
      <c r="AK62" s="144"/>
    </row>
    <row r="63" spans="1:37" s="145" customFormat="1" x14ac:dyDescent="0.2">
      <c r="A63" s="55"/>
      <c r="B63" s="122"/>
      <c r="C63" s="57"/>
      <c r="D63" s="57"/>
      <c r="E63" s="57"/>
      <c r="F63" s="57"/>
      <c r="G63" s="57"/>
      <c r="H63" s="57"/>
      <c r="I63" s="57"/>
      <c r="J63" s="57"/>
      <c r="K63" s="57"/>
      <c r="L63" s="58"/>
      <c r="M63" s="115"/>
      <c r="N63" s="56"/>
      <c r="O63" s="56"/>
      <c r="P63" s="59"/>
      <c r="Q63" s="56"/>
      <c r="R63" s="59"/>
      <c r="S63" s="56"/>
      <c r="T63" s="118"/>
      <c r="U63" s="60"/>
      <c r="V63" s="61"/>
      <c r="W63" s="62"/>
      <c r="X63" s="56"/>
      <c r="Y63" s="56"/>
      <c r="Z63" s="56"/>
      <c r="AA63" s="56"/>
      <c r="AB63" s="56"/>
      <c r="AC63" s="56"/>
      <c r="AD63" s="56"/>
      <c r="AE63" s="56"/>
      <c r="AF63" s="56"/>
      <c r="AG63" s="56"/>
      <c r="AH63" s="60"/>
      <c r="AI63" s="63">
        <f t="shared" si="16"/>
        <v>0</v>
      </c>
      <c r="AJ63" s="64">
        <f t="shared" si="17"/>
        <v>0</v>
      </c>
      <c r="AK63" s="144"/>
    </row>
    <row r="64" spans="1:37" s="145" customFormat="1" x14ac:dyDescent="0.2">
      <c r="A64" s="55"/>
      <c r="B64" s="122"/>
      <c r="C64" s="57"/>
      <c r="D64" s="57"/>
      <c r="E64" s="57"/>
      <c r="F64" s="57"/>
      <c r="G64" s="57"/>
      <c r="H64" s="57"/>
      <c r="I64" s="57"/>
      <c r="J64" s="57"/>
      <c r="K64" s="57"/>
      <c r="L64" s="58"/>
      <c r="M64" s="115"/>
      <c r="N64" s="56"/>
      <c r="O64" s="56"/>
      <c r="P64" s="59"/>
      <c r="Q64" s="56"/>
      <c r="R64" s="59"/>
      <c r="S64" s="56"/>
      <c r="T64" s="118"/>
      <c r="U64" s="60"/>
      <c r="V64" s="61"/>
      <c r="W64" s="62"/>
      <c r="X64" s="56"/>
      <c r="Y64" s="56"/>
      <c r="Z64" s="56"/>
      <c r="AA64" s="56"/>
      <c r="AB64" s="56"/>
      <c r="AC64" s="56"/>
      <c r="AD64" s="56"/>
      <c r="AE64" s="56"/>
      <c r="AF64" s="56"/>
      <c r="AG64" s="56"/>
      <c r="AH64" s="60"/>
      <c r="AI64" s="63">
        <f t="shared" si="16"/>
        <v>0</v>
      </c>
      <c r="AJ64" s="64">
        <f t="shared" si="17"/>
        <v>0</v>
      </c>
      <c r="AK64" s="144"/>
    </row>
    <row r="65" spans="1:37" s="145" customFormat="1" x14ac:dyDescent="0.2">
      <c r="A65" s="55"/>
      <c r="B65" s="122"/>
      <c r="C65" s="57"/>
      <c r="D65" s="57"/>
      <c r="E65" s="57"/>
      <c r="F65" s="57"/>
      <c r="G65" s="57"/>
      <c r="H65" s="57"/>
      <c r="I65" s="57"/>
      <c r="J65" s="57"/>
      <c r="K65" s="57"/>
      <c r="L65" s="58"/>
      <c r="M65" s="115"/>
      <c r="N65" s="56"/>
      <c r="O65" s="56"/>
      <c r="P65" s="59"/>
      <c r="Q65" s="56"/>
      <c r="R65" s="59"/>
      <c r="S65" s="56"/>
      <c r="T65" s="118"/>
      <c r="U65" s="60"/>
      <c r="V65" s="61"/>
      <c r="W65" s="62"/>
      <c r="X65" s="56"/>
      <c r="Y65" s="56"/>
      <c r="Z65" s="56"/>
      <c r="AA65" s="56"/>
      <c r="AB65" s="56"/>
      <c r="AC65" s="56"/>
      <c r="AD65" s="56"/>
      <c r="AE65" s="56"/>
      <c r="AF65" s="56"/>
      <c r="AG65" s="56"/>
      <c r="AH65" s="60"/>
      <c r="AI65" s="63"/>
      <c r="AJ65" s="64"/>
      <c r="AK65" s="144"/>
    </row>
    <row r="66" spans="1:37" s="146" customFormat="1" ht="54.75" customHeight="1" x14ac:dyDescent="0.2">
      <c r="A66" s="66" t="s">
        <v>8</v>
      </c>
      <c r="B66" s="123">
        <f>B54-SUM(B55:B65)</f>
        <v>145500000</v>
      </c>
      <c r="C66" s="294" t="s">
        <v>56</v>
      </c>
      <c r="D66" s="295" t="s">
        <v>216</v>
      </c>
      <c r="E66" s="295" t="s">
        <v>150</v>
      </c>
      <c r="F66" s="295" t="s">
        <v>155</v>
      </c>
      <c r="G66" s="295" t="s">
        <v>146</v>
      </c>
      <c r="H66" s="295" t="s">
        <v>202</v>
      </c>
      <c r="I66" s="295" t="s">
        <v>80</v>
      </c>
      <c r="J66" s="295" t="s">
        <v>92</v>
      </c>
      <c r="K66" s="295" t="s">
        <v>149</v>
      </c>
      <c r="L66" s="68"/>
      <c r="M66" s="116"/>
      <c r="N66" s="69"/>
      <c r="O66" s="67"/>
      <c r="P66" s="70"/>
      <c r="Q66" s="67">
        <f>SUM(Q55:Q65)</f>
        <v>296500000</v>
      </c>
      <c r="R66" s="71"/>
      <c r="S66" s="67">
        <f>SUM(S55:S65)</f>
        <v>296500000</v>
      </c>
      <c r="T66" s="72"/>
      <c r="U66" s="72"/>
      <c r="V66" s="73"/>
      <c r="W66" s="74">
        <f t="shared" ref="W66:AJ66" si="20">SUM(W55:W65)</f>
        <v>0</v>
      </c>
      <c r="X66" s="74">
        <f t="shared" si="20"/>
        <v>0</v>
      </c>
      <c r="Y66" s="74">
        <f t="shared" si="20"/>
        <v>6716667</v>
      </c>
      <c r="Z66" s="74">
        <f t="shared" si="20"/>
        <v>0</v>
      </c>
      <c r="AA66" s="74">
        <f t="shared" si="20"/>
        <v>0</v>
      </c>
      <c r="AB66" s="74">
        <f t="shared" si="20"/>
        <v>0</v>
      </c>
      <c r="AC66" s="74">
        <f t="shared" si="20"/>
        <v>0</v>
      </c>
      <c r="AD66" s="74">
        <f t="shared" si="20"/>
        <v>0</v>
      </c>
      <c r="AE66" s="74">
        <f t="shared" si="20"/>
        <v>0</v>
      </c>
      <c r="AF66" s="74">
        <f t="shared" si="20"/>
        <v>0</v>
      </c>
      <c r="AG66" s="74">
        <f t="shared" si="20"/>
        <v>0</v>
      </c>
      <c r="AH66" s="72">
        <f t="shared" si="20"/>
        <v>0</v>
      </c>
      <c r="AI66" s="75">
        <f t="shared" si="20"/>
        <v>6716667</v>
      </c>
      <c r="AJ66" s="75">
        <f t="shared" si="20"/>
        <v>289783333</v>
      </c>
    </row>
    <row r="67" spans="1:37" s="147" customFormat="1" ht="12.75" x14ac:dyDescent="0.2">
      <c r="A67" s="41" t="s">
        <v>152</v>
      </c>
      <c r="B67" s="121">
        <v>2550000000</v>
      </c>
      <c r="C67" s="137"/>
      <c r="D67" s="137"/>
      <c r="E67" s="137"/>
      <c r="F67" s="137"/>
      <c r="G67" s="137"/>
      <c r="H67" s="137"/>
      <c r="I67" s="137"/>
      <c r="J67" s="137"/>
      <c r="K67" s="137"/>
      <c r="L67" s="43"/>
      <c r="M67" s="114"/>
      <c r="N67" s="44"/>
      <c r="O67" s="45"/>
      <c r="P67" s="46"/>
      <c r="Q67" s="47"/>
      <c r="R67" s="48"/>
      <c r="S67" s="47"/>
      <c r="T67" s="49"/>
      <c r="U67" s="49"/>
      <c r="V67" s="50"/>
      <c r="W67" s="138"/>
      <c r="X67" s="47"/>
      <c r="Y67" s="47"/>
      <c r="Z67" s="47"/>
      <c r="AA67" s="47"/>
      <c r="AB67" s="47"/>
      <c r="AC67" s="47"/>
      <c r="AD67" s="47"/>
      <c r="AE67" s="47"/>
      <c r="AF67" s="47"/>
      <c r="AG67" s="47"/>
      <c r="AH67" s="49"/>
      <c r="AI67" s="139"/>
      <c r="AJ67" s="139"/>
    </row>
    <row r="68" spans="1:37" s="145" customFormat="1" x14ac:dyDescent="0.2">
      <c r="A68" s="55"/>
      <c r="B68" s="122">
        <v>72000000</v>
      </c>
      <c r="C68" s="57" t="s">
        <v>56</v>
      </c>
      <c r="D68" s="57" t="s">
        <v>216</v>
      </c>
      <c r="E68" s="57" t="s">
        <v>156</v>
      </c>
      <c r="F68" s="57" t="s">
        <v>154</v>
      </c>
      <c r="G68" s="57" t="s">
        <v>153</v>
      </c>
      <c r="H68" s="57" t="s">
        <v>210</v>
      </c>
      <c r="I68" s="57" t="s">
        <v>81</v>
      </c>
      <c r="J68" s="57" t="s">
        <v>92</v>
      </c>
      <c r="K68" s="57" t="s">
        <v>157</v>
      </c>
      <c r="L68" s="58">
        <v>40</v>
      </c>
      <c r="M68" s="122">
        <v>72000000</v>
      </c>
      <c r="N68" s="122" t="s">
        <v>226</v>
      </c>
      <c r="O68" s="122">
        <v>72000000</v>
      </c>
      <c r="P68" s="59" t="s">
        <v>637</v>
      </c>
      <c r="Q68" s="122">
        <v>72000000</v>
      </c>
      <c r="R68" s="59" t="s">
        <v>762</v>
      </c>
      <c r="S68" s="122">
        <v>72000000</v>
      </c>
      <c r="T68" s="118" t="s">
        <v>943</v>
      </c>
      <c r="U68" s="118" t="s">
        <v>976</v>
      </c>
      <c r="V68" s="61" t="s">
        <v>973</v>
      </c>
      <c r="W68" s="62"/>
      <c r="X68" s="56"/>
      <c r="Y68" s="56">
        <v>5600000</v>
      </c>
      <c r="Z68" s="56"/>
      <c r="AA68" s="56"/>
      <c r="AB68" s="56"/>
      <c r="AC68" s="56"/>
      <c r="AD68" s="56"/>
      <c r="AE68" s="56"/>
      <c r="AF68" s="56"/>
      <c r="AG68" s="56"/>
      <c r="AH68" s="60"/>
      <c r="AI68" s="63">
        <f t="shared" ref="AI68:AI96" si="21">SUM(W68:AH68)</f>
        <v>5600000</v>
      </c>
      <c r="AJ68" s="64">
        <f t="shared" ref="AJ68:AJ96" si="22">+S68-AI68</f>
        <v>66400000</v>
      </c>
      <c r="AK68" s="144"/>
    </row>
    <row r="69" spans="1:37" s="145" customFormat="1" x14ac:dyDescent="0.2">
      <c r="A69" s="55"/>
      <c r="B69" s="122">
        <v>20000000</v>
      </c>
      <c r="C69" s="57" t="s">
        <v>56</v>
      </c>
      <c r="D69" s="57" t="s">
        <v>216</v>
      </c>
      <c r="E69" s="57" t="s">
        <v>156</v>
      </c>
      <c r="F69" s="57" t="s">
        <v>154</v>
      </c>
      <c r="G69" s="57" t="s">
        <v>153</v>
      </c>
      <c r="H69" s="57" t="s">
        <v>210</v>
      </c>
      <c r="I69" s="57" t="s">
        <v>81</v>
      </c>
      <c r="J69" s="57" t="s">
        <v>92</v>
      </c>
      <c r="K69" s="57" t="s">
        <v>157</v>
      </c>
      <c r="L69" s="58">
        <v>49</v>
      </c>
      <c r="M69" s="122">
        <v>20000000</v>
      </c>
      <c r="N69" s="122" t="s">
        <v>226</v>
      </c>
      <c r="O69" s="122">
        <v>20000000</v>
      </c>
      <c r="P69" s="59" t="s">
        <v>970</v>
      </c>
      <c r="Q69" s="122">
        <v>20000000</v>
      </c>
      <c r="R69" s="59" t="s">
        <v>963</v>
      </c>
      <c r="S69" s="122">
        <v>20000000</v>
      </c>
      <c r="T69" s="118" t="s">
        <v>944</v>
      </c>
      <c r="U69" s="118" t="s">
        <v>977</v>
      </c>
      <c r="V69" s="61" t="s">
        <v>797</v>
      </c>
      <c r="W69" s="62"/>
      <c r="X69" s="56"/>
      <c r="Y69" s="56">
        <v>0</v>
      </c>
      <c r="Z69" s="56"/>
      <c r="AA69" s="56"/>
      <c r="AB69" s="56"/>
      <c r="AC69" s="56"/>
      <c r="AD69" s="56"/>
      <c r="AE69" s="56"/>
      <c r="AF69" s="56"/>
      <c r="AG69" s="56"/>
      <c r="AH69" s="60"/>
      <c r="AI69" s="63">
        <f t="shared" ref="AI69:AI95" si="23">SUM(W69:AH69)</f>
        <v>0</v>
      </c>
      <c r="AJ69" s="64">
        <f t="shared" ref="AJ69:AJ95" si="24">+S69-AI69</f>
        <v>20000000</v>
      </c>
      <c r="AK69" s="144"/>
    </row>
    <row r="70" spans="1:37" s="145" customFormat="1" x14ac:dyDescent="0.2">
      <c r="A70" s="55"/>
      <c r="B70" s="122">
        <v>100000000</v>
      </c>
      <c r="C70" s="57" t="s">
        <v>56</v>
      </c>
      <c r="D70" s="57" t="s">
        <v>216</v>
      </c>
      <c r="E70" s="57" t="s">
        <v>156</v>
      </c>
      <c r="F70" s="57" t="s">
        <v>154</v>
      </c>
      <c r="G70" s="57" t="s">
        <v>153</v>
      </c>
      <c r="H70" s="57" t="s">
        <v>210</v>
      </c>
      <c r="I70" s="57" t="s">
        <v>81</v>
      </c>
      <c r="J70" s="57" t="s">
        <v>92</v>
      </c>
      <c r="K70" s="57" t="s">
        <v>157</v>
      </c>
      <c r="L70" s="58">
        <v>50</v>
      </c>
      <c r="M70" s="122">
        <v>100000000</v>
      </c>
      <c r="N70" s="122" t="s">
        <v>226</v>
      </c>
      <c r="O70" s="122">
        <v>100000000</v>
      </c>
      <c r="P70" s="59" t="s">
        <v>450</v>
      </c>
      <c r="Q70" s="122">
        <v>100000000</v>
      </c>
      <c r="R70" s="59" t="s">
        <v>964</v>
      </c>
      <c r="S70" s="122">
        <v>90000000</v>
      </c>
      <c r="T70" s="118" t="s">
        <v>945</v>
      </c>
      <c r="U70" s="118" t="s">
        <v>978</v>
      </c>
      <c r="V70" s="61" t="s">
        <v>631</v>
      </c>
      <c r="W70" s="62"/>
      <c r="X70" s="56"/>
      <c r="Y70" s="56">
        <v>0</v>
      </c>
      <c r="Z70" s="56"/>
      <c r="AA70" s="56"/>
      <c r="AB70" s="56"/>
      <c r="AC70" s="56"/>
      <c r="AD70" s="56"/>
      <c r="AE70" s="56"/>
      <c r="AF70" s="56"/>
      <c r="AG70" s="56"/>
      <c r="AH70" s="60"/>
      <c r="AI70" s="63">
        <f t="shared" si="23"/>
        <v>0</v>
      </c>
      <c r="AJ70" s="64">
        <f t="shared" si="24"/>
        <v>90000000</v>
      </c>
      <c r="AK70" s="144"/>
    </row>
    <row r="71" spans="1:37" s="145" customFormat="1" x14ac:dyDescent="0.2">
      <c r="A71" s="55"/>
      <c r="B71" s="122">
        <v>65000000</v>
      </c>
      <c r="C71" s="57" t="s">
        <v>56</v>
      </c>
      <c r="D71" s="57" t="s">
        <v>216</v>
      </c>
      <c r="E71" s="57" t="s">
        <v>156</v>
      </c>
      <c r="F71" s="57" t="s">
        <v>154</v>
      </c>
      <c r="G71" s="57" t="s">
        <v>153</v>
      </c>
      <c r="H71" s="57" t="s">
        <v>210</v>
      </c>
      <c r="I71" s="57" t="s">
        <v>81</v>
      </c>
      <c r="J71" s="57" t="s">
        <v>92</v>
      </c>
      <c r="K71" s="57" t="s">
        <v>157</v>
      </c>
      <c r="L71" s="58">
        <v>51</v>
      </c>
      <c r="M71" s="122">
        <v>65000000</v>
      </c>
      <c r="N71" s="122" t="s">
        <v>226</v>
      </c>
      <c r="O71" s="122">
        <v>65000000</v>
      </c>
      <c r="P71" s="59" t="s">
        <v>971</v>
      </c>
      <c r="Q71" s="122">
        <v>65000000</v>
      </c>
      <c r="R71" s="59" t="s">
        <v>448</v>
      </c>
      <c r="S71" s="122">
        <v>65000000</v>
      </c>
      <c r="T71" s="118" t="s">
        <v>307</v>
      </c>
      <c r="U71" s="118" t="s">
        <v>979</v>
      </c>
      <c r="V71" s="61" t="s">
        <v>998</v>
      </c>
      <c r="W71" s="62"/>
      <c r="X71" s="56"/>
      <c r="Y71" s="56">
        <v>7150000</v>
      </c>
      <c r="Z71" s="56"/>
      <c r="AA71" s="56"/>
      <c r="AB71" s="56"/>
      <c r="AC71" s="56"/>
      <c r="AD71" s="56"/>
      <c r="AE71" s="56"/>
      <c r="AF71" s="56"/>
      <c r="AG71" s="56"/>
      <c r="AH71" s="60"/>
      <c r="AI71" s="63">
        <f t="shared" si="23"/>
        <v>7150000</v>
      </c>
      <c r="AJ71" s="64">
        <f t="shared" si="24"/>
        <v>57850000</v>
      </c>
      <c r="AK71" s="144"/>
    </row>
    <row r="72" spans="1:37" s="145" customFormat="1" x14ac:dyDescent="0.2">
      <c r="A72" s="55"/>
      <c r="B72" s="122">
        <v>80000000</v>
      </c>
      <c r="C72" s="57" t="s">
        <v>56</v>
      </c>
      <c r="D72" s="57" t="s">
        <v>216</v>
      </c>
      <c r="E72" s="57" t="s">
        <v>156</v>
      </c>
      <c r="F72" s="57" t="s">
        <v>154</v>
      </c>
      <c r="G72" s="57" t="s">
        <v>153</v>
      </c>
      <c r="H72" s="57" t="s">
        <v>210</v>
      </c>
      <c r="I72" s="57" t="s">
        <v>81</v>
      </c>
      <c r="J72" s="57" t="s">
        <v>92</v>
      </c>
      <c r="K72" s="57" t="s">
        <v>157</v>
      </c>
      <c r="L72" s="58">
        <v>52</v>
      </c>
      <c r="M72" s="122">
        <v>80000000</v>
      </c>
      <c r="N72" s="122" t="s">
        <v>226</v>
      </c>
      <c r="O72" s="122">
        <v>80000000</v>
      </c>
      <c r="P72" s="59" t="s">
        <v>882</v>
      </c>
      <c r="Q72" s="122">
        <v>80000000</v>
      </c>
      <c r="R72" s="59" t="s">
        <v>433</v>
      </c>
      <c r="S72" s="122">
        <v>80000000</v>
      </c>
      <c r="T72" s="118" t="s">
        <v>308</v>
      </c>
      <c r="U72" s="118" t="s">
        <v>980</v>
      </c>
      <c r="V72" s="61" t="s">
        <v>999</v>
      </c>
      <c r="W72" s="62"/>
      <c r="X72" s="56"/>
      <c r="Y72" s="56">
        <v>8800000</v>
      </c>
      <c r="Z72" s="56"/>
      <c r="AA72" s="56"/>
      <c r="AB72" s="56"/>
      <c r="AC72" s="56"/>
      <c r="AD72" s="56"/>
      <c r="AE72" s="56"/>
      <c r="AF72" s="56"/>
      <c r="AG72" s="56"/>
      <c r="AH72" s="60"/>
      <c r="AI72" s="63">
        <f t="shared" si="23"/>
        <v>8800000</v>
      </c>
      <c r="AJ72" s="64">
        <f t="shared" si="24"/>
        <v>71200000</v>
      </c>
      <c r="AK72" s="144"/>
    </row>
    <row r="73" spans="1:37" s="145" customFormat="1" x14ac:dyDescent="0.2">
      <c r="A73" s="55"/>
      <c r="B73" s="122">
        <v>48000000</v>
      </c>
      <c r="C73" s="57" t="s">
        <v>56</v>
      </c>
      <c r="D73" s="57" t="s">
        <v>216</v>
      </c>
      <c r="E73" s="57" t="s">
        <v>156</v>
      </c>
      <c r="F73" s="57" t="s">
        <v>154</v>
      </c>
      <c r="G73" s="57" t="s">
        <v>153</v>
      </c>
      <c r="H73" s="57" t="s">
        <v>210</v>
      </c>
      <c r="I73" s="57" t="s">
        <v>81</v>
      </c>
      <c r="J73" s="57" t="s">
        <v>92</v>
      </c>
      <c r="K73" s="57" t="s">
        <v>157</v>
      </c>
      <c r="L73" s="58">
        <v>53</v>
      </c>
      <c r="M73" s="122">
        <v>48000000</v>
      </c>
      <c r="N73" s="122" t="s">
        <v>226</v>
      </c>
      <c r="O73" s="122">
        <v>48000000</v>
      </c>
      <c r="P73" s="59" t="s">
        <v>972</v>
      </c>
      <c r="Q73" s="122">
        <v>48000000</v>
      </c>
      <c r="R73" s="59" t="s">
        <v>961</v>
      </c>
      <c r="S73" s="122">
        <v>48000000</v>
      </c>
      <c r="T73" s="118" t="s">
        <v>946</v>
      </c>
      <c r="U73" s="118" t="s">
        <v>981</v>
      </c>
      <c r="V73" s="61" t="s">
        <v>1000</v>
      </c>
      <c r="W73" s="62"/>
      <c r="X73" s="56"/>
      <c r="Y73" s="56">
        <v>6933333</v>
      </c>
      <c r="Z73" s="56"/>
      <c r="AA73" s="56"/>
      <c r="AB73" s="56"/>
      <c r="AC73" s="56"/>
      <c r="AD73" s="56"/>
      <c r="AE73" s="56"/>
      <c r="AF73" s="56"/>
      <c r="AG73" s="56"/>
      <c r="AH73" s="60"/>
      <c r="AI73" s="63">
        <f t="shared" si="23"/>
        <v>6933333</v>
      </c>
      <c r="AJ73" s="64">
        <f t="shared" si="24"/>
        <v>41066667</v>
      </c>
      <c r="AK73" s="144"/>
    </row>
    <row r="74" spans="1:37" s="145" customFormat="1" x14ac:dyDescent="0.2">
      <c r="A74" s="55"/>
      <c r="B74" s="122">
        <v>42000000</v>
      </c>
      <c r="C74" s="57" t="s">
        <v>56</v>
      </c>
      <c r="D74" s="57" t="s">
        <v>216</v>
      </c>
      <c r="E74" s="57" t="s">
        <v>156</v>
      </c>
      <c r="F74" s="57" t="s">
        <v>154</v>
      </c>
      <c r="G74" s="57" t="s">
        <v>153</v>
      </c>
      <c r="H74" s="57" t="s">
        <v>210</v>
      </c>
      <c r="I74" s="57" t="s">
        <v>81</v>
      </c>
      <c r="J74" s="57" t="s">
        <v>92</v>
      </c>
      <c r="K74" s="57" t="s">
        <v>157</v>
      </c>
      <c r="L74" s="58">
        <v>54</v>
      </c>
      <c r="M74" s="122">
        <v>42000000</v>
      </c>
      <c r="N74" s="122" t="s">
        <v>226</v>
      </c>
      <c r="O74" s="122">
        <v>42000000</v>
      </c>
      <c r="P74" s="59" t="s">
        <v>973</v>
      </c>
      <c r="Q74" s="122">
        <v>42000000</v>
      </c>
      <c r="R74" s="59" t="s">
        <v>715</v>
      </c>
      <c r="S74" s="122">
        <v>42000000</v>
      </c>
      <c r="T74" s="118" t="s">
        <v>309</v>
      </c>
      <c r="U74" s="118" t="s">
        <v>982</v>
      </c>
      <c r="V74" s="61" t="s">
        <v>635</v>
      </c>
      <c r="W74" s="62"/>
      <c r="X74" s="56"/>
      <c r="Y74" s="56">
        <v>5133333</v>
      </c>
      <c r="Z74" s="56"/>
      <c r="AA74" s="56"/>
      <c r="AB74" s="56"/>
      <c r="AC74" s="56"/>
      <c r="AD74" s="56"/>
      <c r="AE74" s="56"/>
      <c r="AF74" s="56"/>
      <c r="AG74" s="56"/>
      <c r="AH74" s="60"/>
      <c r="AI74" s="63">
        <f t="shared" si="23"/>
        <v>5133333</v>
      </c>
      <c r="AJ74" s="64">
        <f t="shared" si="24"/>
        <v>36866667</v>
      </c>
      <c r="AK74" s="144"/>
    </row>
    <row r="75" spans="1:37" s="145" customFormat="1" x14ac:dyDescent="0.2">
      <c r="A75" s="55"/>
      <c r="B75" s="122">
        <v>32400000</v>
      </c>
      <c r="C75" s="57" t="s">
        <v>56</v>
      </c>
      <c r="D75" s="57" t="s">
        <v>216</v>
      </c>
      <c r="E75" s="57" t="s">
        <v>156</v>
      </c>
      <c r="F75" s="57" t="s">
        <v>154</v>
      </c>
      <c r="G75" s="57" t="s">
        <v>153</v>
      </c>
      <c r="H75" s="57" t="s">
        <v>210</v>
      </c>
      <c r="I75" s="57" t="s">
        <v>81</v>
      </c>
      <c r="J75" s="57" t="s">
        <v>92</v>
      </c>
      <c r="K75" s="57" t="s">
        <v>157</v>
      </c>
      <c r="L75" s="58">
        <v>55</v>
      </c>
      <c r="M75" s="122">
        <v>32400000</v>
      </c>
      <c r="N75" s="122" t="s">
        <v>226</v>
      </c>
      <c r="O75" s="122">
        <v>32400000</v>
      </c>
      <c r="P75" s="59" t="s">
        <v>499</v>
      </c>
      <c r="Q75" s="122">
        <v>32400000</v>
      </c>
      <c r="R75" s="59" t="s">
        <v>902</v>
      </c>
      <c r="S75" s="122">
        <v>32400000</v>
      </c>
      <c r="T75" s="118" t="s">
        <v>310</v>
      </c>
      <c r="U75" s="118" t="s">
        <v>983</v>
      </c>
      <c r="V75" s="61" t="s">
        <v>974</v>
      </c>
      <c r="W75" s="62"/>
      <c r="X75" s="56"/>
      <c r="Y75" s="56">
        <v>2484000</v>
      </c>
      <c r="Z75" s="56"/>
      <c r="AA75" s="56"/>
      <c r="AB75" s="56"/>
      <c r="AC75" s="56"/>
      <c r="AD75" s="56"/>
      <c r="AE75" s="56"/>
      <c r="AF75" s="56"/>
      <c r="AG75" s="56"/>
      <c r="AH75" s="60"/>
      <c r="AI75" s="63">
        <f t="shared" si="23"/>
        <v>2484000</v>
      </c>
      <c r="AJ75" s="64">
        <f t="shared" si="24"/>
        <v>29916000</v>
      </c>
      <c r="AK75" s="144"/>
    </row>
    <row r="76" spans="1:37" s="145" customFormat="1" x14ac:dyDescent="0.2">
      <c r="A76" s="55"/>
      <c r="B76" s="122">
        <v>45000000</v>
      </c>
      <c r="C76" s="57" t="s">
        <v>56</v>
      </c>
      <c r="D76" s="57" t="s">
        <v>216</v>
      </c>
      <c r="E76" s="57" t="s">
        <v>156</v>
      </c>
      <c r="F76" s="57" t="s">
        <v>154</v>
      </c>
      <c r="G76" s="57" t="s">
        <v>153</v>
      </c>
      <c r="H76" s="57" t="s">
        <v>210</v>
      </c>
      <c r="I76" s="57" t="s">
        <v>81</v>
      </c>
      <c r="J76" s="57" t="s">
        <v>92</v>
      </c>
      <c r="K76" s="57" t="s">
        <v>157</v>
      </c>
      <c r="L76" s="58">
        <v>56</v>
      </c>
      <c r="M76" s="122">
        <v>45000000</v>
      </c>
      <c r="N76" s="122" t="s">
        <v>226</v>
      </c>
      <c r="O76" s="122">
        <v>45000000</v>
      </c>
      <c r="P76" s="59" t="s">
        <v>641</v>
      </c>
      <c r="Q76" s="122">
        <v>45000000</v>
      </c>
      <c r="R76" s="59" t="s">
        <v>714</v>
      </c>
      <c r="S76" s="122">
        <v>45000000</v>
      </c>
      <c r="T76" s="118" t="s">
        <v>311</v>
      </c>
      <c r="U76" s="118" t="s">
        <v>984</v>
      </c>
      <c r="V76" s="61" t="s">
        <v>520</v>
      </c>
      <c r="W76" s="62"/>
      <c r="X76" s="56"/>
      <c r="Y76" s="56">
        <v>0</v>
      </c>
      <c r="Z76" s="56"/>
      <c r="AA76" s="56"/>
      <c r="AB76" s="56"/>
      <c r="AC76" s="56"/>
      <c r="AD76" s="56"/>
      <c r="AE76" s="56"/>
      <c r="AF76" s="56"/>
      <c r="AG76" s="56"/>
      <c r="AH76" s="60"/>
      <c r="AI76" s="63">
        <f t="shared" si="23"/>
        <v>0</v>
      </c>
      <c r="AJ76" s="64">
        <f t="shared" si="24"/>
        <v>45000000</v>
      </c>
      <c r="AK76" s="144"/>
    </row>
    <row r="77" spans="1:37" s="145" customFormat="1" x14ac:dyDescent="0.2">
      <c r="A77" s="55"/>
      <c r="B77" s="122">
        <v>60000000</v>
      </c>
      <c r="C77" s="57" t="s">
        <v>56</v>
      </c>
      <c r="D77" s="57" t="s">
        <v>216</v>
      </c>
      <c r="E77" s="57" t="s">
        <v>156</v>
      </c>
      <c r="F77" s="57" t="s">
        <v>154</v>
      </c>
      <c r="G77" s="57" t="s">
        <v>153</v>
      </c>
      <c r="H77" s="57" t="s">
        <v>210</v>
      </c>
      <c r="I77" s="57" t="s">
        <v>81</v>
      </c>
      <c r="J77" s="57" t="s">
        <v>92</v>
      </c>
      <c r="K77" s="57" t="s">
        <v>157</v>
      </c>
      <c r="L77" s="58">
        <v>57</v>
      </c>
      <c r="M77" s="122">
        <v>60000000</v>
      </c>
      <c r="N77" s="122" t="s">
        <v>226</v>
      </c>
      <c r="O77" s="122">
        <v>60000000</v>
      </c>
      <c r="P77" s="59" t="s">
        <v>878</v>
      </c>
      <c r="Q77" s="122">
        <v>60000000</v>
      </c>
      <c r="R77" s="59" t="s">
        <v>816</v>
      </c>
      <c r="S77" s="122">
        <v>60000000</v>
      </c>
      <c r="T77" s="118" t="s">
        <v>312</v>
      </c>
      <c r="U77" s="118" t="s">
        <v>985</v>
      </c>
      <c r="V77" s="61" t="s">
        <v>787</v>
      </c>
      <c r="W77" s="62"/>
      <c r="X77" s="56"/>
      <c r="Y77" s="56">
        <v>4600000</v>
      </c>
      <c r="Z77" s="56"/>
      <c r="AA77" s="56"/>
      <c r="AB77" s="56"/>
      <c r="AC77" s="56"/>
      <c r="AD77" s="56"/>
      <c r="AE77" s="56"/>
      <c r="AF77" s="56"/>
      <c r="AG77" s="56"/>
      <c r="AH77" s="60"/>
      <c r="AI77" s="63">
        <f t="shared" si="23"/>
        <v>4600000</v>
      </c>
      <c r="AJ77" s="64">
        <f t="shared" si="24"/>
        <v>55400000</v>
      </c>
      <c r="AK77" s="144"/>
    </row>
    <row r="78" spans="1:37" s="145" customFormat="1" x14ac:dyDescent="0.2">
      <c r="A78" s="55"/>
      <c r="B78" s="122">
        <v>65000000</v>
      </c>
      <c r="C78" s="57" t="s">
        <v>56</v>
      </c>
      <c r="D78" s="57" t="s">
        <v>216</v>
      </c>
      <c r="E78" s="57" t="s">
        <v>156</v>
      </c>
      <c r="F78" s="57" t="s">
        <v>154</v>
      </c>
      <c r="G78" s="57" t="s">
        <v>153</v>
      </c>
      <c r="H78" s="57" t="s">
        <v>210</v>
      </c>
      <c r="I78" s="57" t="s">
        <v>81</v>
      </c>
      <c r="J78" s="57" t="s">
        <v>92</v>
      </c>
      <c r="K78" s="57" t="s">
        <v>157</v>
      </c>
      <c r="L78" s="58">
        <v>58</v>
      </c>
      <c r="M78" s="122">
        <v>65000000</v>
      </c>
      <c r="N78" s="122" t="s">
        <v>226</v>
      </c>
      <c r="O78" s="122">
        <v>65000000</v>
      </c>
      <c r="P78" s="59" t="s">
        <v>974</v>
      </c>
      <c r="Q78" s="122">
        <v>65000000</v>
      </c>
      <c r="R78" s="59" t="s">
        <v>432</v>
      </c>
      <c r="S78" s="122">
        <v>65000000</v>
      </c>
      <c r="T78" s="118" t="s">
        <v>947</v>
      </c>
      <c r="U78" s="118" t="s">
        <v>986</v>
      </c>
      <c r="V78" s="61" t="s">
        <v>1001</v>
      </c>
      <c r="W78" s="62"/>
      <c r="X78" s="56"/>
      <c r="Y78" s="56">
        <v>7150000</v>
      </c>
      <c r="Z78" s="56"/>
      <c r="AA78" s="56"/>
      <c r="AB78" s="56"/>
      <c r="AC78" s="56"/>
      <c r="AD78" s="56"/>
      <c r="AE78" s="56"/>
      <c r="AF78" s="56"/>
      <c r="AG78" s="56"/>
      <c r="AH78" s="60"/>
      <c r="AI78" s="63">
        <f t="shared" si="23"/>
        <v>7150000</v>
      </c>
      <c r="AJ78" s="64">
        <f t="shared" si="24"/>
        <v>57850000</v>
      </c>
      <c r="AK78" s="144"/>
    </row>
    <row r="79" spans="1:37" s="145" customFormat="1" x14ac:dyDescent="0.2">
      <c r="A79" s="55"/>
      <c r="B79" s="122">
        <v>70000000</v>
      </c>
      <c r="C79" s="57" t="s">
        <v>56</v>
      </c>
      <c r="D79" s="57" t="s">
        <v>216</v>
      </c>
      <c r="E79" s="57" t="s">
        <v>156</v>
      </c>
      <c r="F79" s="57" t="s">
        <v>154</v>
      </c>
      <c r="G79" s="57" t="s">
        <v>153</v>
      </c>
      <c r="H79" s="57" t="s">
        <v>210</v>
      </c>
      <c r="I79" s="57" t="s">
        <v>81</v>
      </c>
      <c r="J79" s="57" t="s">
        <v>92</v>
      </c>
      <c r="K79" s="57" t="s">
        <v>157</v>
      </c>
      <c r="L79" s="58">
        <v>59</v>
      </c>
      <c r="M79" s="122">
        <v>70000000</v>
      </c>
      <c r="N79" s="122" t="s">
        <v>226</v>
      </c>
      <c r="O79" s="122">
        <v>70000000</v>
      </c>
      <c r="P79" s="59" t="s">
        <v>966</v>
      </c>
      <c r="Q79" s="122">
        <v>70000000</v>
      </c>
      <c r="R79" s="59" t="s">
        <v>903</v>
      </c>
      <c r="S79" s="122">
        <v>70000000</v>
      </c>
      <c r="T79" s="118" t="s">
        <v>313</v>
      </c>
      <c r="U79" s="118" t="s">
        <v>987</v>
      </c>
      <c r="V79" s="61" t="s">
        <v>786</v>
      </c>
      <c r="W79" s="62"/>
      <c r="X79" s="56"/>
      <c r="Y79" s="56">
        <v>5366667</v>
      </c>
      <c r="Z79" s="56"/>
      <c r="AA79" s="56"/>
      <c r="AB79" s="56"/>
      <c r="AC79" s="56"/>
      <c r="AD79" s="56"/>
      <c r="AE79" s="56"/>
      <c r="AF79" s="56"/>
      <c r="AG79" s="56"/>
      <c r="AH79" s="60"/>
      <c r="AI79" s="63">
        <f t="shared" si="23"/>
        <v>5366667</v>
      </c>
      <c r="AJ79" s="64">
        <f t="shared" si="24"/>
        <v>64633333</v>
      </c>
      <c r="AK79" s="144"/>
    </row>
    <row r="80" spans="1:37" s="145" customFormat="1" x14ac:dyDescent="0.2">
      <c r="A80" s="55"/>
      <c r="B80" s="122">
        <v>65000000</v>
      </c>
      <c r="C80" s="57" t="s">
        <v>56</v>
      </c>
      <c r="D80" s="57" t="s">
        <v>216</v>
      </c>
      <c r="E80" s="57" t="s">
        <v>156</v>
      </c>
      <c r="F80" s="57" t="s">
        <v>154</v>
      </c>
      <c r="G80" s="57" t="s">
        <v>153</v>
      </c>
      <c r="H80" s="57" t="s">
        <v>210</v>
      </c>
      <c r="I80" s="57" t="s">
        <v>81</v>
      </c>
      <c r="J80" s="57" t="s">
        <v>92</v>
      </c>
      <c r="K80" s="57" t="s">
        <v>157</v>
      </c>
      <c r="L80" s="58">
        <v>60</v>
      </c>
      <c r="M80" s="122">
        <v>65000000</v>
      </c>
      <c r="N80" s="122" t="s">
        <v>226</v>
      </c>
      <c r="O80" s="122">
        <v>65000000</v>
      </c>
      <c r="P80" s="59" t="s">
        <v>939</v>
      </c>
      <c r="Q80" s="122">
        <v>65000000</v>
      </c>
      <c r="R80" s="59" t="s">
        <v>878</v>
      </c>
      <c r="S80" s="122">
        <v>65000000</v>
      </c>
      <c r="T80" s="118" t="s">
        <v>314</v>
      </c>
      <c r="U80" s="118" t="s">
        <v>988</v>
      </c>
      <c r="V80" s="61" t="s">
        <v>773</v>
      </c>
      <c r="W80" s="62"/>
      <c r="X80" s="56"/>
      <c r="Y80" s="56">
        <v>4983333</v>
      </c>
      <c r="Z80" s="56"/>
      <c r="AA80" s="56"/>
      <c r="AB80" s="56"/>
      <c r="AC80" s="56"/>
      <c r="AD80" s="56"/>
      <c r="AE80" s="56"/>
      <c r="AF80" s="56"/>
      <c r="AG80" s="56"/>
      <c r="AH80" s="60"/>
      <c r="AI80" s="63">
        <f t="shared" si="23"/>
        <v>4983333</v>
      </c>
      <c r="AJ80" s="64">
        <f t="shared" si="24"/>
        <v>60016667</v>
      </c>
      <c r="AK80" s="144"/>
    </row>
    <row r="81" spans="1:37" s="145" customFormat="1" x14ac:dyDescent="0.2">
      <c r="A81" s="55"/>
      <c r="B81" s="122">
        <v>50000000</v>
      </c>
      <c r="C81" s="57" t="s">
        <v>56</v>
      </c>
      <c r="D81" s="57" t="s">
        <v>216</v>
      </c>
      <c r="E81" s="57" t="s">
        <v>156</v>
      </c>
      <c r="F81" s="57" t="s">
        <v>154</v>
      </c>
      <c r="G81" s="57" t="s">
        <v>153</v>
      </c>
      <c r="H81" s="57" t="s">
        <v>210</v>
      </c>
      <c r="I81" s="57" t="s">
        <v>81</v>
      </c>
      <c r="J81" s="57" t="s">
        <v>92</v>
      </c>
      <c r="K81" s="57" t="s">
        <v>157</v>
      </c>
      <c r="L81" s="58">
        <v>61</v>
      </c>
      <c r="M81" s="122">
        <v>50000000</v>
      </c>
      <c r="N81" s="122" t="s">
        <v>226</v>
      </c>
      <c r="O81" s="122">
        <v>50000000</v>
      </c>
      <c r="P81" s="59" t="s">
        <v>816</v>
      </c>
      <c r="Q81" s="122">
        <v>50000000</v>
      </c>
      <c r="R81" s="59" t="s">
        <v>549</v>
      </c>
      <c r="S81" s="122">
        <v>50000000</v>
      </c>
      <c r="T81" s="118" t="s">
        <v>948</v>
      </c>
      <c r="U81" s="118" t="s">
        <v>989</v>
      </c>
      <c r="V81" s="61" t="s">
        <v>697</v>
      </c>
      <c r="W81" s="62"/>
      <c r="X81" s="56"/>
      <c r="Y81" s="56">
        <v>4333333</v>
      </c>
      <c r="Z81" s="56"/>
      <c r="AA81" s="56"/>
      <c r="AB81" s="56"/>
      <c r="AC81" s="56"/>
      <c r="AD81" s="56"/>
      <c r="AE81" s="56"/>
      <c r="AF81" s="56"/>
      <c r="AG81" s="56"/>
      <c r="AH81" s="60"/>
      <c r="AI81" s="63">
        <f t="shared" si="23"/>
        <v>4333333</v>
      </c>
      <c r="AJ81" s="64">
        <f t="shared" si="24"/>
        <v>45666667</v>
      </c>
      <c r="AK81" s="144"/>
    </row>
    <row r="82" spans="1:37" s="145" customFormat="1" x14ac:dyDescent="0.2">
      <c r="A82" s="55"/>
      <c r="B82" s="122">
        <v>42000000</v>
      </c>
      <c r="C82" s="57" t="s">
        <v>56</v>
      </c>
      <c r="D82" s="57" t="s">
        <v>216</v>
      </c>
      <c r="E82" s="57" t="s">
        <v>156</v>
      </c>
      <c r="F82" s="57" t="s">
        <v>154</v>
      </c>
      <c r="G82" s="57" t="s">
        <v>153</v>
      </c>
      <c r="H82" s="57" t="s">
        <v>210</v>
      </c>
      <c r="I82" s="57" t="s">
        <v>81</v>
      </c>
      <c r="J82" s="57" t="s">
        <v>92</v>
      </c>
      <c r="K82" s="57" t="s">
        <v>157</v>
      </c>
      <c r="L82" s="58">
        <v>62</v>
      </c>
      <c r="M82" s="122">
        <v>42000000</v>
      </c>
      <c r="N82" s="122" t="s">
        <v>226</v>
      </c>
      <c r="O82" s="122">
        <v>42000000</v>
      </c>
      <c r="P82" s="59" t="s">
        <v>575</v>
      </c>
      <c r="Q82" s="122">
        <v>42000000</v>
      </c>
      <c r="R82" s="59" t="s">
        <v>965</v>
      </c>
      <c r="S82" s="122">
        <v>42000000</v>
      </c>
      <c r="T82" s="118" t="s">
        <v>949</v>
      </c>
      <c r="U82" s="118" t="s">
        <v>990</v>
      </c>
      <c r="V82" s="61" t="s">
        <v>1002</v>
      </c>
      <c r="W82" s="62"/>
      <c r="X82" s="56"/>
      <c r="Y82" s="56">
        <v>0</v>
      </c>
      <c r="Z82" s="56"/>
      <c r="AA82" s="56"/>
      <c r="AB82" s="56"/>
      <c r="AC82" s="56"/>
      <c r="AD82" s="56"/>
      <c r="AE82" s="56"/>
      <c r="AF82" s="56"/>
      <c r="AG82" s="56"/>
      <c r="AH82" s="60"/>
      <c r="AI82" s="63">
        <f t="shared" si="23"/>
        <v>0</v>
      </c>
      <c r="AJ82" s="64">
        <f t="shared" si="24"/>
        <v>42000000</v>
      </c>
      <c r="AK82" s="144"/>
    </row>
    <row r="83" spans="1:37" s="145" customFormat="1" x14ac:dyDescent="0.2">
      <c r="A83" s="55"/>
      <c r="B83" s="122">
        <v>27600000</v>
      </c>
      <c r="C83" s="57" t="s">
        <v>56</v>
      </c>
      <c r="D83" s="57" t="s">
        <v>216</v>
      </c>
      <c r="E83" s="57" t="s">
        <v>156</v>
      </c>
      <c r="F83" s="57" t="s">
        <v>154</v>
      </c>
      <c r="G83" s="57" t="s">
        <v>153</v>
      </c>
      <c r="H83" s="57" t="s">
        <v>210</v>
      </c>
      <c r="I83" s="57" t="s">
        <v>81</v>
      </c>
      <c r="J83" s="57" t="s">
        <v>92</v>
      </c>
      <c r="K83" s="57" t="s">
        <v>157</v>
      </c>
      <c r="L83" s="58">
        <v>63</v>
      </c>
      <c r="M83" s="122">
        <v>27600000</v>
      </c>
      <c r="N83" s="122" t="s">
        <v>226</v>
      </c>
      <c r="O83" s="122">
        <v>27600000</v>
      </c>
      <c r="P83" s="59" t="s">
        <v>549</v>
      </c>
      <c r="Q83" s="122">
        <v>27600000</v>
      </c>
      <c r="R83" s="59" t="s">
        <v>966</v>
      </c>
      <c r="S83" s="122">
        <v>27600000</v>
      </c>
      <c r="T83" s="118" t="s">
        <v>315</v>
      </c>
      <c r="U83" s="118" t="s">
        <v>991</v>
      </c>
      <c r="V83" s="61" t="s">
        <v>1003</v>
      </c>
      <c r="W83" s="62"/>
      <c r="X83" s="56"/>
      <c r="Y83" s="56">
        <v>3986667</v>
      </c>
      <c r="Z83" s="56"/>
      <c r="AA83" s="56"/>
      <c r="AB83" s="56"/>
      <c r="AC83" s="56"/>
      <c r="AD83" s="56"/>
      <c r="AE83" s="56"/>
      <c r="AF83" s="56"/>
      <c r="AG83" s="56"/>
      <c r="AH83" s="60"/>
      <c r="AI83" s="63">
        <f t="shared" si="23"/>
        <v>3986667</v>
      </c>
      <c r="AJ83" s="64">
        <f t="shared" si="24"/>
        <v>23613333</v>
      </c>
      <c r="AK83" s="144"/>
    </row>
    <row r="84" spans="1:37" s="145" customFormat="1" x14ac:dyDescent="0.2">
      <c r="A84" s="55"/>
      <c r="B84" s="122">
        <v>86000000</v>
      </c>
      <c r="C84" s="57" t="s">
        <v>56</v>
      </c>
      <c r="D84" s="57" t="s">
        <v>216</v>
      </c>
      <c r="E84" s="57" t="s">
        <v>156</v>
      </c>
      <c r="F84" s="57" t="s">
        <v>154</v>
      </c>
      <c r="G84" s="57" t="s">
        <v>153</v>
      </c>
      <c r="H84" s="57" t="s">
        <v>210</v>
      </c>
      <c r="I84" s="57" t="s">
        <v>81</v>
      </c>
      <c r="J84" s="57" t="s">
        <v>92</v>
      </c>
      <c r="K84" s="57" t="s">
        <v>157</v>
      </c>
      <c r="L84" s="58">
        <v>64</v>
      </c>
      <c r="M84" s="122">
        <v>86000000</v>
      </c>
      <c r="N84" s="122" t="s">
        <v>226</v>
      </c>
      <c r="O84" s="122">
        <v>86000000</v>
      </c>
      <c r="P84" s="59" t="s">
        <v>658</v>
      </c>
      <c r="Q84" s="122">
        <v>86000000</v>
      </c>
      <c r="R84" s="59" t="s">
        <v>967</v>
      </c>
      <c r="S84" s="122">
        <v>86000000</v>
      </c>
      <c r="T84" s="118" t="s">
        <v>950</v>
      </c>
      <c r="U84" s="118" t="s">
        <v>992</v>
      </c>
      <c r="V84" s="61" t="s">
        <v>1004</v>
      </c>
      <c r="W84" s="62"/>
      <c r="X84" s="56"/>
      <c r="Y84" s="56">
        <v>7453333</v>
      </c>
      <c r="Z84" s="56"/>
      <c r="AA84" s="56"/>
      <c r="AB84" s="56"/>
      <c r="AC84" s="56"/>
      <c r="AD84" s="56"/>
      <c r="AE84" s="56"/>
      <c r="AF84" s="56"/>
      <c r="AG84" s="56"/>
      <c r="AH84" s="60"/>
      <c r="AI84" s="63">
        <f t="shared" si="23"/>
        <v>7453333</v>
      </c>
      <c r="AJ84" s="64">
        <f t="shared" si="24"/>
        <v>78546667</v>
      </c>
      <c r="AK84" s="144"/>
    </row>
    <row r="85" spans="1:37" s="145" customFormat="1" x14ac:dyDescent="0.2">
      <c r="A85" s="55"/>
      <c r="B85" s="122">
        <v>80000000</v>
      </c>
      <c r="C85" s="57" t="s">
        <v>56</v>
      </c>
      <c r="D85" s="57" t="s">
        <v>216</v>
      </c>
      <c r="E85" s="57" t="s">
        <v>156</v>
      </c>
      <c r="F85" s="57" t="s">
        <v>154</v>
      </c>
      <c r="G85" s="57" t="s">
        <v>153</v>
      </c>
      <c r="H85" s="57" t="s">
        <v>210</v>
      </c>
      <c r="I85" s="57" t="s">
        <v>81</v>
      </c>
      <c r="J85" s="57" t="s">
        <v>92</v>
      </c>
      <c r="K85" s="57" t="s">
        <v>157</v>
      </c>
      <c r="L85" s="58">
        <v>65</v>
      </c>
      <c r="M85" s="122">
        <v>80000000</v>
      </c>
      <c r="N85" s="122" t="s">
        <v>226</v>
      </c>
      <c r="O85" s="122">
        <v>80000000</v>
      </c>
      <c r="P85" s="59" t="s">
        <v>784</v>
      </c>
      <c r="Q85" s="122">
        <v>80000000</v>
      </c>
      <c r="R85" s="59" t="s">
        <v>968</v>
      </c>
      <c r="S85" s="122">
        <v>72000000</v>
      </c>
      <c r="T85" s="118" t="s">
        <v>951</v>
      </c>
      <c r="U85" s="118" t="s">
        <v>993</v>
      </c>
      <c r="V85" s="61" t="s">
        <v>1005</v>
      </c>
      <c r="W85" s="62"/>
      <c r="X85" s="56"/>
      <c r="Y85" s="56">
        <v>0</v>
      </c>
      <c r="Z85" s="56"/>
      <c r="AA85" s="56"/>
      <c r="AB85" s="56"/>
      <c r="AC85" s="56"/>
      <c r="AD85" s="56"/>
      <c r="AE85" s="56"/>
      <c r="AF85" s="56"/>
      <c r="AG85" s="56"/>
      <c r="AH85" s="60"/>
      <c r="AI85" s="63">
        <f t="shared" si="23"/>
        <v>0</v>
      </c>
      <c r="AJ85" s="64">
        <f t="shared" si="24"/>
        <v>72000000</v>
      </c>
      <c r="AK85" s="144"/>
    </row>
    <row r="86" spans="1:37" s="145" customFormat="1" x14ac:dyDescent="0.2">
      <c r="A86" s="55"/>
      <c r="B86" s="122">
        <v>42000000</v>
      </c>
      <c r="C86" s="57" t="s">
        <v>56</v>
      </c>
      <c r="D86" s="57" t="s">
        <v>216</v>
      </c>
      <c r="E86" s="57" t="s">
        <v>156</v>
      </c>
      <c r="F86" s="57" t="s">
        <v>154</v>
      </c>
      <c r="G86" s="57" t="s">
        <v>153</v>
      </c>
      <c r="H86" s="57" t="s">
        <v>210</v>
      </c>
      <c r="I86" s="57" t="s">
        <v>81</v>
      </c>
      <c r="J86" s="57" t="s">
        <v>92</v>
      </c>
      <c r="K86" s="57" t="s">
        <v>157</v>
      </c>
      <c r="L86" s="58">
        <v>66</v>
      </c>
      <c r="M86" s="122">
        <v>42000000</v>
      </c>
      <c r="N86" s="122" t="s">
        <v>226</v>
      </c>
      <c r="O86" s="122">
        <v>42000000</v>
      </c>
      <c r="P86" s="59" t="s">
        <v>493</v>
      </c>
      <c r="Q86" s="122">
        <v>42000000</v>
      </c>
      <c r="R86" s="59" t="s">
        <v>492</v>
      </c>
      <c r="S86" s="122">
        <v>42000000</v>
      </c>
      <c r="T86" s="118" t="s">
        <v>952</v>
      </c>
      <c r="U86" s="118" t="s">
        <v>994</v>
      </c>
      <c r="V86" s="61" t="s">
        <v>566</v>
      </c>
      <c r="W86" s="62"/>
      <c r="X86" s="56"/>
      <c r="Y86" s="56">
        <v>0</v>
      </c>
      <c r="Z86" s="56"/>
      <c r="AA86" s="56"/>
      <c r="AB86" s="56"/>
      <c r="AC86" s="56"/>
      <c r="AD86" s="56"/>
      <c r="AE86" s="56"/>
      <c r="AF86" s="56"/>
      <c r="AG86" s="56"/>
      <c r="AH86" s="60"/>
      <c r="AI86" s="63">
        <f t="shared" ref="AI86:AI93" si="25">SUM(W86:AH86)</f>
        <v>0</v>
      </c>
      <c r="AJ86" s="64">
        <f t="shared" ref="AJ86:AJ93" si="26">+S86-AI86</f>
        <v>42000000</v>
      </c>
      <c r="AK86" s="144"/>
    </row>
    <row r="87" spans="1:37" s="145" customFormat="1" x14ac:dyDescent="0.2">
      <c r="A87" s="55"/>
      <c r="B87" s="122">
        <v>45600000</v>
      </c>
      <c r="C87" s="57" t="s">
        <v>56</v>
      </c>
      <c r="D87" s="57" t="s">
        <v>216</v>
      </c>
      <c r="E87" s="57" t="s">
        <v>156</v>
      </c>
      <c r="F87" s="57" t="s">
        <v>154</v>
      </c>
      <c r="G87" s="57" t="s">
        <v>153</v>
      </c>
      <c r="H87" s="57" t="s">
        <v>210</v>
      </c>
      <c r="I87" s="57" t="s">
        <v>81</v>
      </c>
      <c r="J87" s="57" t="s">
        <v>92</v>
      </c>
      <c r="K87" s="57" t="s">
        <v>157</v>
      </c>
      <c r="L87" s="58">
        <v>68</v>
      </c>
      <c r="M87" s="122">
        <v>45600000</v>
      </c>
      <c r="N87" s="122" t="s">
        <v>226</v>
      </c>
      <c r="O87" s="122">
        <v>45600000</v>
      </c>
      <c r="P87" s="59" t="s">
        <v>623</v>
      </c>
      <c r="Q87" s="122">
        <v>45600000</v>
      </c>
      <c r="R87" s="59" t="s">
        <v>491</v>
      </c>
      <c r="S87" s="122">
        <v>45600000</v>
      </c>
      <c r="T87" s="118" t="s">
        <v>316</v>
      </c>
      <c r="U87" s="118" t="s">
        <v>995</v>
      </c>
      <c r="V87" s="61" t="s">
        <v>565</v>
      </c>
      <c r="W87" s="62"/>
      <c r="X87" s="56"/>
      <c r="Y87" s="56">
        <v>0</v>
      </c>
      <c r="Z87" s="56"/>
      <c r="AA87" s="56"/>
      <c r="AB87" s="56"/>
      <c r="AC87" s="56"/>
      <c r="AD87" s="56"/>
      <c r="AE87" s="56"/>
      <c r="AF87" s="56"/>
      <c r="AG87" s="56"/>
      <c r="AH87" s="60"/>
      <c r="AI87" s="63">
        <f t="shared" si="25"/>
        <v>0</v>
      </c>
      <c r="AJ87" s="64">
        <f t="shared" si="26"/>
        <v>45600000</v>
      </c>
      <c r="AK87" s="144"/>
    </row>
    <row r="88" spans="1:37" s="145" customFormat="1" x14ac:dyDescent="0.2">
      <c r="A88" s="55"/>
      <c r="B88" s="122">
        <v>56000000</v>
      </c>
      <c r="C88" s="57" t="s">
        <v>56</v>
      </c>
      <c r="D88" s="57" t="s">
        <v>216</v>
      </c>
      <c r="E88" s="57" t="s">
        <v>156</v>
      </c>
      <c r="F88" s="57" t="s">
        <v>154</v>
      </c>
      <c r="G88" s="57" t="s">
        <v>153</v>
      </c>
      <c r="H88" s="57" t="s">
        <v>210</v>
      </c>
      <c r="I88" s="57" t="s">
        <v>81</v>
      </c>
      <c r="J88" s="57" t="s">
        <v>92</v>
      </c>
      <c r="K88" s="57" t="s">
        <v>157</v>
      </c>
      <c r="L88" s="58">
        <v>69</v>
      </c>
      <c r="M88" s="122">
        <v>56000000</v>
      </c>
      <c r="N88" s="122" t="s">
        <v>226</v>
      </c>
      <c r="O88" s="122">
        <v>56000000</v>
      </c>
      <c r="P88" s="59" t="s">
        <v>975</v>
      </c>
      <c r="Q88" s="122">
        <v>56000000</v>
      </c>
      <c r="R88" s="59" t="s">
        <v>969</v>
      </c>
      <c r="S88" s="122">
        <v>56000000</v>
      </c>
      <c r="T88" s="118" t="s">
        <v>953</v>
      </c>
      <c r="U88" s="118" t="s">
        <v>996</v>
      </c>
      <c r="V88" s="61" t="s">
        <v>640</v>
      </c>
      <c r="W88" s="62"/>
      <c r="X88" s="56"/>
      <c r="Y88" s="56">
        <v>0</v>
      </c>
      <c r="Z88" s="56"/>
      <c r="AA88" s="56"/>
      <c r="AB88" s="56"/>
      <c r="AC88" s="56"/>
      <c r="AD88" s="56"/>
      <c r="AE88" s="56"/>
      <c r="AF88" s="56"/>
      <c r="AG88" s="56"/>
      <c r="AH88" s="60"/>
      <c r="AI88" s="63">
        <f t="shared" si="25"/>
        <v>0</v>
      </c>
      <c r="AJ88" s="64">
        <f t="shared" si="26"/>
        <v>56000000</v>
      </c>
      <c r="AK88" s="144"/>
    </row>
    <row r="89" spans="1:37" s="145" customFormat="1" x14ac:dyDescent="0.2">
      <c r="A89" s="55"/>
      <c r="B89" s="122">
        <v>52000000</v>
      </c>
      <c r="C89" s="57" t="s">
        <v>56</v>
      </c>
      <c r="D89" s="57" t="s">
        <v>216</v>
      </c>
      <c r="E89" s="57" t="s">
        <v>156</v>
      </c>
      <c r="F89" s="57" t="s">
        <v>154</v>
      </c>
      <c r="G89" s="57" t="s">
        <v>153</v>
      </c>
      <c r="H89" s="57" t="s">
        <v>210</v>
      </c>
      <c r="I89" s="57" t="s">
        <v>81</v>
      </c>
      <c r="J89" s="57" t="s">
        <v>92</v>
      </c>
      <c r="K89" s="57" t="s">
        <v>157</v>
      </c>
      <c r="L89" s="58">
        <v>70</v>
      </c>
      <c r="M89" s="122">
        <v>52000000</v>
      </c>
      <c r="N89" s="122" t="s">
        <v>226</v>
      </c>
      <c r="O89" s="122">
        <v>52000000</v>
      </c>
      <c r="P89" s="59" t="s">
        <v>886</v>
      </c>
      <c r="Q89" s="122">
        <v>52000000</v>
      </c>
      <c r="R89" s="59" t="s">
        <v>899</v>
      </c>
      <c r="S89" s="122">
        <v>52000000</v>
      </c>
      <c r="T89" s="118" t="s">
        <v>954</v>
      </c>
      <c r="U89" s="118" t="s">
        <v>997</v>
      </c>
      <c r="V89" s="61" t="s">
        <v>1006</v>
      </c>
      <c r="W89" s="62"/>
      <c r="X89" s="56"/>
      <c r="Y89" s="56">
        <v>4983333</v>
      </c>
      <c r="Z89" s="56"/>
      <c r="AA89" s="56"/>
      <c r="AB89" s="56"/>
      <c r="AC89" s="56"/>
      <c r="AD89" s="56"/>
      <c r="AE89" s="56"/>
      <c r="AF89" s="56"/>
      <c r="AG89" s="56"/>
      <c r="AH89" s="60"/>
      <c r="AI89" s="63">
        <f t="shared" si="25"/>
        <v>4983333</v>
      </c>
      <c r="AJ89" s="64">
        <f t="shared" si="26"/>
        <v>47016667</v>
      </c>
      <c r="AK89" s="144"/>
    </row>
    <row r="90" spans="1:37" s="145" customFormat="1" x14ac:dyDescent="0.2">
      <c r="A90" s="55"/>
      <c r="B90" s="122">
        <v>80000000</v>
      </c>
      <c r="C90" s="57" t="s">
        <v>56</v>
      </c>
      <c r="D90" s="57" t="s">
        <v>216</v>
      </c>
      <c r="E90" s="57" t="s">
        <v>156</v>
      </c>
      <c r="F90" s="57" t="s">
        <v>154</v>
      </c>
      <c r="G90" s="57" t="s">
        <v>153</v>
      </c>
      <c r="H90" s="57" t="s">
        <v>210</v>
      </c>
      <c r="I90" s="57" t="s">
        <v>81</v>
      </c>
      <c r="J90" s="57" t="s">
        <v>92</v>
      </c>
      <c r="K90" s="57" t="s">
        <v>157</v>
      </c>
      <c r="L90" s="58">
        <v>245</v>
      </c>
      <c r="M90" s="122">
        <v>80000000</v>
      </c>
      <c r="N90" s="122" t="s">
        <v>226</v>
      </c>
      <c r="O90" s="122">
        <v>80000000</v>
      </c>
      <c r="P90" s="59" t="s">
        <v>961</v>
      </c>
      <c r="Q90" s="122">
        <v>80000000</v>
      </c>
      <c r="R90" s="59" t="s">
        <v>958</v>
      </c>
      <c r="S90" s="122">
        <v>80000000</v>
      </c>
      <c r="T90" s="118" t="s">
        <v>955</v>
      </c>
      <c r="U90" s="60"/>
      <c r="V90" s="61" t="s">
        <v>567</v>
      </c>
      <c r="W90" s="62"/>
      <c r="X90" s="56"/>
      <c r="Y90" s="56">
        <v>6933333</v>
      </c>
      <c r="Z90" s="56"/>
      <c r="AA90" s="56"/>
      <c r="AB90" s="56"/>
      <c r="AC90" s="56"/>
      <c r="AD90" s="56"/>
      <c r="AE90" s="56"/>
      <c r="AF90" s="56"/>
      <c r="AG90" s="56"/>
      <c r="AH90" s="60"/>
      <c r="AI90" s="63">
        <f t="shared" si="25"/>
        <v>6933333</v>
      </c>
      <c r="AJ90" s="64">
        <f t="shared" si="26"/>
        <v>73066667</v>
      </c>
      <c r="AK90" s="144"/>
    </row>
    <row r="91" spans="1:37" s="145" customFormat="1" x14ac:dyDescent="0.2">
      <c r="A91" s="55"/>
      <c r="B91" s="122">
        <v>56000000</v>
      </c>
      <c r="C91" s="57" t="s">
        <v>56</v>
      </c>
      <c r="D91" s="57" t="s">
        <v>216</v>
      </c>
      <c r="E91" s="57" t="s">
        <v>156</v>
      </c>
      <c r="F91" s="57" t="s">
        <v>154</v>
      </c>
      <c r="G91" s="57" t="s">
        <v>153</v>
      </c>
      <c r="H91" s="57" t="s">
        <v>210</v>
      </c>
      <c r="I91" s="57" t="s">
        <v>81</v>
      </c>
      <c r="J91" s="57" t="s">
        <v>92</v>
      </c>
      <c r="K91" s="57" t="s">
        <v>157</v>
      </c>
      <c r="L91" s="58">
        <v>295</v>
      </c>
      <c r="M91" s="122">
        <v>56000000</v>
      </c>
      <c r="N91" s="122" t="s">
        <v>226</v>
      </c>
      <c r="O91" s="122">
        <v>56000000</v>
      </c>
      <c r="P91" s="59" t="s">
        <v>634</v>
      </c>
      <c r="Q91" s="122">
        <v>56000000</v>
      </c>
      <c r="R91" s="59" t="s">
        <v>959</v>
      </c>
      <c r="S91" s="122">
        <v>56000000</v>
      </c>
      <c r="T91" s="118" t="s">
        <v>956</v>
      </c>
      <c r="U91" s="60"/>
      <c r="V91" s="61" t="s">
        <v>628</v>
      </c>
      <c r="W91" s="62"/>
      <c r="X91" s="56"/>
      <c r="Y91" s="56">
        <v>0</v>
      </c>
      <c r="Z91" s="56"/>
      <c r="AA91" s="56"/>
      <c r="AB91" s="56"/>
      <c r="AC91" s="56"/>
      <c r="AD91" s="56"/>
      <c r="AE91" s="56"/>
      <c r="AF91" s="56"/>
      <c r="AG91" s="56"/>
      <c r="AH91" s="60"/>
      <c r="AI91" s="63">
        <f t="shared" si="25"/>
        <v>0</v>
      </c>
      <c r="AJ91" s="64">
        <f t="shared" si="26"/>
        <v>56000000</v>
      </c>
      <c r="AK91" s="144"/>
    </row>
    <row r="92" spans="1:37" s="145" customFormat="1" x14ac:dyDescent="0.2">
      <c r="A92" s="55"/>
      <c r="B92" s="122">
        <v>39000000</v>
      </c>
      <c r="C92" s="57" t="s">
        <v>56</v>
      </c>
      <c r="D92" s="57" t="s">
        <v>216</v>
      </c>
      <c r="E92" s="57" t="s">
        <v>156</v>
      </c>
      <c r="F92" s="57" t="s">
        <v>154</v>
      </c>
      <c r="G92" s="57" t="s">
        <v>153</v>
      </c>
      <c r="H92" s="57" t="s">
        <v>210</v>
      </c>
      <c r="I92" s="57" t="s">
        <v>81</v>
      </c>
      <c r="J92" s="57" t="s">
        <v>92</v>
      </c>
      <c r="K92" s="57" t="s">
        <v>157</v>
      </c>
      <c r="L92" s="58">
        <v>625</v>
      </c>
      <c r="M92" s="122">
        <v>39000000</v>
      </c>
      <c r="N92" s="122" t="s">
        <v>226</v>
      </c>
      <c r="O92" s="122">
        <v>39000000</v>
      </c>
      <c r="P92" s="59" t="s">
        <v>962</v>
      </c>
      <c r="Q92" s="122">
        <v>39000000</v>
      </c>
      <c r="R92" s="59" t="s">
        <v>960</v>
      </c>
      <c r="S92" s="122">
        <v>39000000</v>
      </c>
      <c r="T92" s="118" t="s">
        <v>957</v>
      </c>
      <c r="U92" s="60"/>
      <c r="V92" s="61" t="s">
        <v>1007</v>
      </c>
      <c r="W92" s="62"/>
      <c r="X92" s="56"/>
      <c r="Y92" s="56">
        <v>0</v>
      </c>
      <c r="Z92" s="56"/>
      <c r="AA92" s="56"/>
      <c r="AB92" s="56"/>
      <c r="AC92" s="56"/>
      <c r="AD92" s="56"/>
      <c r="AE92" s="56"/>
      <c r="AF92" s="56"/>
      <c r="AG92" s="56"/>
      <c r="AH92" s="60"/>
      <c r="AI92" s="63">
        <f t="shared" si="25"/>
        <v>0</v>
      </c>
      <c r="AJ92" s="64">
        <f t="shared" si="26"/>
        <v>39000000</v>
      </c>
      <c r="AK92" s="144"/>
    </row>
    <row r="93" spans="1:37" s="145" customFormat="1" x14ac:dyDescent="0.2">
      <c r="A93" s="55"/>
      <c r="B93" s="122"/>
      <c r="C93" s="57"/>
      <c r="D93" s="57"/>
      <c r="E93" s="57"/>
      <c r="F93" s="57"/>
      <c r="G93" s="57"/>
      <c r="H93" s="57"/>
      <c r="I93" s="57"/>
      <c r="J93" s="57"/>
      <c r="K93" s="57"/>
      <c r="L93" s="58"/>
      <c r="M93" s="122"/>
      <c r="N93" s="122"/>
      <c r="O93" s="122"/>
      <c r="P93" s="59"/>
      <c r="Q93" s="122"/>
      <c r="R93" s="59"/>
      <c r="S93" s="122"/>
      <c r="T93" s="118"/>
      <c r="U93" s="60"/>
      <c r="V93" s="61"/>
      <c r="W93" s="62"/>
      <c r="X93" s="56"/>
      <c r="Y93" s="56"/>
      <c r="Z93" s="56"/>
      <c r="AA93" s="56"/>
      <c r="AB93" s="56"/>
      <c r="AC93" s="56"/>
      <c r="AD93" s="56"/>
      <c r="AE93" s="56"/>
      <c r="AF93" s="56"/>
      <c r="AG93" s="56"/>
      <c r="AH93" s="60"/>
      <c r="AI93" s="63">
        <f t="shared" si="25"/>
        <v>0</v>
      </c>
      <c r="AJ93" s="64">
        <f t="shared" si="26"/>
        <v>0</v>
      </c>
      <c r="AK93" s="144"/>
    </row>
    <row r="94" spans="1:37" s="145" customFormat="1" x14ac:dyDescent="0.2">
      <c r="A94" s="55"/>
      <c r="B94" s="122"/>
      <c r="C94" s="57"/>
      <c r="D94" s="57"/>
      <c r="E94" s="57"/>
      <c r="F94" s="57"/>
      <c r="G94" s="57"/>
      <c r="H94" s="57"/>
      <c r="I94" s="57"/>
      <c r="J94" s="57"/>
      <c r="K94" s="57"/>
      <c r="L94" s="58"/>
      <c r="M94" s="122"/>
      <c r="N94" s="122"/>
      <c r="O94" s="122"/>
      <c r="P94" s="59"/>
      <c r="Q94" s="122"/>
      <c r="R94" s="59"/>
      <c r="S94" s="122"/>
      <c r="T94" s="118"/>
      <c r="U94" s="60"/>
      <c r="V94" s="61"/>
      <c r="W94" s="62"/>
      <c r="X94" s="56"/>
      <c r="Y94" s="56"/>
      <c r="Z94" s="56"/>
      <c r="AA94" s="56"/>
      <c r="AB94" s="56"/>
      <c r="AC94" s="56"/>
      <c r="AD94" s="56"/>
      <c r="AE94" s="56"/>
      <c r="AF94" s="56"/>
      <c r="AG94" s="56"/>
      <c r="AH94" s="60"/>
      <c r="AI94" s="63">
        <f t="shared" si="23"/>
        <v>0</v>
      </c>
      <c r="AJ94" s="64">
        <f t="shared" si="24"/>
        <v>0</v>
      </c>
      <c r="AK94" s="144"/>
    </row>
    <row r="95" spans="1:37" s="145" customFormat="1" x14ac:dyDescent="0.2">
      <c r="A95" s="55"/>
      <c r="B95" s="122"/>
      <c r="C95" s="57"/>
      <c r="D95" s="57"/>
      <c r="E95" s="57"/>
      <c r="F95" s="57"/>
      <c r="G95" s="57"/>
      <c r="H95" s="57"/>
      <c r="I95" s="57"/>
      <c r="J95" s="57"/>
      <c r="K95" s="57"/>
      <c r="L95" s="58"/>
      <c r="M95" s="122"/>
      <c r="N95" s="122"/>
      <c r="O95" s="122"/>
      <c r="P95" s="59"/>
      <c r="Q95" s="122"/>
      <c r="R95" s="59"/>
      <c r="S95" s="122"/>
      <c r="T95" s="118"/>
      <c r="U95" s="60"/>
      <c r="V95" s="61"/>
      <c r="W95" s="62"/>
      <c r="X95" s="56"/>
      <c r="Y95" s="56"/>
      <c r="Z95" s="56"/>
      <c r="AA95" s="56"/>
      <c r="AB95" s="56"/>
      <c r="AC95" s="56"/>
      <c r="AD95" s="56"/>
      <c r="AE95" s="56"/>
      <c r="AF95" s="56"/>
      <c r="AG95" s="56"/>
      <c r="AH95" s="60"/>
      <c r="AI95" s="63">
        <f t="shared" si="23"/>
        <v>0</v>
      </c>
      <c r="AJ95" s="64">
        <f t="shared" si="24"/>
        <v>0</v>
      </c>
      <c r="AK95" s="144"/>
    </row>
    <row r="96" spans="1:37" s="145" customFormat="1" x14ac:dyDescent="0.2">
      <c r="A96" s="55"/>
      <c r="B96" s="122"/>
      <c r="C96" s="57"/>
      <c r="D96" s="57"/>
      <c r="E96" s="57"/>
      <c r="F96" s="57"/>
      <c r="G96" s="57"/>
      <c r="H96" s="57"/>
      <c r="I96" s="57"/>
      <c r="J96" s="57"/>
      <c r="K96" s="57"/>
      <c r="L96" s="58"/>
      <c r="M96" s="115"/>
      <c r="N96" s="56"/>
      <c r="O96" s="56"/>
      <c r="P96" s="59"/>
      <c r="Q96" s="56"/>
      <c r="R96" s="59"/>
      <c r="S96" s="56"/>
      <c r="T96" s="118"/>
      <c r="U96" s="60"/>
      <c r="V96" s="61"/>
      <c r="W96" s="62"/>
      <c r="X96" s="56"/>
      <c r="Y96" s="56"/>
      <c r="Z96" s="56"/>
      <c r="AA96" s="56"/>
      <c r="AB96" s="56"/>
      <c r="AC96" s="56"/>
      <c r="AD96" s="56"/>
      <c r="AE96" s="56"/>
      <c r="AF96" s="56"/>
      <c r="AG96" s="56"/>
      <c r="AH96" s="60"/>
      <c r="AI96" s="63">
        <f t="shared" si="21"/>
        <v>0</v>
      </c>
      <c r="AJ96" s="64">
        <f t="shared" si="22"/>
        <v>0</v>
      </c>
      <c r="AK96" s="144"/>
    </row>
    <row r="97" spans="1:37" s="146" customFormat="1" ht="51.75" customHeight="1" x14ac:dyDescent="0.2">
      <c r="A97" s="66" t="s">
        <v>8</v>
      </c>
      <c r="B97" s="123">
        <f>B67-SUM(B68:B96)</f>
        <v>1129400000</v>
      </c>
      <c r="C97" s="294" t="s">
        <v>56</v>
      </c>
      <c r="D97" s="295" t="s">
        <v>216</v>
      </c>
      <c r="E97" s="295" t="s">
        <v>156</v>
      </c>
      <c r="F97" s="295" t="s">
        <v>154</v>
      </c>
      <c r="G97" s="295" t="s">
        <v>153</v>
      </c>
      <c r="H97" s="295" t="s">
        <v>210</v>
      </c>
      <c r="I97" s="295" t="s">
        <v>81</v>
      </c>
      <c r="J97" s="295" t="s">
        <v>92</v>
      </c>
      <c r="K97" s="295" t="s">
        <v>157</v>
      </c>
      <c r="L97" s="68"/>
      <c r="M97" s="116"/>
      <c r="N97" s="69"/>
      <c r="O97" s="67"/>
      <c r="P97" s="70"/>
      <c r="Q97" s="123">
        <f>SUM(Q68:Q96)</f>
        <v>1420600000</v>
      </c>
      <c r="R97" s="71"/>
      <c r="S97" s="123">
        <f>SUM(S68:S96)</f>
        <v>1402600000</v>
      </c>
      <c r="T97" s="72"/>
      <c r="U97" s="72"/>
      <c r="V97" s="73"/>
      <c r="W97" s="74">
        <f t="shared" ref="W97:AJ97" si="27">SUM(W68:W96)</f>
        <v>0</v>
      </c>
      <c r="X97" s="74">
        <f t="shared" si="27"/>
        <v>0</v>
      </c>
      <c r="Y97" s="74">
        <f t="shared" si="27"/>
        <v>85890665</v>
      </c>
      <c r="Z97" s="74">
        <f t="shared" si="27"/>
        <v>0</v>
      </c>
      <c r="AA97" s="74">
        <f t="shared" si="27"/>
        <v>0</v>
      </c>
      <c r="AB97" s="74">
        <f t="shared" si="27"/>
        <v>0</v>
      </c>
      <c r="AC97" s="74">
        <f t="shared" si="27"/>
        <v>0</v>
      </c>
      <c r="AD97" s="74">
        <f t="shared" si="27"/>
        <v>0</v>
      </c>
      <c r="AE97" s="74">
        <f t="shared" si="27"/>
        <v>0</v>
      </c>
      <c r="AF97" s="74">
        <f t="shared" si="27"/>
        <v>0</v>
      </c>
      <c r="AG97" s="74">
        <f t="shared" si="27"/>
        <v>0</v>
      </c>
      <c r="AH97" s="72">
        <f t="shared" si="27"/>
        <v>0</v>
      </c>
      <c r="AI97" s="75">
        <f t="shared" si="27"/>
        <v>85890665</v>
      </c>
      <c r="AJ97" s="75">
        <f t="shared" si="27"/>
        <v>1316709335</v>
      </c>
    </row>
    <row r="98" spans="1:37" s="147" customFormat="1" ht="25.5" x14ac:dyDescent="0.2">
      <c r="A98" s="41" t="s">
        <v>227</v>
      </c>
      <c r="B98" s="121">
        <v>1500000000</v>
      </c>
      <c r="C98" s="137"/>
      <c r="D98" s="137"/>
      <c r="E98" s="137"/>
      <c r="F98" s="137"/>
      <c r="G98" s="137"/>
      <c r="H98" s="137"/>
      <c r="I98" s="137"/>
      <c r="J98" s="137"/>
      <c r="K98" s="137"/>
      <c r="L98" s="43"/>
      <c r="M98" s="114"/>
      <c r="N98" s="44"/>
      <c r="O98" s="45"/>
      <c r="P98" s="46"/>
      <c r="Q98" s="47"/>
      <c r="R98" s="48"/>
      <c r="S98" s="47"/>
      <c r="T98" s="49"/>
      <c r="U98" s="49"/>
      <c r="V98" s="50"/>
      <c r="W98" s="138"/>
      <c r="X98" s="47"/>
      <c r="Y98" s="47"/>
      <c r="Z98" s="47"/>
      <c r="AA98" s="47"/>
      <c r="AB98" s="47"/>
      <c r="AC98" s="47"/>
      <c r="AD98" s="47"/>
      <c r="AE98" s="47"/>
      <c r="AF98" s="47"/>
      <c r="AG98" s="47"/>
      <c r="AH98" s="49"/>
      <c r="AI98" s="139"/>
      <c r="AJ98" s="139"/>
    </row>
    <row r="99" spans="1:37" s="145" customFormat="1" x14ac:dyDescent="0.2">
      <c r="A99" s="55"/>
      <c r="B99" s="122">
        <v>60000000</v>
      </c>
      <c r="C99" s="57" t="s">
        <v>56</v>
      </c>
      <c r="D99" s="57" t="s">
        <v>216</v>
      </c>
      <c r="E99" s="57" t="s">
        <v>148</v>
      </c>
      <c r="F99" s="57" t="s">
        <v>1008</v>
      </c>
      <c r="G99" s="57" t="s">
        <v>146</v>
      </c>
      <c r="H99" s="57" t="s">
        <v>205</v>
      </c>
      <c r="I99" s="57" t="s">
        <v>102</v>
      </c>
      <c r="J99" s="57" t="s">
        <v>92</v>
      </c>
      <c r="K99" s="57" t="s">
        <v>149</v>
      </c>
      <c r="L99" s="58">
        <v>23</v>
      </c>
      <c r="M99" s="122">
        <v>60000000</v>
      </c>
      <c r="N99" s="56"/>
      <c r="O99" s="122">
        <v>60000000</v>
      </c>
      <c r="P99" s="59" t="s">
        <v>885</v>
      </c>
      <c r="Q99" s="122">
        <v>60000000</v>
      </c>
      <c r="R99" s="59" t="s">
        <v>1021</v>
      </c>
      <c r="S99" s="122">
        <v>60000000</v>
      </c>
      <c r="T99" s="118" t="s">
        <v>317</v>
      </c>
      <c r="U99" s="118" t="s">
        <v>1029</v>
      </c>
      <c r="V99" s="61">
        <v>104</v>
      </c>
      <c r="W99" s="62"/>
      <c r="X99" s="56"/>
      <c r="Y99" s="122">
        <v>4200000</v>
      </c>
      <c r="Z99" s="56"/>
      <c r="AA99" s="56"/>
      <c r="AB99" s="56"/>
      <c r="AC99" s="56"/>
      <c r="AD99" s="56"/>
      <c r="AE99" s="56"/>
      <c r="AF99" s="56"/>
      <c r="AG99" s="56"/>
      <c r="AH99" s="60"/>
      <c r="AI99" s="63">
        <f t="shared" ref="AI99:AI125" si="28">SUM(W99:AH99)</f>
        <v>4200000</v>
      </c>
      <c r="AJ99" s="64">
        <f t="shared" ref="AJ99:AJ125" si="29">+S99-AI99</f>
        <v>55800000</v>
      </c>
      <c r="AK99" s="144"/>
    </row>
    <row r="100" spans="1:37" s="145" customFormat="1" x14ac:dyDescent="0.2">
      <c r="A100" s="55"/>
      <c r="B100" s="122">
        <v>80000000</v>
      </c>
      <c r="C100" s="57" t="s">
        <v>56</v>
      </c>
      <c r="D100" s="57" t="s">
        <v>216</v>
      </c>
      <c r="E100" s="57" t="s">
        <v>148</v>
      </c>
      <c r="F100" s="57" t="s">
        <v>1008</v>
      </c>
      <c r="G100" s="57" t="s">
        <v>146</v>
      </c>
      <c r="H100" s="57" t="s">
        <v>205</v>
      </c>
      <c r="I100" s="57" t="s">
        <v>102</v>
      </c>
      <c r="J100" s="57" t="s">
        <v>92</v>
      </c>
      <c r="K100" s="57" t="s">
        <v>149</v>
      </c>
      <c r="L100" s="58">
        <v>24</v>
      </c>
      <c r="M100" s="122">
        <v>80000000</v>
      </c>
      <c r="N100" s="56"/>
      <c r="O100" s="122">
        <v>80000000</v>
      </c>
      <c r="P100" s="59" t="s">
        <v>1021</v>
      </c>
      <c r="Q100" s="122">
        <v>80000000</v>
      </c>
      <c r="R100" s="59" t="s">
        <v>501</v>
      </c>
      <c r="S100" s="122">
        <v>80000000</v>
      </c>
      <c r="T100" s="118" t="s">
        <v>318</v>
      </c>
      <c r="U100" s="118" t="s">
        <v>1030</v>
      </c>
      <c r="V100" s="61">
        <v>136</v>
      </c>
      <c r="W100" s="62"/>
      <c r="X100" s="56"/>
      <c r="Y100" s="122">
        <v>6133333</v>
      </c>
      <c r="Z100" s="56"/>
      <c r="AA100" s="56"/>
      <c r="AB100" s="56"/>
      <c r="AC100" s="56"/>
      <c r="AD100" s="56"/>
      <c r="AE100" s="56"/>
      <c r="AF100" s="56"/>
      <c r="AG100" s="56"/>
      <c r="AH100" s="60"/>
      <c r="AI100" s="63">
        <f t="shared" ref="AI100:AI123" si="30">SUM(W100:AH100)</f>
        <v>6133333</v>
      </c>
      <c r="AJ100" s="64">
        <f t="shared" ref="AJ100:AJ123" si="31">+S100-AI100</f>
        <v>73866667</v>
      </c>
      <c r="AK100" s="144"/>
    </row>
    <row r="101" spans="1:37" s="145" customFormat="1" x14ac:dyDescent="0.2">
      <c r="A101" s="55"/>
      <c r="B101" s="122">
        <v>60000000</v>
      </c>
      <c r="C101" s="57" t="s">
        <v>56</v>
      </c>
      <c r="D101" s="57" t="s">
        <v>216</v>
      </c>
      <c r="E101" s="57" t="s">
        <v>148</v>
      </c>
      <c r="F101" s="57" t="s">
        <v>1008</v>
      </c>
      <c r="G101" s="57" t="s">
        <v>146</v>
      </c>
      <c r="H101" s="57" t="s">
        <v>205</v>
      </c>
      <c r="I101" s="57" t="s">
        <v>102</v>
      </c>
      <c r="J101" s="57" t="s">
        <v>92</v>
      </c>
      <c r="K101" s="57" t="s">
        <v>149</v>
      </c>
      <c r="L101" s="58">
        <v>25</v>
      </c>
      <c r="M101" s="122">
        <v>60000000</v>
      </c>
      <c r="N101" s="56"/>
      <c r="O101" s="122">
        <v>60000000</v>
      </c>
      <c r="P101" s="59" t="s">
        <v>967</v>
      </c>
      <c r="Q101" s="122">
        <v>60000000</v>
      </c>
      <c r="R101" s="59" t="s">
        <v>901</v>
      </c>
      <c r="S101" s="122">
        <v>60000000</v>
      </c>
      <c r="T101" s="118" t="s">
        <v>319</v>
      </c>
      <c r="U101" s="118" t="s">
        <v>1031</v>
      </c>
      <c r="V101" s="61">
        <v>158</v>
      </c>
      <c r="W101" s="62"/>
      <c r="X101" s="56"/>
      <c r="Y101" s="122">
        <v>4000000</v>
      </c>
      <c r="Z101" s="56"/>
      <c r="AA101" s="56"/>
      <c r="AB101" s="56"/>
      <c r="AC101" s="56"/>
      <c r="AD101" s="56"/>
      <c r="AE101" s="56"/>
      <c r="AF101" s="56"/>
      <c r="AG101" s="56"/>
      <c r="AH101" s="60"/>
      <c r="AI101" s="63">
        <f t="shared" si="30"/>
        <v>4000000</v>
      </c>
      <c r="AJ101" s="64">
        <f t="shared" si="31"/>
        <v>56000000</v>
      </c>
      <c r="AK101" s="144"/>
    </row>
    <row r="102" spans="1:37" s="145" customFormat="1" x14ac:dyDescent="0.2">
      <c r="A102" s="55"/>
      <c r="B102" s="122">
        <v>80000000</v>
      </c>
      <c r="C102" s="57" t="s">
        <v>56</v>
      </c>
      <c r="D102" s="57" t="s">
        <v>216</v>
      </c>
      <c r="E102" s="57" t="s">
        <v>148</v>
      </c>
      <c r="F102" s="57" t="s">
        <v>1008</v>
      </c>
      <c r="G102" s="57" t="s">
        <v>146</v>
      </c>
      <c r="H102" s="57" t="s">
        <v>205</v>
      </c>
      <c r="I102" s="57" t="s">
        <v>102</v>
      </c>
      <c r="J102" s="57" t="s">
        <v>92</v>
      </c>
      <c r="K102" s="57" t="s">
        <v>149</v>
      </c>
      <c r="L102" s="58">
        <v>26</v>
      </c>
      <c r="M102" s="122">
        <v>80000000</v>
      </c>
      <c r="N102" s="56"/>
      <c r="O102" s="122">
        <v>80000000</v>
      </c>
      <c r="P102" s="59" t="s">
        <v>1006</v>
      </c>
      <c r="Q102" s="122">
        <v>80000000</v>
      </c>
      <c r="R102" s="59" t="s">
        <v>567</v>
      </c>
      <c r="S102" s="122">
        <v>80000000</v>
      </c>
      <c r="T102" s="118" t="s">
        <v>320</v>
      </c>
      <c r="U102" s="118" t="s">
        <v>1032</v>
      </c>
      <c r="V102" s="61">
        <v>105</v>
      </c>
      <c r="W102" s="62"/>
      <c r="X102" s="56"/>
      <c r="Y102" s="122">
        <v>8533333</v>
      </c>
      <c r="Z102" s="56"/>
      <c r="AA102" s="56"/>
      <c r="AB102" s="56"/>
      <c r="AC102" s="56"/>
      <c r="AD102" s="56"/>
      <c r="AE102" s="56"/>
      <c r="AF102" s="56"/>
      <c r="AG102" s="56"/>
      <c r="AH102" s="60"/>
      <c r="AI102" s="63">
        <f t="shared" si="30"/>
        <v>8533333</v>
      </c>
      <c r="AJ102" s="64">
        <f t="shared" si="31"/>
        <v>71466667</v>
      </c>
      <c r="AK102" s="144"/>
    </row>
    <row r="103" spans="1:37" s="145" customFormat="1" x14ac:dyDescent="0.2">
      <c r="A103" s="55"/>
      <c r="B103" s="122">
        <v>58000000</v>
      </c>
      <c r="C103" s="57" t="s">
        <v>56</v>
      </c>
      <c r="D103" s="57" t="s">
        <v>216</v>
      </c>
      <c r="E103" s="57" t="s">
        <v>148</v>
      </c>
      <c r="F103" s="57" t="s">
        <v>1008</v>
      </c>
      <c r="G103" s="57" t="s">
        <v>146</v>
      </c>
      <c r="H103" s="57" t="s">
        <v>205</v>
      </c>
      <c r="I103" s="57" t="s">
        <v>102</v>
      </c>
      <c r="J103" s="57" t="s">
        <v>92</v>
      </c>
      <c r="K103" s="57" t="s">
        <v>149</v>
      </c>
      <c r="L103" s="58">
        <v>27</v>
      </c>
      <c r="M103" s="122">
        <v>58000000</v>
      </c>
      <c r="N103" s="56"/>
      <c r="O103" s="122">
        <v>58000000</v>
      </c>
      <c r="P103" s="59" t="s">
        <v>783</v>
      </c>
      <c r="Q103" s="122">
        <v>58000000</v>
      </c>
      <c r="R103" s="59" t="s">
        <v>571</v>
      </c>
      <c r="S103" s="122">
        <v>52200000</v>
      </c>
      <c r="T103" s="118" t="s">
        <v>1009</v>
      </c>
      <c r="U103" s="118" t="s">
        <v>1033</v>
      </c>
      <c r="V103" s="61">
        <v>296</v>
      </c>
      <c r="W103" s="62"/>
      <c r="X103" s="56"/>
      <c r="Y103" s="122">
        <v>0</v>
      </c>
      <c r="Z103" s="56"/>
      <c r="AA103" s="56"/>
      <c r="AB103" s="56"/>
      <c r="AC103" s="56"/>
      <c r="AD103" s="56"/>
      <c r="AE103" s="56"/>
      <c r="AF103" s="56"/>
      <c r="AG103" s="56"/>
      <c r="AH103" s="60"/>
      <c r="AI103" s="63">
        <f t="shared" si="30"/>
        <v>0</v>
      </c>
      <c r="AJ103" s="64">
        <f t="shared" si="31"/>
        <v>52200000</v>
      </c>
      <c r="AK103" s="144"/>
    </row>
    <row r="104" spans="1:37" s="145" customFormat="1" x14ac:dyDescent="0.2">
      <c r="A104" s="55"/>
      <c r="B104" s="122">
        <v>58000000</v>
      </c>
      <c r="C104" s="57" t="s">
        <v>56</v>
      </c>
      <c r="D104" s="57" t="s">
        <v>216</v>
      </c>
      <c r="E104" s="57" t="s">
        <v>148</v>
      </c>
      <c r="F104" s="57" t="s">
        <v>1008</v>
      </c>
      <c r="G104" s="57" t="s">
        <v>146</v>
      </c>
      <c r="H104" s="57" t="s">
        <v>205</v>
      </c>
      <c r="I104" s="57" t="s">
        <v>102</v>
      </c>
      <c r="J104" s="57" t="s">
        <v>92</v>
      </c>
      <c r="K104" s="57" t="s">
        <v>149</v>
      </c>
      <c r="L104" s="58">
        <v>28</v>
      </c>
      <c r="M104" s="122">
        <v>58000000</v>
      </c>
      <c r="N104" s="56"/>
      <c r="O104" s="122">
        <v>58000000</v>
      </c>
      <c r="P104" s="59" t="s">
        <v>883</v>
      </c>
      <c r="Q104" s="122">
        <v>58000000</v>
      </c>
      <c r="R104" s="59" t="s">
        <v>452</v>
      </c>
      <c r="S104" s="122">
        <v>58000000</v>
      </c>
      <c r="T104" s="118" t="s">
        <v>321</v>
      </c>
      <c r="U104" s="118" t="s">
        <v>1034</v>
      </c>
      <c r="V104" s="61">
        <v>94</v>
      </c>
      <c r="W104" s="62"/>
      <c r="X104" s="56"/>
      <c r="Y104" s="122">
        <v>6186667</v>
      </c>
      <c r="Z104" s="56"/>
      <c r="AA104" s="56"/>
      <c r="AB104" s="56"/>
      <c r="AC104" s="56"/>
      <c r="AD104" s="56"/>
      <c r="AE104" s="56"/>
      <c r="AF104" s="56"/>
      <c r="AG104" s="56"/>
      <c r="AH104" s="60"/>
      <c r="AI104" s="63">
        <f t="shared" si="30"/>
        <v>6186667</v>
      </c>
      <c r="AJ104" s="64">
        <f t="shared" si="31"/>
        <v>51813333</v>
      </c>
      <c r="AK104" s="144"/>
    </row>
    <row r="105" spans="1:37" s="145" customFormat="1" x14ac:dyDescent="0.2">
      <c r="A105" s="55"/>
      <c r="B105" s="122">
        <v>38700000</v>
      </c>
      <c r="C105" s="57" t="s">
        <v>56</v>
      </c>
      <c r="D105" s="57" t="s">
        <v>216</v>
      </c>
      <c r="E105" s="57" t="s">
        <v>148</v>
      </c>
      <c r="F105" s="57" t="s">
        <v>1008</v>
      </c>
      <c r="G105" s="57" t="s">
        <v>146</v>
      </c>
      <c r="H105" s="57" t="s">
        <v>205</v>
      </c>
      <c r="I105" s="57" t="s">
        <v>102</v>
      </c>
      <c r="J105" s="57" t="s">
        <v>92</v>
      </c>
      <c r="K105" s="57" t="s">
        <v>149</v>
      </c>
      <c r="L105" s="58">
        <v>29</v>
      </c>
      <c r="M105" s="122">
        <v>38700000</v>
      </c>
      <c r="N105" s="56"/>
      <c r="O105" s="122">
        <v>38700000</v>
      </c>
      <c r="P105" s="59" t="s">
        <v>940</v>
      </c>
      <c r="Q105" s="122">
        <v>38700000</v>
      </c>
      <c r="R105" s="59" t="s">
        <v>1004</v>
      </c>
      <c r="S105" s="122">
        <v>38700000</v>
      </c>
      <c r="T105" s="118" t="s">
        <v>322</v>
      </c>
      <c r="U105" s="118" t="s">
        <v>1035</v>
      </c>
      <c r="V105" s="61">
        <v>103</v>
      </c>
      <c r="W105" s="62"/>
      <c r="X105" s="56"/>
      <c r="Y105" s="122">
        <v>4300000</v>
      </c>
      <c r="Z105" s="56"/>
      <c r="AA105" s="56"/>
      <c r="AB105" s="56"/>
      <c r="AC105" s="56"/>
      <c r="AD105" s="56"/>
      <c r="AE105" s="56"/>
      <c r="AF105" s="56"/>
      <c r="AG105" s="56"/>
      <c r="AH105" s="60"/>
      <c r="AI105" s="63">
        <f t="shared" si="30"/>
        <v>4300000</v>
      </c>
      <c r="AJ105" s="64">
        <f t="shared" si="31"/>
        <v>34400000</v>
      </c>
      <c r="AK105" s="144"/>
    </row>
    <row r="106" spans="1:37" s="145" customFormat="1" x14ac:dyDescent="0.2">
      <c r="A106" s="55"/>
      <c r="B106" s="122">
        <v>38700000</v>
      </c>
      <c r="C106" s="57" t="s">
        <v>56</v>
      </c>
      <c r="D106" s="57" t="s">
        <v>216</v>
      </c>
      <c r="E106" s="57" t="s">
        <v>148</v>
      </c>
      <c r="F106" s="57" t="s">
        <v>1008</v>
      </c>
      <c r="G106" s="57" t="s">
        <v>146</v>
      </c>
      <c r="H106" s="57" t="s">
        <v>205</v>
      </c>
      <c r="I106" s="57" t="s">
        <v>102</v>
      </c>
      <c r="J106" s="57" t="s">
        <v>92</v>
      </c>
      <c r="K106" s="57" t="s">
        <v>149</v>
      </c>
      <c r="L106" s="58">
        <v>30</v>
      </c>
      <c r="M106" s="122">
        <v>38700000</v>
      </c>
      <c r="N106" s="56"/>
      <c r="O106" s="122">
        <v>38700000</v>
      </c>
      <c r="P106" s="59" t="s">
        <v>888</v>
      </c>
      <c r="Q106" s="122">
        <v>38700000</v>
      </c>
      <c r="R106" s="59" t="s">
        <v>710</v>
      </c>
      <c r="S106" s="122">
        <v>38700000</v>
      </c>
      <c r="T106" s="118" t="s">
        <v>323</v>
      </c>
      <c r="U106" s="118" t="s">
        <v>1036</v>
      </c>
      <c r="V106" s="61">
        <v>93</v>
      </c>
      <c r="W106" s="62"/>
      <c r="X106" s="56"/>
      <c r="Y106" s="122">
        <v>4586667</v>
      </c>
      <c r="Z106" s="56"/>
      <c r="AA106" s="56"/>
      <c r="AB106" s="56"/>
      <c r="AC106" s="56"/>
      <c r="AD106" s="56"/>
      <c r="AE106" s="56"/>
      <c r="AF106" s="56"/>
      <c r="AG106" s="56"/>
      <c r="AH106" s="60"/>
      <c r="AI106" s="63">
        <f t="shared" si="30"/>
        <v>4586667</v>
      </c>
      <c r="AJ106" s="64">
        <f t="shared" si="31"/>
        <v>34113333</v>
      </c>
      <c r="AK106" s="144"/>
    </row>
    <row r="107" spans="1:37" s="145" customFormat="1" x14ac:dyDescent="0.2">
      <c r="A107" s="55"/>
      <c r="B107" s="122">
        <v>38700000</v>
      </c>
      <c r="C107" s="57" t="s">
        <v>56</v>
      </c>
      <c r="D107" s="57" t="s">
        <v>216</v>
      </c>
      <c r="E107" s="57" t="s">
        <v>148</v>
      </c>
      <c r="F107" s="57" t="s">
        <v>1008</v>
      </c>
      <c r="G107" s="57" t="s">
        <v>146</v>
      </c>
      <c r="H107" s="57" t="s">
        <v>205</v>
      </c>
      <c r="I107" s="57" t="s">
        <v>102</v>
      </c>
      <c r="J107" s="57" t="s">
        <v>92</v>
      </c>
      <c r="K107" s="57" t="s">
        <v>149</v>
      </c>
      <c r="L107" s="58">
        <v>31</v>
      </c>
      <c r="M107" s="122">
        <v>38700000</v>
      </c>
      <c r="N107" s="56"/>
      <c r="O107" s="122">
        <v>38700000</v>
      </c>
      <c r="P107" s="59" t="s">
        <v>1026</v>
      </c>
      <c r="Q107" s="122">
        <v>38700000</v>
      </c>
      <c r="R107" s="59" t="s">
        <v>1022</v>
      </c>
      <c r="S107" s="122">
        <v>38700000</v>
      </c>
      <c r="T107" s="118" t="s">
        <v>324</v>
      </c>
      <c r="U107" s="118" t="s">
        <v>1037</v>
      </c>
      <c r="V107" s="61">
        <v>156</v>
      </c>
      <c r="W107" s="62"/>
      <c r="X107" s="56"/>
      <c r="Y107" s="122">
        <v>3010000</v>
      </c>
      <c r="Z107" s="56"/>
      <c r="AA107" s="56"/>
      <c r="AB107" s="56"/>
      <c r="AC107" s="56"/>
      <c r="AD107" s="56"/>
      <c r="AE107" s="56"/>
      <c r="AF107" s="56"/>
      <c r="AG107" s="56"/>
      <c r="AH107" s="60"/>
      <c r="AI107" s="63">
        <f t="shared" si="30"/>
        <v>3010000</v>
      </c>
      <c r="AJ107" s="64">
        <f t="shared" si="31"/>
        <v>35690000</v>
      </c>
      <c r="AK107" s="144"/>
    </row>
    <row r="108" spans="1:37" s="145" customFormat="1" x14ac:dyDescent="0.2">
      <c r="A108" s="55"/>
      <c r="B108" s="122">
        <v>38700000</v>
      </c>
      <c r="C108" s="57" t="s">
        <v>56</v>
      </c>
      <c r="D108" s="57" t="s">
        <v>216</v>
      </c>
      <c r="E108" s="57" t="s">
        <v>148</v>
      </c>
      <c r="F108" s="57" t="s">
        <v>1008</v>
      </c>
      <c r="G108" s="57" t="s">
        <v>146</v>
      </c>
      <c r="H108" s="57" t="s">
        <v>205</v>
      </c>
      <c r="I108" s="57" t="s">
        <v>102</v>
      </c>
      <c r="J108" s="57" t="s">
        <v>92</v>
      </c>
      <c r="K108" s="57" t="s">
        <v>149</v>
      </c>
      <c r="L108" s="58">
        <v>32</v>
      </c>
      <c r="M108" s="122">
        <v>38700000</v>
      </c>
      <c r="N108" s="56"/>
      <c r="O108" s="122">
        <v>38700000</v>
      </c>
      <c r="P108" s="59" t="s">
        <v>631</v>
      </c>
      <c r="Q108" s="122">
        <v>38700000</v>
      </c>
      <c r="R108" s="59" t="s">
        <v>659</v>
      </c>
      <c r="S108" s="122">
        <v>38700000</v>
      </c>
      <c r="T108" s="118" t="s">
        <v>325</v>
      </c>
      <c r="U108" s="118" t="s">
        <v>1038</v>
      </c>
      <c r="V108" s="61">
        <v>213</v>
      </c>
      <c r="W108" s="62"/>
      <c r="X108" s="56"/>
      <c r="Y108" s="122">
        <v>0</v>
      </c>
      <c r="Z108" s="56"/>
      <c r="AA108" s="56"/>
      <c r="AB108" s="56"/>
      <c r="AC108" s="56"/>
      <c r="AD108" s="56"/>
      <c r="AE108" s="56"/>
      <c r="AF108" s="56"/>
      <c r="AG108" s="56"/>
      <c r="AH108" s="60"/>
      <c r="AI108" s="63">
        <f t="shared" si="30"/>
        <v>0</v>
      </c>
      <c r="AJ108" s="64">
        <f t="shared" si="31"/>
        <v>38700000</v>
      </c>
      <c r="AK108" s="144"/>
    </row>
    <row r="109" spans="1:37" s="145" customFormat="1" x14ac:dyDescent="0.2">
      <c r="A109" s="55"/>
      <c r="B109" s="122">
        <v>38700000</v>
      </c>
      <c r="C109" s="57" t="s">
        <v>56</v>
      </c>
      <c r="D109" s="57" t="s">
        <v>216</v>
      </c>
      <c r="E109" s="57" t="s">
        <v>148</v>
      </c>
      <c r="F109" s="57" t="s">
        <v>1008</v>
      </c>
      <c r="G109" s="57" t="s">
        <v>146</v>
      </c>
      <c r="H109" s="57" t="s">
        <v>205</v>
      </c>
      <c r="I109" s="57" t="s">
        <v>102</v>
      </c>
      <c r="J109" s="57" t="s">
        <v>92</v>
      </c>
      <c r="K109" s="57" t="s">
        <v>149</v>
      </c>
      <c r="L109" s="58">
        <v>33</v>
      </c>
      <c r="M109" s="122">
        <v>38700000</v>
      </c>
      <c r="N109" s="56"/>
      <c r="O109" s="122">
        <v>38700000</v>
      </c>
      <c r="P109" s="59" t="s">
        <v>632</v>
      </c>
      <c r="Q109" s="122">
        <v>38700000</v>
      </c>
      <c r="R109" s="59" t="s">
        <v>815</v>
      </c>
      <c r="S109" s="122">
        <v>38700000</v>
      </c>
      <c r="T109" s="118" t="s">
        <v>326</v>
      </c>
      <c r="U109" s="118" t="s">
        <v>1039</v>
      </c>
      <c r="V109" s="61">
        <v>212</v>
      </c>
      <c r="W109" s="62"/>
      <c r="X109" s="56"/>
      <c r="Y109" s="122">
        <v>0</v>
      </c>
      <c r="Z109" s="56"/>
      <c r="AA109" s="56"/>
      <c r="AB109" s="56"/>
      <c r="AC109" s="56"/>
      <c r="AD109" s="56"/>
      <c r="AE109" s="56"/>
      <c r="AF109" s="56"/>
      <c r="AG109" s="56"/>
      <c r="AH109" s="60"/>
      <c r="AI109" s="63">
        <f t="shared" si="30"/>
        <v>0</v>
      </c>
      <c r="AJ109" s="64">
        <f t="shared" si="31"/>
        <v>38700000</v>
      </c>
      <c r="AK109" s="144"/>
    </row>
    <row r="110" spans="1:37" s="145" customFormat="1" x14ac:dyDescent="0.2">
      <c r="A110" s="55"/>
      <c r="B110" s="122">
        <v>38700000</v>
      </c>
      <c r="C110" s="57" t="s">
        <v>56</v>
      </c>
      <c r="D110" s="57" t="s">
        <v>216</v>
      </c>
      <c r="E110" s="57" t="s">
        <v>148</v>
      </c>
      <c r="F110" s="57" t="s">
        <v>1008</v>
      </c>
      <c r="G110" s="57" t="s">
        <v>146</v>
      </c>
      <c r="H110" s="57" t="s">
        <v>205</v>
      </c>
      <c r="I110" s="57" t="s">
        <v>102</v>
      </c>
      <c r="J110" s="57" t="s">
        <v>92</v>
      </c>
      <c r="K110" s="57" t="s">
        <v>149</v>
      </c>
      <c r="L110" s="58">
        <v>34</v>
      </c>
      <c r="M110" s="122">
        <v>38700000</v>
      </c>
      <c r="N110" s="56"/>
      <c r="O110" s="122">
        <v>38700000</v>
      </c>
      <c r="P110" s="59" t="s">
        <v>789</v>
      </c>
      <c r="Q110" s="122">
        <v>38700000</v>
      </c>
      <c r="R110" s="59" t="s">
        <v>647</v>
      </c>
      <c r="S110" s="122">
        <v>38700000</v>
      </c>
      <c r="T110" s="118" t="s">
        <v>327</v>
      </c>
      <c r="U110" s="118" t="s">
        <v>1040</v>
      </c>
      <c r="V110" s="61">
        <v>214</v>
      </c>
      <c r="W110" s="62"/>
      <c r="X110" s="56"/>
      <c r="Y110" s="122">
        <v>0</v>
      </c>
      <c r="Z110" s="56"/>
      <c r="AA110" s="56"/>
      <c r="AB110" s="56"/>
      <c r="AC110" s="56"/>
      <c r="AD110" s="56"/>
      <c r="AE110" s="56"/>
      <c r="AF110" s="56"/>
      <c r="AG110" s="56"/>
      <c r="AH110" s="60"/>
      <c r="AI110" s="63">
        <f t="shared" si="30"/>
        <v>0</v>
      </c>
      <c r="AJ110" s="64">
        <f t="shared" si="31"/>
        <v>38700000</v>
      </c>
      <c r="AK110" s="144"/>
    </row>
    <row r="111" spans="1:37" s="145" customFormat="1" x14ac:dyDescent="0.2">
      <c r="A111" s="55"/>
      <c r="B111" s="122">
        <v>38700000</v>
      </c>
      <c r="C111" s="57" t="s">
        <v>56</v>
      </c>
      <c r="D111" s="57" t="s">
        <v>216</v>
      </c>
      <c r="E111" s="57" t="s">
        <v>148</v>
      </c>
      <c r="F111" s="57" t="s">
        <v>1008</v>
      </c>
      <c r="G111" s="57" t="s">
        <v>146</v>
      </c>
      <c r="H111" s="57" t="s">
        <v>205</v>
      </c>
      <c r="I111" s="57" t="s">
        <v>102</v>
      </c>
      <c r="J111" s="57" t="s">
        <v>92</v>
      </c>
      <c r="K111" s="57" t="s">
        <v>149</v>
      </c>
      <c r="L111" s="58">
        <v>35</v>
      </c>
      <c r="M111" s="122">
        <v>38700000</v>
      </c>
      <c r="N111" s="56"/>
      <c r="O111" s="122">
        <v>38700000</v>
      </c>
      <c r="P111" s="59" t="s">
        <v>1027</v>
      </c>
      <c r="Q111" s="122">
        <v>38700000</v>
      </c>
      <c r="R111" s="59" t="s">
        <v>814</v>
      </c>
      <c r="S111" s="122">
        <v>38700000</v>
      </c>
      <c r="T111" s="118" t="s">
        <v>328</v>
      </c>
      <c r="U111" s="118" t="s">
        <v>1041</v>
      </c>
      <c r="V111" s="61">
        <v>219</v>
      </c>
      <c r="W111" s="62"/>
      <c r="X111" s="56"/>
      <c r="Y111" s="122">
        <v>0</v>
      </c>
      <c r="Z111" s="56"/>
      <c r="AA111" s="56"/>
      <c r="AB111" s="56"/>
      <c r="AC111" s="56"/>
      <c r="AD111" s="56"/>
      <c r="AE111" s="56"/>
      <c r="AF111" s="56"/>
      <c r="AG111" s="56"/>
      <c r="AH111" s="60"/>
      <c r="AI111" s="63">
        <f t="shared" si="30"/>
        <v>0</v>
      </c>
      <c r="AJ111" s="64">
        <f t="shared" si="31"/>
        <v>38700000</v>
      </c>
      <c r="AK111" s="144"/>
    </row>
    <row r="112" spans="1:37" s="145" customFormat="1" x14ac:dyDescent="0.2">
      <c r="A112" s="55"/>
      <c r="B112" s="122">
        <v>38700000</v>
      </c>
      <c r="C112" s="57" t="s">
        <v>56</v>
      </c>
      <c r="D112" s="57" t="s">
        <v>216</v>
      </c>
      <c r="E112" s="57" t="s">
        <v>148</v>
      </c>
      <c r="F112" s="57" t="s">
        <v>1008</v>
      </c>
      <c r="G112" s="57" t="s">
        <v>146</v>
      </c>
      <c r="H112" s="57" t="s">
        <v>205</v>
      </c>
      <c r="I112" s="57" t="s">
        <v>102</v>
      </c>
      <c r="J112" s="57" t="s">
        <v>92</v>
      </c>
      <c r="K112" s="57" t="s">
        <v>149</v>
      </c>
      <c r="L112" s="58">
        <v>36</v>
      </c>
      <c r="M112" s="122">
        <v>38700000</v>
      </c>
      <c r="N112" s="56"/>
      <c r="O112" s="122">
        <v>38700000</v>
      </c>
      <c r="P112" s="59" t="s">
        <v>793</v>
      </c>
      <c r="Q112" s="122">
        <v>38700000</v>
      </c>
      <c r="R112" s="59" t="s">
        <v>1005</v>
      </c>
      <c r="S112" s="122">
        <v>38700000</v>
      </c>
      <c r="T112" s="118" t="s">
        <v>1010</v>
      </c>
      <c r="U112" s="118" t="s">
        <v>1042</v>
      </c>
      <c r="V112" s="61">
        <v>220</v>
      </c>
      <c r="W112" s="62"/>
      <c r="X112" s="56"/>
      <c r="Y112" s="122">
        <v>0</v>
      </c>
      <c r="Z112" s="56"/>
      <c r="AA112" s="56"/>
      <c r="AB112" s="56"/>
      <c r="AC112" s="56"/>
      <c r="AD112" s="56"/>
      <c r="AE112" s="56"/>
      <c r="AF112" s="56"/>
      <c r="AG112" s="56"/>
      <c r="AH112" s="60"/>
      <c r="AI112" s="63">
        <f t="shared" si="30"/>
        <v>0</v>
      </c>
      <c r="AJ112" s="64">
        <f t="shared" si="31"/>
        <v>38700000</v>
      </c>
      <c r="AK112" s="144"/>
    </row>
    <row r="113" spans="1:37" s="145" customFormat="1" x14ac:dyDescent="0.2">
      <c r="A113" s="55"/>
      <c r="B113" s="122">
        <v>38700000</v>
      </c>
      <c r="C113" s="57" t="s">
        <v>56</v>
      </c>
      <c r="D113" s="57" t="s">
        <v>216</v>
      </c>
      <c r="E113" s="57" t="s">
        <v>148</v>
      </c>
      <c r="F113" s="57" t="s">
        <v>1008</v>
      </c>
      <c r="G113" s="57" t="s">
        <v>146</v>
      </c>
      <c r="H113" s="57" t="s">
        <v>205</v>
      </c>
      <c r="I113" s="57" t="s">
        <v>102</v>
      </c>
      <c r="J113" s="57" t="s">
        <v>92</v>
      </c>
      <c r="K113" s="57" t="s">
        <v>149</v>
      </c>
      <c r="L113" s="58">
        <v>37</v>
      </c>
      <c r="M113" s="122">
        <v>38700000</v>
      </c>
      <c r="N113" s="56"/>
      <c r="O113" s="122">
        <v>38700000</v>
      </c>
      <c r="P113" s="59" t="s">
        <v>625</v>
      </c>
      <c r="Q113" s="122">
        <v>38700000</v>
      </c>
      <c r="R113" s="59" t="s">
        <v>1023</v>
      </c>
      <c r="S113" s="122">
        <v>38700000</v>
      </c>
      <c r="T113" s="118" t="s">
        <v>1011</v>
      </c>
      <c r="U113" s="118" t="s">
        <v>1043</v>
      </c>
      <c r="V113" s="61">
        <v>221</v>
      </c>
      <c r="W113" s="62"/>
      <c r="X113" s="56"/>
      <c r="Y113" s="122">
        <v>0</v>
      </c>
      <c r="Z113" s="56"/>
      <c r="AA113" s="56"/>
      <c r="AB113" s="56"/>
      <c r="AC113" s="56"/>
      <c r="AD113" s="56"/>
      <c r="AE113" s="56"/>
      <c r="AF113" s="56"/>
      <c r="AG113" s="56"/>
      <c r="AH113" s="60"/>
      <c r="AI113" s="63">
        <f t="shared" si="30"/>
        <v>0</v>
      </c>
      <c r="AJ113" s="64">
        <f t="shared" si="31"/>
        <v>38700000</v>
      </c>
      <c r="AK113" s="144"/>
    </row>
    <row r="114" spans="1:37" s="145" customFormat="1" x14ac:dyDescent="0.2">
      <c r="A114" s="55"/>
      <c r="B114" s="122">
        <v>38700000</v>
      </c>
      <c r="C114" s="57" t="s">
        <v>56</v>
      </c>
      <c r="D114" s="57" t="s">
        <v>216</v>
      </c>
      <c r="E114" s="57" t="s">
        <v>148</v>
      </c>
      <c r="F114" s="57" t="s">
        <v>1008</v>
      </c>
      <c r="G114" s="57" t="s">
        <v>146</v>
      </c>
      <c r="H114" s="57" t="s">
        <v>205</v>
      </c>
      <c r="I114" s="57" t="s">
        <v>102</v>
      </c>
      <c r="J114" s="57" t="s">
        <v>92</v>
      </c>
      <c r="K114" s="57" t="s">
        <v>149</v>
      </c>
      <c r="L114" s="58">
        <v>38</v>
      </c>
      <c r="M114" s="122">
        <v>38700000</v>
      </c>
      <c r="N114" s="56"/>
      <c r="O114" s="122">
        <v>38700000</v>
      </c>
      <c r="P114" s="59" t="s">
        <v>1028</v>
      </c>
      <c r="Q114" s="122">
        <v>38700000</v>
      </c>
      <c r="R114" s="59" t="s">
        <v>545</v>
      </c>
      <c r="S114" s="122">
        <v>38700000</v>
      </c>
      <c r="T114" s="118" t="s">
        <v>329</v>
      </c>
      <c r="U114" s="118" t="s">
        <v>1044</v>
      </c>
      <c r="V114" s="61">
        <v>210</v>
      </c>
      <c r="W114" s="62"/>
      <c r="X114" s="56"/>
      <c r="Y114" s="122">
        <v>0</v>
      </c>
      <c r="Z114" s="56"/>
      <c r="AA114" s="56"/>
      <c r="AB114" s="56"/>
      <c r="AC114" s="56"/>
      <c r="AD114" s="56"/>
      <c r="AE114" s="56"/>
      <c r="AF114" s="56"/>
      <c r="AG114" s="56"/>
      <c r="AH114" s="60"/>
      <c r="AI114" s="63">
        <f t="shared" si="30"/>
        <v>0</v>
      </c>
      <c r="AJ114" s="64">
        <f t="shared" si="31"/>
        <v>38700000</v>
      </c>
      <c r="AK114" s="144"/>
    </row>
    <row r="115" spans="1:37" s="145" customFormat="1" x14ac:dyDescent="0.2">
      <c r="A115" s="55"/>
      <c r="B115" s="122">
        <v>36000000</v>
      </c>
      <c r="C115" s="57" t="s">
        <v>56</v>
      </c>
      <c r="D115" s="57" t="s">
        <v>216</v>
      </c>
      <c r="E115" s="57" t="s">
        <v>148</v>
      </c>
      <c r="F115" s="57" t="s">
        <v>1008</v>
      </c>
      <c r="G115" s="57" t="s">
        <v>146</v>
      </c>
      <c r="H115" s="57" t="s">
        <v>205</v>
      </c>
      <c r="I115" s="57" t="s">
        <v>102</v>
      </c>
      <c r="J115" s="57" t="s">
        <v>92</v>
      </c>
      <c r="K115" s="57" t="s">
        <v>149</v>
      </c>
      <c r="L115" s="58">
        <v>39</v>
      </c>
      <c r="M115" s="122">
        <v>36000000</v>
      </c>
      <c r="N115" s="56"/>
      <c r="O115" s="122">
        <v>36000000</v>
      </c>
      <c r="P115" s="59" t="s">
        <v>958</v>
      </c>
      <c r="Q115" s="122">
        <v>36000000</v>
      </c>
      <c r="R115" s="59" t="s">
        <v>939</v>
      </c>
      <c r="S115" s="122">
        <v>36000000</v>
      </c>
      <c r="T115" s="118" t="s">
        <v>330</v>
      </c>
      <c r="U115" s="118" t="s">
        <v>1045</v>
      </c>
      <c r="V115" s="61">
        <v>137</v>
      </c>
      <c r="W115" s="62"/>
      <c r="X115" s="56"/>
      <c r="Y115" s="122">
        <v>5200000</v>
      </c>
      <c r="Z115" s="56"/>
      <c r="AA115" s="56"/>
      <c r="AB115" s="56"/>
      <c r="AC115" s="56"/>
      <c r="AD115" s="56"/>
      <c r="AE115" s="56"/>
      <c r="AF115" s="56"/>
      <c r="AG115" s="56"/>
      <c r="AH115" s="60"/>
      <c r="AI115" s="63">
        <f t="shared" si="30"/>
        <v>5200000</v>
      </c>
      <c r="AJ115" s="64">
        <f t="shared" si="31"/>
        <v>30800000</v>
      </c>
      <c r="AK115" s="144"/>
    </row>
    <row r="116" spans="1:37" s="145" customFormat="1" x14ac:dyDescent="0.2">
      <c r="A116" s="55"/>
      <c r="B116" s="122">
        <v>100000000</v>
      </c>
      <c r="C116" s="57" t="s">
        <v>56</v>
      </c>
      <c r="D116" s="57" t="s">
        <v>216</v>
      </c>
      <c r="E116" s="57" t="s">
        <v>148</v>
      </c>
      <c r="F116" s="57" t="s">
        <v>1008</v>
      </c>
      <c r="G116" s="57" t="s">
        <v>146</v>
      </c>
      <c r="H116" s="57" t="s">
        <v>205</v>
      </c>
      <c r="I116" s="57" t="s">
        <v>102</v>
      </c>
      <c r="J116" s="57" t="s">
        <v>92</v>
      </c>
      <c r="K116" s="57" t="s">
        <v>149</v>
      </c>
      <c r="L116" s="58">
        <v>41</v>
      </c>
      <c r="M116" s="122">
        <v>100000000</v>
      </c>
      <c r="N116" s="56"/>
      <c r="O116" s="122">
        <v>100000000</v>
      </c>
      <c r="P116" s="59" t="s">
        <v>1000</v>
      </c>
      <c r="Q116" s="122">
        <v>100000000</v>
      </c>
      <c r="R116" s="59" t="s">
        <v>430</v>
      </c>
      <c r="S116" s="122">
        <v>100000000</v>
      </c>
      <c r="T116" s="118" t="s">
        <v>1012</v>
      </c>
      <c r="U116" s="118" t="s">
        <v>1046</v>
      </c>
      <c r="V116" s="61">
        <v>84</v>
      </c>
      <c r="W116" s="62"/>
      <c r="X116" s="56"/>
      <c r="Y116" s="122">
        <v>11000000</v>
      </c>
      <c r="Z116" s="56"/>
      <c r="AA116" s="56"/>
      <c r="AB116" s="56"/>
      <c r="AC116" s="56"/>
      <c r="AD116" s="56"/>
      <c r="AE116" s="56"/>
      <c r="AF116" s="56"/>
      <c r="AG116" s="56"/>
      <c r="AH116" s="60"/>
      <c r="AI116" s="63">
        <f t="shared" si="30"/>
        <v>11000000</v>
      </c>
      <c r="AJ116" s="64">
        <f t="shared" si="31"/>
        <v>89000000</v>
      </c>
      <c r="AK116" s="144"/>
    </row>
    <row r="117" spans="1:37" s="145" customFormat="1" x14ac:dyDescent="0.2">
      <c r="A117" s="55"/>
      <c r="B117" s="122">
        <v>80000000</v>
      </c>
      <c r="C117" s="57" t="s">
        <v>56</v>
      </c>
      <c r="D117" s="57" t="s">
        <v>216</v>
      </c>
      <c r="E117" s="57" t="s">
        <v>148</v>
      </c>
      <c r="F117" s="57" t="s">
        <v>1008</v>
      </c>
      <c r="G117" s="57" t="s">
        <v>146</v>
      </c>
      <c r="H117" s="57" t="s">
        <v>205</v>
      </c>
      <c r="I117" s="57" t="s">
        <v>102</v>
      </c>
      <c r="J117" s="57" t="s">
        <v>92</v>
      </c>
      <c r="K117" s="57" t="s">
        <v>149</v>
      </c>
      <c r="L117" s="58">
        <v>42</v>
      </c>
      <c r="M117" s="122">
        <v>80000000</v>
      </c>
      <c r="N117" s="56"/>
      <c r="O117" s="122">
        <v>80000000</v>
      </c>
      <c r="P117" s="59" t="s">
        <v>881</v>
      </c>
      <c r="Q117" s="122">
        <v>80000000</v>
      </c>
      <c r="R117" s="59" t="s">
        <v>431</v>
      </c>
      <c r="S117" s="122">
        <v>80000000</v>
      </c>
      <c r="T117" s="118" t="s">
        <v>331</v>
      </c>
      <c r="U117" s="118" t="s">
        <v>1047</v>
      </c>
      <c r="V117" s="61">
        <v>85</v>
      </c>
      <c r="W117" s="62"/>
      <c r="X117" s="56"/>
      <c r="Y117" s="122">
        <v>8000000</v>
      </c>
      <c r="Z117" s="56"/>
      <c r="AA117" s="56"/>
      <c r="AB117" s="56"/>
      <c r="AC117" s="56"/>
      <c r="AD117" s="56"/>
      <c r="AE117" s="56"/>
      <c r="AF117" s="56"/>
      <c r="AG117" s="56"/>
      <c r="AH117" s="60"/>
      <c r="AI117" s="63">
        <f t="shared" si="30"/>
        <v>8000000</v>
      </c>
      <c r="AJ117" s="64">
        <f t="shared" si="31"/>
        <v>72000000</v>
      </c>
      <c r="AK117" s="144"/>
    </row>
    <row r="118" spans="1:37" s="145" customFormat="1" x14ac:dyDescent="0.2">
      <c r="A118" s="55"/>
      <c r="B118" s="122">
        <v>41400000</v>
      </c>
      <c r="C118" s="57" t="s">
        <v>56</v>
      </c>
      <c r="D118" s="57" t="s">
        <v>216</v>
      </c>
      <c r="E118" s="57" t="s">
        <v>148</v>
      </c>
      <c r="F118" s="57" t="s">
        <v>1008</v>
      </c>
      <c r="G118" s="57" t="s">
        <v>146</v>
      </c>
      <c r="H118" s="57" t="s">
        <v>205</v>
      </c>
      <c r="I118" s="57" t="s">
        <v>102</v>
      </c>
      <c r="J118" s="57" t="s">
        <v>92</v>
      </c>
      <c r="K118" s="57" t="s">
        <v>149</v>
      </c>
      <c r="L118" s="58">
        <v>43</v>
      </c>
      <c r="M118" s="122">
        <v>41400000</v>
      </c>
      <c r="N118" s="56"/>
      <c r="O118" s="122">
        <v>41400000</v>
      </c>
      <c r="P118" s="59" t="s">
        <v>644</v>
      </c>
      <c r="Q118" s="122">
        <v>41400000</v>
      </c>
      <c r="R118" s="59" t="s">
        <v>1024</v>
      </c>
      <c r="S118" s="122">
        <v>41400000</v>
      </c>
      <c r="T118" s="118" t="s">
        <v>1013</v>
      </c>
      <c r="U118" s="118" t="s">
        <v>1048</v>
      </c>
      <c r="V118" s="61">
        <v>307</v>
      </c>
      <c r="W118" s="62"/>
      <c r="X118" s="56"/>
      <c r="Y118" s="122">
        <v>0</v>
      </c>
      <c r="Z118" s="56"/>
      <c r="AA118" s="56"/>
      <c r="AB118" s="56"/>
      <c r="AC118" s="56"/>
      <c r="AD118" s="56"/>
      <c r="AE118" s="56"/>
      <c r="AF118" s="56"/>
      <c r="AG118" s="56"/>
      <c r="AH118" s="60"/>
      <c r="AI118" s="63">
        <f t="shared" si="30"/>
        <v>0</v>
      </c>
      <c r="AJ118" s="64">
        <f t="shared" si="31"/>
        <v>41400000</v>
      </c>
      <c r="AK118" s="144"/>
    </row>
    <row r="119" spans="1:37" s="145" customFormat="1" x14ac:dyDescent="0.2">
      <c r="A119" s="55"/>
      <c r="B119" s="122">
        <v>80000000</v>
      </c>
      <c r="C119" s="57" t="s">
        <v>56</v>
      </c>
      <c r="D119" s="57" t="s">
        <v>216</v>
      </c>
      <c r="E119" s="57" t="s">
        <v>148</v>
      </c>
      <c r="F119" s="57" t="s">
        <v>1008</v>
      </c>
      <c r="G119" s="57" t="s">
        <v>146</v>
      </c>
      <c r="H119" s="57" t="s">
        <v>205</v>
      </c>
      <c r="I119" s="57" t="s">
        <v>102</v>
      </c>
      <c r="J119" s="57" t="s">
        <v>92</v>
      </c>
      <c r="K119" s="57" t="s">
        <v>149</v>
      </c>
      <c r="L119" s="58">
        <v>44</v>
      </c>
      <c r="M119" s="122">
        <v>80000000</v>
      </c>
      <c r="N119" s="56"/>
      <c r="O119" s="122">
        <v>80000000</v>
      </c>
      <c r="P119" s="59" t="s">
        <v>636</v>
      </c>
      <c r="Q119" s="122">
        <v>80000000</v>
      </c>
      <c r="R119" s="59" t="s">
        <v>1025</v>
      </c>
      <c r="S119" s="122">
        <v>72000000</v>
      </c>
      <c r="T119" s="118" t="s">
        <v>1014</v>
      </c>
      <c r="U119" s="118" t="s">
        <v>1049</v>
      </c>
      <c r="V119" s="61">
        <v>308</v>
      </c>
      <c r="W119" s="62"/>
      <c r="X119" s="56"/>
      <c r="Y119" s="122">
        <v>0</v>
      </c>
      <c r="Z119" s="56"/>
      <c r="AA119" s="56"/>
      <c r="AB119" s="56"/>
      <c r="AC119" s="56"/>
      <c r="AD119" s="56"/>
      <c r="AE119" s="56"/>
      <c r="AF119" s="56"/>
      <c r="AG119" s="56"/>
      <c r="AH119" s="60"/>
      <c r="AI119" s="63">
        <f t="shared" si="30"/>
        <v>0</v>
      </c>
      <c r="AJ119" s="64">
        <f t="shared" si="31"/>
        <v>72000000</v>
      </c>
      <c r="AK119" s="144"/>
    </row>
    <row r="120" spans="1:37" s="145" customFormat="1" x14ac:dyDescent="0.2">
      <c r="A120" s="55"/>
      <c r="B120" s="122">
        <v>86000000</v>
      </c>
      <c r="C120" s="57" t="s">
        <v>56</v>
      </c>
      <c r="D120" s="57" t="s">
        <v>216</v>
      </c>
      <c r="E120" s="57" t="s">
        <v>148</v>
      </c>
      <c r="F120" s="57" t="s">
        <v>1008</v>
      </c>
      <c r="G120" s="57" t="s">
        <v>146</v>
      </c>
      <c r="H120" s="57" t="s">
        <v>205</v>
      </c>
      <c r="I120" s="57" t="s">
        <v>102</v>
      </c>
      <c r="J120" s="57" t="s">
        <v>92</v>
      </c>
      <c r="K120" s="57" t="s">
        <v>149</v>
      </c>
      <c r="L120" s="58">
        <v>45</v>
      </c>
      <c r="M120" s="122">
        <v>86000000</v>
      </c>
      <c r="N120" s="56"/>
      <c r="O120" s="122">
        <v>86000000</v>
      </c>
      <c r="P120" s="59" t="s">
        <v>543</v>
      </c>
      <c r="Q120" s="122">
        <v>86000000</v>
      </c>
      <c r="R120" s="59" t="s">
        <v>767</v>
      </c>
      <c r="S120" s="122">
        <v>86000000</v>
      </c>
      <c r="T120" s="118" t="s">
        <v>332</v>
      </c>
      <c r="U120" s="118" t="s">
        <v>1050</v>
      </c>
      <c r="V120" s="61">
        <v>175</v>
      </c>
      <c r="W120" s="62"/>
      <c r="X120" s="56"/>
      <c r="Y120" s="122">
        <v>6020000</v>
      </c>
      <c r="Z120" s="56"/>
      <c r="AA120" s="56"/>
      <c r="AB120" s="56"/>
      <c r="AC120" s="56"/>
      <c r="AD120" s="56"/>
      <c r="AE120" s="56"/>
      <c r="AF120" s="56"/>
      <c r="AG120" s="56"/>
      <c r="AH120" s="60"/>
      <c r="AI120" s="63">
        <f t="shared" ref="AI120:AI122" si="32">SUM(W120:AH120)</f>
        <v>6020000</v>
      </c>
      <c r="AJ120" s="64">
        <f t="shared" ref="AJ120:AJ122" si="33">+S120-AI120</f>
        <v>79980000</v>
      </c>
      <c r="AK120" s="144"/>
    </row>
    <row r="121" spans="1:37" s="145" customFormat="1" x14ac:dyDescent="0.2">
      <c r="A121" s="55"/>
      <c r="B121" s="122">
        <v>53000000</v>
      </c>
      <c r="C121" s="57" t="s">
        <v>56</v>
      </c>
      <c r="D121" s="57" t="s">
        <v>216</v>
      </c>
      <c r="E121" s="57" t="s">
        <v>148</v>
      </c>
      <c r="F121" s="57" t="s">
        <v>1008</v>
      </c>
      <c r="G121" s="57" t="s">
        <v>146</v>
      </c>
      <c r="H121" s="57" t="s">
        <v>205</v>
      </c>
      <c r="I121" s="57" t="s">
        <v>102</v>
      </c>
      <c r="J121" s="57" t="s">
        <v>92</v>
      </c>
      <c r="K121" s="57" t="s">
        <v>149</v>
      </c>
      <c r="L121" s="58">
        <v>250</v>
      </c>
      <c r="M121" s="122">
        <v>53000000</v>
      </c>
      <c r="N121" s="56"/>
      <c r="O121" s="122">
        <v>53000000</v>
      </c>
      <c r="P121" s="59" t="s">
        <v>574</v>
      </c>
      <c r="Q121" s="122">
        <v>53000000</v>
      </c>
      <c r="R121" s="59" t="s">
        <v>1051</v>
      </c>
      <c r="S121" s="122">
        <v>53000000</v>
      </c>
      <c r="T121" s="118" t="s">
        <v>1015</v>
      </c>
      <c r="U121" s="118" t="s">
        <v>1054</v>
      </c>
      <c r="V121" s="61">
        <v>95</v>
      </c>
      <c r="W121" s="62"/>
      <c r="X121" s="56"/>
      <c r="Y121" s="122">
        <v>5653333</v>
      </c>
      <c r="Z121" s="56"/>
      <c r="AA121" s="56"/>
      <c r="AB121" s="56"/>
      <c r="AC121" s="56"/>
      <c r="AD121" s="56"/>
      <c r="AE121" s="56"/>
      <c r="AF121" s="56"/>
      <c r="AG121" s="56"/>
      <c r="AH121" s="60"/>
      <c r="AI121" s="63">
        <f t="shared" si="32"/>
        <v>5653333</v>
      </c>
      <c r="AJ121" s="64">
        <f t="shared" si="33"/>
        <v>47346667</v>
      </c>
      <c r="AK121" s="144"/>
    </row>
    <row r="122" spans="1:37" s="145" customFormat="1" x14ac:dyDescent="0.2">
      <c r="A122" s="55"/>
      <c r="B122" s="122">
        <v>41400000</v>
      </c>
      <c r="C122" s="57" t="s">
        <v>56</v>
      </c>
      <c r="D122" s="57" t="s">
        <v>216</v>
      </c>
      <c r="E122" s="57" t="s">
        <v>148</v>
      </c>
      <c r="F122" s="57" t="s">
        <v>1008</v>
      </c>
      <c r="G122" s="57" t="s">
        <v>146</v>
      </c>
      <c r="H122" s="57" t="s">
        <v>205</v>
      </c>
      <c r="I122" s="57" t="s">
        <v>102</v>
      </c>
      <c r="J122" s="57" t="s">
        <v>92</v>
      </c>
      <c r="K122" s="57" t="s">
        <v>149</v>
      </c>
      <c r="L122" s="58">
        <v>288</v>
      </c>
      <c r="M122" s="122">
        <v>41400000</v>
      </c>
      <c r="N122" s="56"/>
      <c r="O122" s="122">
        <v>41400000</v>
      </c>
      <c r="P122" s="59" t="s">
        <v>1052</v>
      </c>
      <c r="Q122" s="122">
        <v>41400000</v>
      </c>
      <c r="R122" s="59" t="s">
        <v>646</v>
      </c>
      <c r="S122" s="122">
        <v>41400000</v>
      </c>
      <c r="T122" s="118" t="s">
        <v>333</v>
      </c>
      <c r="U122" s="118" t="s">
        <v>1055</v>
      </c>
      <c r="V122" s="61">
        <v>198</v>
      </c>
      <c r="W122" s="62"/>
      <c r="X122" s="56"/>
      <c r="Y122" s="122">
        <v>0</v>
      </c>
      <c r="Z122" s="56"/>
      <c r="AA122" s="56"/>
      <c r="AB122" s="56"/>
      <c r="AC122" s="56"/>
      <c r="AD122" s="56"/>
      <c r="AE122" s="56"/>
      <c r="AF122" s="56"/>
      <c r="AG122" s="56"/>
      <c r="AH122" s="60"/>
      <c r="AI122" s="63">
        <f t="shared" si="32"/>
        <v>0</v>
      </c>
      <c r="AJ122" s="64">
        <f t="shared" si="33"/>
        <v>41400000</v>
      </c>
      <c r="AK122" s="144"/>
    </row>
    <row r="123" spans="1:37" s="145" customFormat="1" x14ac:dyDescent="0.2">
      <c r="A123" s="55"/>
      <c r="B123" s="122"/>
      <c r="C123" s="57"/>
      <c r="D123" s="57"/>
      <c r="E123" s="57"/>
      <c r="F123" s="57"/>
      <c r="G123" s="57"/>
      <c r="H123" s="57"/>
      <c r="I123" s="57"/>
      <c r="J123" s="57"/>
      <c r="K123" s="57"/>
      <c r="L123" s="58"/>
      <c r="M123" s="122"/>
      <c r="N123" s="56"/>
      <c r="O123" s="122"/>
      <c r="P123" s="59"/>
      <c r="Q123" s="122"/>
      <c r="R123" s="59"/>
      <c r="S123" s="122"/>
      <c r="T123" s="118"/>
      <c r="U123" s="60"/>
      <c r="V123" s="61"/>
      <c r="W123" s="62"/>
      <c r="X123" s="56"/>
      <c r="Y123" s="56"/>
      <c r="Z123" s="56"/>
      <c r="AA123" s="56"/>
      <c r="AB123" s="56"/>
      <c r="AC123" s="56"/>
      <c r="AD123" s="56"/>
      <c r="AE123" s="56"/>
      <c r="AF123" s="56"/>
      <c r="AG123" s="56"/>
      <c r="AH123" s="60"/>
      <c r="AI123" s="63">
        <f t="shared" si="30"/>
        <v>0</v>
      </c>
      <c r="AJ123" s="64">
        <f t="shared" si="31"/>
        <v>0</v>
      </c>
      <c r="AK123" s="144"/>
    </row>
    <row r="124" spans="1:37" s="145" customFormat="1" x14ac:dyDescent="0.2">
      <c r="A124" s="55"/>
      <c r="B124" s="122"/>
      <c r="C124" s="57"/>
      <c r="D124" s="57"/>
      <c r="E124" s="57"/>
      <c r="F124" s="57"/>
      <c r="G124" s="57"/>
      <c r="H124" s="57"/>
      <c r="I124" s="57"/>
      <c r="J124" s="57"/>
      <c r="K124" s="57"/>
      <c r="L124" s="58"/>
      <c r="M124" s="115"/>
      <c r="N124" s="56"/>
      <c r="O124" s="56"/>
      <c r="P124" s="59"/>
      <c r="Q124" s="56"/>
      <c r="R124" s="59"/>
      <c r="S124" s="56"/>
      <c r="T124" s="118"/>
      <c r="U124" s="60"/>
      <c r="V124" s="61"/>
      <c r="W124" s="62"/>
      <c r="X124" s="56"/>
      <c r="Y124" s="56"/>
      <c r="Z124" s="56"/>
      <c r="AA124" s="56"/>
      <c r="AB124" s="56"/>
      <c r="AC124" s="56"/>
      <c r="AD124" s="56"/>
      <c r="AE124" s="56"/>
      <c r="AF124" s="56"/>
      <c r="AG124" s="56"/>
      <c r="AH124" s="60"/>
      <c r="AI124" s="63">
        <f t="shared" si="28"/>
        <v>0</v>
      </c>
      <c r="AJ124" s="64">
        <f t="shared" si="29"/>
        <v>0</v>
      </c>
      <c r="AK124" s="144"/>
    </row>
    <row r="125" spans="1:37" s="145" customFormat="1" x14ac:dyDescent="0.2">
      <c r="A125" s="55"/>
      <c r="B125" s="122"/>
      <c r="C125" s="57"/>
      <c r="D125" s="57"/>
      <c r="E125" s="57"/>
      <c r="F125" s="57"/>
      <c r="G125" s="57"/>
      <c r="H125" s="57"/>
      <c r="I125" s="57"/>
      <c r="J125" s="57"/>
      <c r="K125" s="57"/>
      <c r="L125" s="58"/>
      <c r="M125" s="115"/>
      <c r="N125" s="56"/>
      <c r="O125" s="56"/>
      <c r="P125" s="59"/>
      <c r="Q125" s="56"/>
      <c r="R125" s="59"/>
      <c r="S125" s="56"/>
      <c r="T125" s="118"/>
      <c r="U125" s="60"/>
      <c r="V125" s="61"/>
      <c r="W125" s="62"/>
      <c r="X125" s="56"/>
      <c r="Y125" s="56"/>
      <c r="Z125" s="56"/>
      <c r="AA125" s="56"/>
      <c r="AB125" s="56"/>
      <c r="AC125" s="56"/>
      <c r="AD125" s="56"/>
      <c r="AE125" s="56"/>
      <c r="AF125" s="56"/>
      <c r="AG125" s="56"/>
      <c r="AH125" s="60"/>
      <c r="AI125" s="63">
        <f t="shared" si="28"/>
        <v>0</v>
      </c>
      <c r="AJ125" s="64">
        <f t="shared" si="29"/>
        <v>0</v>
      </c>
      <c r="AK125" s="144"/>
    </row>
    <row r="126" spans="1:37" s="146" customFormat="1" ht="51.75" customHeight="1" x14ac:dyDescent="0.2">
      <c r="A126" s="66" t="s">
        <v>8</v>
      </c>
      <c r="B126" s="123">
        <f>B98-SUM(B99:B125)</f>
        <v>199200000</v>
      </c>
      <c r="C126" s="294" t="s">
        <v>56</v>
      </c>
      <c r="D126" s="295" t="s">
        <v>216</v>
      </c>
      <c r="E126" s="295" t="s">
        <v>148</v>
      </c>
      <c r="F126" s="295" t="s">
        <v>1008</v>
      </c>
      <c r="G126" s="295" t="s">
        <v>146</v>
      </c>
      <c r="H126" s="295" t="s">
        <v>205</v>
      </c>
      <c r="I126" s="295" t="s">
        <v>102</v>
      </c>
      <c r="J126" s="295" t="s">
        <v>92</v>
      </c>
      <c r="K126" s="295" t="s">
        <v>149</v>
      </c>
      <c r="L126" s="68"/>
      <c r="M126" s="116"/>
      <c r="N126" s="69"/>
      <c r="O126" s="67"/>
      <c r="P126" s="70"/>
      <c r="Q126" s="123">
        <f>SUM(Q99:Q125)</f>
        <v>1300800000</v>
      </c>
      <c r="R126" s="71"/>
      <c r="S126" s="123">
        <f>SUM(S99:S125)</f>
        <v>1287000000</v>
      </c>
      <c r="T126" s="72"/>
      <c r="U126" s="72"/>
      <c r="V126" s="73"/>
      <c r="W126" s="74">
        <f t="shared" ref="W126" si="34">SUM(W99:W125)</f>
        <v>0</v>
      </c>
      <c r="X126" s="74">
        <f t="shared" ref="X126" si="35">SUM(X99:X125)</f>
        <v>0</v>
      </c>
      <c r="Y126" s="74">
        <f t="shared" ref="Y126" si="36">SUM(Y99:Y125)</f>
        <v>76823333</v>
      </c>
      <c r="Z126" s="74">
        <f t="shared" ref="Z126" si="37">SUM(Z99:Z125)</f>
        <v>0</v>
      </c>
      <c r="AA126" s="74">
        <f t="shared" ref="AA126" si="38">SUM(AA99:AA125)</f>
        <v>0</v>
      </c>
      <c r="AB126" s="74">
        <f t="shared" ref="AB126" si="39">SUM(AB99:AB125)</f>
        <v>0</v>
      </c>
      <c r="AC126" s="74">
        <f t="shared" ref="AC126" si="40">SUM(AC99:AC125)</f>
        <v>0</v>
      </c>
      <c r="AD126" s="74">
        <f t="shared" ref="AD126" si="41">SUM(AD99:AD125)</f>
        <v>0</v>
      </c>
      <c r="AE126" s="74">
        <f t="shared" ref="AE126" si="42">SUM(AE99:AE125)</f>
        <v>0</v>
      </c>
      <c r="AF126" s="74">
        <f t="shared" ref="AF126" si="43">SUM(AF99:AF125)</f>
        <v>0</v>
      </c>
      <c r="AG126" s="74">
        <f t="shared" ref="AG126" si="44">SUM(AG99:AG125)</f>
        <v>0</v>
      </c>
      <c r="AH126" s="72">
        <f t="shared" ref="AH126" si="45">SUM(AH99:AH125)</f>
        <v>0</v>
      </c>
      <c r="AI126" s="75">
        <f t="shared" ref="AI126" si="46">SUM(AI99:AI125)</f>
        <v>76823333</v>
      </c>
      <c r="AJ126" s="75">
        <f t="shared" ref="AJ126" si="47">SUM(AJ99:AJ125)</f>
        <v>1210176667</v>
      </c>
    </row>
    <row r="127" spans="1:37" s="145" customFormat="1" x14ac:dyDescent="0.2">
      <c r="A127" s="79"/>
      <c r="B127" s="124"/>
      <c r="C127" s="81"/>
      <c r="D127" s="82"/>
      <c r="E127" s="81"/>
      <c r="F127" s="81"/>
      <c r="G127" s="83"/>
      <c r="H127" s="83"/>
      <c r="I127" s="83"/>
      <c r="J127" s="83"/>
      <c r="K127" s="83"/>
      <c r="L127" s="84"/>
      <c r="M127" s="117"/>
      <c r="N127" s="82"/>
      <c r="O127" s="85"/>
      <c r="P127" s="86"/>
      <c r="Q127" s="80"/>
      <c r="R127" s="87"/>
      <c r="S127" s="80"/>
      <c r="T127" s="88"/>
      <c r="U127" s="88"/>
      <c r="V127" s="89"/>
      <c r="W127" s="90"/>
      <c r="X127" s="91"/>
      <c r="Y127" s="91"/>
      <c r="Z127" s="91"/>
      <c r="AA127" s="91"/>
      <c r="AB127" s="91"/>
      <c r="AC127" s="91"/>
      <c r="AD127" s="91"/>
      <c r="AE127" s="91"/>
      <c r="AF127" s="91"/>
      <c r="AG127" s="91"/>
      <c r="AH127" s="92"/>
      <c r="AI127" s="93"/>
      <c r="AJ127" s="93"/>
    </row>
    <row r="128" spans="1:37" s="164" customFormat="1" x14ac:dyDescent="0.2">
      <c r="A128" s="151" t="s">
        <v>38</v>
      </c>
      <c r="B128" s="152">
        <f>B54+B28+B20+B67+B98</f>
        <v>6093000000</v>
      </c>
      <c r="C128" s="153"/>
      <c r="D128" s="154"/>
      <c r="E128" s="153"/>
      <c r="F128" s="153"/>
      <c r="G128" s="155"/>
      <c r="H128" s="155"/>
      <c r="I128" s="155"/>
      <c r="J128" s="156"/>
      <c r="K128" s="155"/>
      <c r="L128" s="157"/>
      <c r="M128" s="158"/>
      <c r="N128" s="154"/>
      <c r="O128" s="159"/>
      <c r="P128" s="160"/>
      <c r="Q128" s="152">
        <f>+Q27+Q53+Q66+Q97</f>
        <v>2669900000</v>
      </c>
      <c r="R128" s="161"/>
      <c r="S128" s="152">
        <f>+S27+S53+S66+S97+S126</f>
        <v>3927599600</v>
      </c>
      <c r="T128" s="162"/>
      <c r="U128" s="162"/>
      <c r="V128" s="163"/>
      <c r="W128" s="94">
        <f t="shared" ref="W128:AJ128" si="48">+W27+W53+W66+W97+W126</f>
        <v>0</v>
      </c>
      <c r="X128" s="94">
        <f t="shared" si="48"/>
        <v>0</v>
      </c>
      <c r="Y128" s="94">
        <f t="shared" si="48"/>
        <v>212663998</v>
      </c>
      <c r="Z128" s="94">
        <f t="shared" si="48"/>
        <v>0</v>
      </c>
      <c r="AA128" s="94">
        <f t="shared" si="48"/>
        <v>0</v>
      </c>
      <c r="AB128" s="94">
        <f t="shared" si="48"/>
        <v>0</v>
      </c>
      <c r="AC128" s="94">
        <f t="shared" si="48"/>
        <v>0</v>
      </c>
      <c r="AD128" s="94">
        <f t="shared" si="48"/>
        <v>0</v>
      </c>
      <c r="AE128" s="94">
        <f t="shared" si="48"/>
        <v>0</v>
      </c>
      <c r="AF128" s="94">
        <f t="shared" si="48"/>
        <v>0</v>
      </c>
      <c r="AG128" s="94">
        <f t="shared" si="48"/>
        <v>0</v>
      </c>
      <c r="AH128" s="95">
        <f t="shared" si="48"/>
        <v>0</v>
      </c>
      <c r="AI128" s="96">
        <f t="shared" si="48"/>
        <v>212663998</v>
      </c>
      <c r="AJ128" s="96">
        <f t="shared" si="48"/>
        <v>3714935602</v>
      </c>
    </row>
    <row r="129" spans="1:36" s="326" customFormat="1" ht="14.25" x14ac:dyDescent="0.2">
      <c r="A129" s="316"/>
      <c r="B129" s="317">
        <v>6093000000</v>
      </c>
      <c r="C129" s="318"/>
      <c r="D129" s="318"/>
      <c r="E129" s="318"/>
      <c r="F129" s="318"/>
      <c r="G129" s="318"/>
      <c r="H129" s="318"/>
      <c r="I129" s="318"/>
      <c r="J129" s="318"/>
      <c r="K129" s="318"/>
      <c r="L129" s="319"/>
      <c r="M129" s="319"/>
      <c r="N129" s="318"/>
      <c r="O129" s="317"/>
      <c r="P129" s="320"/>
      <c r="Q129" s="317"/>
      <c r="R129" s="321"/>
      <c r="S129" s="317">
        <v>3927599600</v>
      </c>
      <c r="T129" s="317"/>
      <c r="U129" s="317"/>
      <c r="V129" s="318"/>
      <c r="W129" s="328"/>
      <c r="X129" s="328"/>
      <c r="Y129" s="328"/>
      <c r="Z129" s="328"/>
      <c r="AA129" s="328"/>
      <c r="AB129" s="328"/>
      <c r="AC129" s="328"/>
      <c r="AD129" s="328"/>
      <c r="AE129" s="328"/>
      <c r="AF129" s="328"/>
      <c r="AG129" s="328"/>
      <c r="AH129" s="328"/>
      <c r="AI129" s="329">
        <v>212663998</v>
      </c>
      <c r="AJ129" s="331">
        <v>3714935602</v>
      </c>
    </row>
    <row r="130" spans="1:36" s="326" customFormat="1" ht="14.25" x14ac:dyDescent="0.2">
      <c r="A130" s="316"/>
      <c r="B130" s="317">
        <f>+B129-B128</f>
        <v>0</v>
      </c>
      <c r="C130" s="318"/>
      <c r="D130" s="318"/>
      <c r="E130" s="318"/>
      <c r="F130" s="318"/>
      <c r="G130" s="318"/>
      <c r="H130" s="318"/>
      <c r="I130" s="318"/>
      <c r="J130" s="318"/>
      <c r="K130" s="318"/>
      <c r="L130" s="319"/>
      <c r="M130" s="319"/>
      <c r="N130" s="318"/>
      <c r="O130" s="317"/>
      <c r="P130" s="320"/>
      <c r="Q130" s="317"/>
      <c r="R130" s="321"/>
      <c r="S130" s="317">
        <f>+S129-S128</f>
        <v>0</v>
      </c>
      <c r="T130" s="317"/>
      <c r="U130" s="317"/>
      <c r="V130" s="318"/>
      <c r="W130" s="328"/>
      <c r="X130" s="328"/>
      <c r="Y130" s="328"/>
      <c r="Z130" s="328"/>
      <c r="AA130" s="328"/>
      <c r="AB130" s="328"/>
      <c r="AC130" s="328"/>
      <c r="AD130" s="328"/>
      <c r="AE130" s="328"/>
      <c r="AF130" s="328"/>
      <c r="AG130" s="328"/>
      <c r="AH130" s="328"/>
      <c r="AI130" s="317">
        <f>+AI129-AI128</f>
        <v>0</v>
      </c>
      <c r="AJ130" s="317">
        <f>+AJ129-AJ128</f>
        <v>0</v>
      </c>
    </row>
    <row r="131" spans="1:36" ht="12.75" customHeight="1" x14ac:dyDescent="0.2">
      <c r="A131" s="165"/>
      <c r="B131" s="166"/>
      <c r="C131" s="173"/>
      <c r="D131" s="173"/>
      <c r="E131" s="173"/>
      <c r="F131" s="173"/>
      <c r="G131" s="173"/>
      <c r="H131" s="173"/>
      <c r="I131" s="173"/>
      <c r="J131" s="173"/>
      <c r="K131" s="173"/>
      <c r="L131" s="174"/>
      <c r="M131" s="174"/>
      <c r="N131" s="167"/>
      <c r="O131" s="166"/>
      <c r="P131" s="169"/>
      <c r="Q131" s="170"/>
      <c r="R131" s="171"/>
      <c r="S131" s="170"/>
      <c r="T131" s="170"/>
      <c r="U131" s="170"/>
      <c r="V131" s="172"/>
      <c r="W131" s="97"/>
      <c r="X131" s="97"/>
      <c r="Y131" s="97"/>
      <c r="Z131" s="97"/>
      <c r="AA131" s="97"/>
      <c r="AB131" s="97"/>
      <c r="AC131" s="97"/>
      <c r="AD131" s="97"/>
      <c r="AE131" s="97"/>
      <c r="AF131" s="97"/>
      <c r="AG131" s="97"/>
      <c r="AH131" s="97"/>
      <c r="AI131" s="98"/>
      <c r="AJ131" s="99"/>
    </row>
    <row r="132" spans="1:36" ht="22.5" customHeight="1" x14ac:dyDescent="0.2">
      <c r="A132" s="199" t="s">
        <v>75</v>
      </c>
      <c r="B132" s="100" t="s">
        <v>2</v>
      </c>
      <c r="C132" s="103"/>
      <c r="D132" s="173"/>
      <c r="E132" s="173"/>
      <c r="F132" s="173"/>
      <c r="G132" s="173"/>
      <c r="M132" s="174"/>
      <c r="Q132" s="100" t="s">
        <v>6</v>
      </c>
      <c r="S132" s="101" t="s">
        <v>7</v>
      </c>
      <c r="W132" s="37" t="s">
        <v>13</v>
      </c>
      <c r="X132" s="38" t="s">
        <v>14</v>
      </c>
      <c r="Y132" s="38" t="s">
        <v>15</v>
      </c>
      <c r="Z132" s="38" t="s">
        <v>16</v>
      </c>
      <c r="AA132" s="38" t="s">
        <v>17</v>
      </c>
      <c r="AB132" s="38" t="s">
        <v>18</v>
      </c>
      <c r="AC132" s="38" t="s">
        <v>19</v>
      </c>
      <c r="AD132" s="38" t="s">
        <v>20</v>
      </c>
      <c r="AE132" s="38" t="s">
        <v>21</v>
      </c>
      <c r="AF132" s="38" t="s">
        <v>22</v>
      </c>
      <c r="AG132" s="38" t="s">
        <v>23</v>
      </c>
      <c r="AH132" s="39" t="s">
        <v>24</v>
      </c>
      <c r="AI132" s="40" t="s">
        <v>25</v>
      </c>
      <c r="AJ132" s="102" t="s">
        <v>26</v>
      </c>
    </row>
    <row r="133" spans="1:36" ht="42" customHeight="1" x14ac:dyDescent="0.2">
      <c r="A133" s="389" t="s">
        <v>209</v>
      </c>
      <c r="B133" s="209">
        <f>+SUMIF($H$19:$H$127,$A133,B$19:B$127)</f>
        <v>434000000</v>
      </c>
      <c r="C133" s="164"/>
      <c r="D133" s="164"/>
      <c r="E133" s="164"/>
      <c r="F133" s="164"/>
      <c r="G133" s="164"/>
      <c r="M133" s="210"/>
      <c r="Q133" s="209">
        <f>+SUMIF($H$19:$H$127,$A133,Q$19:Q$127)/2</f>
        <v>100000000</v>
      </c>
      <c r="S133" s="209">
        <f>+SUMIF($H$19:$H$127,$A133,S$19:S$127)/2</f>
        <v>88699600</v>
      </c>
      <c r="V133" s="180"/>
      <c r="W133" s="209">
        <f t="shared" ref="W133:AJ136" si="49">+SUMIF($H$19:$H$127,$A133,W$19:W$127)/2</f>
        <v>0</v>
      </c>
      <c r="X133" s="209">
        <f t="shared" si="49"/>
        <v>0</v>
      </c>
      <c r="Y133" s="209">
        <f t="shared" si="49"/>
        <v>0</v>
      </c>
      <c r="Z133" s="209">
        <f t="shared" si="49"/>
        <v>0</v>
      </c>
      <c r="AA133" s="209">
        <f t="shared" si="49"/>
        <v>0</v>
      </c>
      <c r="AB133" s="209">
        <f t="shared" si="49"/>
        <v>0</v>
      </c>
      <c r="AC133" s="209">
        <f t="shared" si="49"/>
        <v>0</v>
      </c>
      <c r="AD133" s="209">
        <f t="shared" si="49"/>
        <v>0</v>
      </c>
      <c r="AE133" s="209">
        <f t="shared" si="49"/>
        <v>0</v>
      </c>
      <c r="AF133" s="209">
        <f t="shared" si="49"/>
        <v>0</v>
      </c>
      <c r="AG133" s="209">
        <f t="shared" si="49"/>
        <v>0</v>
      </c>
      <c r="AH133" s="209">
        <f t="shared" si="49"/>
        <v>0</v>
      </c>
      <c r="AI133" s="209">
        <f t="shared" si="49"/>
        <v>0</v>
      </c>
      <c r="AJ133" s="211">
        <f t="shared" si="49"/>
        <v>88699600</v>
      </c>
    </row>
    <row r="134" spans="1:36" ht="42" customHeight="1" x14ac:dyDescent="0.2">
      <c r="A134" s="389" t="s">
        <v>205</v>
      </c>
      <c r="B134" s="209">
        <f>+SUMIF($H$19:$H$127,$A134,B$19:B$127)</f>
        <v>2667000000</v>
      </c>
      <c r="C134" s="164"/>
      <c r="D134" s="164"/>
      <c r="E134" s="164"/>
      <c r="F134" s="164"/>
      <c r="G134" s="164"/>
      <c r="M134" s="210"/>
      <c r="Q134" s="209">
        <f t="shared" ref="Q134:Q136" si="50">+SUMIF($H$19:$H$127,$A134,Q$19:Q$127)/2</f>
        <v>2153600000</v>
      </c>
      <c r="S134" s="209">
        <f t="shared" ref="S134:S136" si="51">+SUMIF($H$19:$H$127,$A134,S$19:S$127)/2</f>
        <v>2139800000</v>
      </c>
      <c r="V134" s="180"/>
      <c r="W134" s="209">
        <f t="shared" si="49"/>
        <v>0</v>
      </c>
      <c r="X134" s="209">
        <f t="shared" si="49"/>
        <v>0</v>
      </c>
      <c r="Y134" s="209">
        <f t="shared" si="49"/>
        <v>120056666</v>
      </c>
      <c r="Z134" s="209">
        <f t="shared" si="49"/>
        <v>0</v>
      </c>
      <c r="AA134" s="209">
        <f t="shared" si="49"/>
        <v>0</v>
      </c>
      <c r="AB134" s="209">
        <f t="shared" si="49"/>
        <v>0</v>
      </c>
      <c r="AC134" s="209">
        <f t="shared" si="49"/>
        <v>0</v>
      </c>
      <c r="AD134" s="209">
        <f t="shared" si="49"/>
        <v>0</v>
      </c>
      <c r="AE134" s="209">
        <f t="shared" si="49"/>
        <v>0</v>
      </c>
      <c r="AF134" s="209">
        <f t="shared" si="49"/>
        <v>0</v>
      </c>
      <c r="AG134" s="209">
        <f t="shared" si="49"/>
        <v>0</v>
      </c>
      <c r="AH134" s="209">
        <f t="shared" si="49"/>
        <v>0</v>
      </c>
      <c r="AI134" s="209">
        <f t="shared" si="49"/>
        <v>120056666</v>
      </c>
      <c r="AJ134" s="211">
        <f t="shared" si="49"/>
        <v>2019743334</v>
      </c>
    </row>
    <row r="135" spans="1:36" ht="42" customHeight="1" x14ac:dyDescent="0.2">
      <c r="A135" s="389" t="s">
        <v>202</v>
      </c>
      <c r="B135" s="209">
        <f>+SUMIF($H$19:$H$127,$A135,B$19:B$127)</f>
        <v>442000000</v>
      </c>
      <c r="C135" s="164"/>
      <c r="D135" s="164"/>
      <c r="E135" s="164"/>
      <c r="F135" s="164"/>
      <c r="G135" s="164"/>
      <c r="M135" s="210"/>
      <c r="Q135" s="209">
        <f t="shared" si="50"/>
        <v>296500000</v>
      </c>
      <c r="S135" s="209">
        <f t="shared" si="51"/>
        <v>296500000</v>
      </c>
      <c r="V135" s="180"/>
      <c r="W135" s="209">
        <f t="shared" si="49"/>
        <v>0</v>
      </c>
      <c r="X135" s="209">
        <f t="shared" si="49"/>
        <v>0</v>
      </c>
      <c r="Y135" s="209">
        <f t="shared" si="49"/>
        <v>6716667</v>
      </c>
      <c r="Z135" s="209">
        <f t="shared" si="49"/>
        <v>0</v>
      </c>
      <c r="AA135" s="209">
        <f t="shared" si="49"/>
        <v>0</v>
      </c>
      <c r="AB135" s="209">
        <f t="shared" si="49"/>
        <v>0</v>
      </c>
      <c r="AC135" s="209">
        <f t="shared" si="49"/>
        <v>0</v>
      </c>
      <c r="AD135" s="209">
        <f t="shared" si="49"/>
        <v>0</v>
      </c>
      <c r="AE135" s="209">
        <f t="shared" si="49"/>
        <v>0</v>
      </c>
      <c r="AF135" s="209">
        <f t="shared" si="49"/>
        <v>0</v>
      </c>
      <c r="AG135" s="209">
        <f t="shared" si="49"/>
        <v>0</v>
      </c>
      <c r="AH135" s="209">
        <f t="shared" si="49"/>
        <v>0</v>
      </c>
      <c r="AI135" s="209">
        <f t="shared" si="49"/>
        <v>6716667</v>
      </c>
      <c r="AJ135" s="211">
        <f t="shared" si="49"/>
        <v>289783333</v>
      </c>
    </row>
    <row r="136" spans="1:36" ht="42" customHeight="1" x14ac:dyDescent="0.2">
      <c r="A136" s="389" t="s">
        <v>210</v>
      </c>
      <c r="B136" s="209">
        <f>+SUMIF($H$19:$H$127,$A136,B$19:B$127)</f>
        <v>2550000000</v>
      </c>
      <c r="C136" s="164"/>
      <c r="D136" s="164"/>
      <c r="E136" s="164"/>
      <c r="F136" s="164"/>
      <c r="G136" s="164"/>
      <c r="M136" s="210"/>
      <c r="Q136" s="209">
        <f t="shared" si="50"/>
        <v>1420600000</v>
      </c>
      <c r="S136" s="209">
        <f t="shared" si="51"/>
        <v>1402600000</v>
      </c>
      <c r="V136" s="180"/>
      <c r="W136" s="209">
        <f t="shared" si="49"/>
        <v>0</v>
      </c>
      <c r="X136" s="209">
        <f t="shared" si="49"/>
        <v>0</v>
      </c>
      <c r="Y136" s="209">
        <f t="shared" si="49"/>
        <v>85890665</v>
      </c>
      <c r="Z136" s="209">
        <f t="shared" si="49"/>
        <v>0</v>
      </c>
      <c r="AA136" s="209">
        <f t="shared" si="49"/>
        <v>0</v>
      </c>
      <c r="AB136" s="209">
        <f t="shared" si="49"/>
        <v>0</v>
      </c>
      <c r="AC136" s="209">
        <f t="shared" si="49"/>
        <v>0</v>
      </c>
      <c r="AD136" s="209">
        <f t="shared" si="49"/>
        <v>0</v>
      </c>
      <c r="AE136" s="209">
        <f t="shared" si="49"/>
        <v>0</v>
      </c>
      <c r="AF136" s="209">
        <f t="shared" si="49"/>
        <v>0</v>
      </c>
      <c r="AG136" s="209">
        <f t="shared" si="49"/>
        <v>0</v>
      </c>
      <c r="AH136" s="209">
        <f t="shared" si="49"/>
        <v>0</v>
      </c>
      <c r="AI136" s="209">
        <f t="shared" si="49"/>
        <v>85890665</v>
      </c>
      <c r="AJ136" s="211">
        <f t="shared" si="49"/>
        <v>1316709335</v>
      </c>
    </row>
    <row r="137" spans="1:36" ht="12.75" customHeight="1" x14ac:dyDescent="0.2">
      <c r="A137" s="165"/>
      <c r="B137" s="166"/>
      <c r="C137" s="173"/>
      <c r="D137" s="173"/>
      <c r="E137" s="173"/>
      <c r="F137" s="173"/>
      <c r="G137" s="173"/>
      <c r="H137" s="173"/>
      <c r="I137" s="173"/>
      <c r="J137" s="173"/>
      <c r="K137" s="173"/>
      <c r="L137" s="174"/>
      <c r="M137" s="174"/>
      <c r="N137" s="167"/>
      <c r="O137" s="166"/>
      <c r="P137" s="169"/>
      <c r="Q137" s="170"/>
      <c r="R137" s="171"/>
      <c r="S137" s="170"/>
      <c r="T137" s="170"/>
      <c r="U137" s="170"/>
      <c r="V137" s="172"/>
      <c r="W137" s="97"/>
      <c r="X137" s="97"/>
      <c r="Y137" s="97"/>
      <c r="Z137" s="97"/>
      <c r="AA137" s="97"/>
      <c r="AB137" s="97"/>
      <c r="AC137" s="97"/>
      <c r="AD137" s="97"/>
      <c r="AE137" s="97"/>
      <c r="AF137" s="97"/>
      <c r="AG137" s="97"/>
      <c r="AH137" s="97"/>
      <c r="AI137" s="98"/>
      <c r="AJ137" s="99"/>
    </row>
    <row r="138" spans="1:36" ht="22.5" customHeight="1" x14ac:dyDescent="0.2">
      <c r="A138" s="199" t="s">
        <v>75</v>
      </c>
      <c r="B138" s="100" t="s">
        <v>2</v>
      </c>
      <c r="C138" s="103"/>
      <c r="D138" s="173"/>
      <c r="E138" s="173"/>
      <c r="F138" s="173"/>
      <c r="G138" s="173"/>
      <c r="M138" s="174"/>
      <c r="Q138" s="100" t="s">
        <v>6</v>
      </c>
      <c r="S138" s="101" t="s">
        <v>7</v>
      </c>
      <c r="W138" s="37" t="s">
        <v>13</v>
      </c>
      <c r="X138" s="38" t="s">
        <v>14</v>
      </c>
      <c r="Y138" s="38" t="s">
        <v>15</v>
      </c>
      <c r="Z138" s="38" t="s">
        <v>16</v>
      </c>
      <c r="AA138" s="38" t="s">
        <v>17</v>
      </c>
      <c r="AB138" s="38" t="s">
        <v>18</v>
      </c>
      <c r="AC138" s="38" t="s">
        <v>19</v>
      </c>
      <c r="AD138" s="38" t="s">
        <v>20</v>
      </c>
      <c r="AE138" s="38" t="s">
        <v>21</v>
      </c>
      <c r="AF138" s="38" t="s">
        <v>22</v>
      </c>
      <c r="AG138" s="38" t="s">
        <v>23</v>
      </c>
      <c r="AH138" s="39" t="s">
        <v>24</v>
      </c>
      <c r="AI138" s="40" t="s">
        <v>25</v>
      </c>
      <c r="AJ138" s="102" t="s">
        <v>26</v>
      </c>
    </row>
    <row r="139" spans="1:36" ht="51" x14ac:dyDescent="0.2">
      <c r="A139" s="215" t="s">
        <v>92</v>
      </c>
      <c r="B139" s="209">
        <f>+SUMIF($J$19:$J$127,$A139,B$19:B$127)</f>
        <v>6093000000</v>
      </c>
      <c r="C139" s="164"/>
      <c r="M139" s="212"/>
      <c r="Q139" s="209">
        <f>+SUMIF($J$19:$J$127,$A139,Q$19:Q$127)/2</f>
        <v>3970700000</v>
      </c>
      <c r="S139" s="209">
        <f>+SUMIF($J$19:$J$127,$A139,S$19:S$127)/2</f>
        <v>3927599600</v>
      </c>
      <c r="V139" s="180"/>
      <c r="W139" s="209">
        <f t="shared" ref="W139:AJ139" si="52">+SUMIF($J$19:$J$127,$A139,W$19:W$127)/2</f>
        <v>0</v>
      </c>
      <c r="X139" s="209">
        <f t="shared" si="52"/>
        <v>0</v>
      </c>
      <c r="Y139" s="209">
        <f t="shared" si="52"/>
        <v>212663998</v>
      </c>
      <c r="Z139" s="209">
        <f t="shared" si="52"/>
        <v>0</v>
      </c>
      <c r="AA139" s="209">
        <f t="shared" si="52"/>
        <v>0</v>
      </c>
      <c r="AB139" s="209">
        <f t="shared" si="52"/>
        <v>0</v>
      </c>
      <c r="AC139" s="209">
        <f t="shared" si="52"/>
        <v>0</v>
      </c>
      <c r="AD139" s="209">
        <f t="shared" si="52"/>
        <v>0</v>
      </c>
      <c r="AE139" s="209">
        <f t="shared" si="52"/>
        <v>0</v>
      </c>
      <c r="AF139" s="209">
        <f t="shared" si="52"/>
        <v>0</v>
      </c>
      <c r="AG139" s="209">
        <f t="shared" si="52"/>
        <v>0</v>
      </c>
      <c r="AH139" s="209">
        <f t="shared" si="52"/>
        <v>0</v>
      </c>
      <c r="AI139" s="209">
        <f t="shared" si="52"/>
        <v>212663998</v>
      </c>
      <c r="AJ139" s="211">
        <f t="shared" si="52"/>
        <v>3714935602</v>
      </c>
    </row>
    <row r="140" spans="1:36" x14ac:dyDescent="0.2">
      <c r="A140" s="216"/>
      <c r="B140" s="209">
        <f>+SUMIF($J$19:$J$127,$A140,B$19:B$127)</f>
        <v>0</v>
      </c>
      <c r="C140" s="164"/>
      <c r="D140" s="164"/>
      <c r="E140" s="164"/>
      <c r="F140" s="164"/>
      <c r="G140" s="164"/>
      <c r="M140" s="210"/>
      <c r="Q140" s="209">
        <f>+SUMIF($J$19:$J$97,$A140,Q$19:Q$127)/2</f>
        <v>0</v>
      </c>
      <c r="S140" s="209">
        <f>+SUMIF($H$19:$H$97,$A140,S$19:S$127)/2</f>
        <v>0</v>
      </c>
      <c r="V140" s="180"/>
      <c r="W140" s="209">
        <f t="shared" ref="W140:AJ140" si="53">+SUMIF($J$19:$J$97,$A140,W$19:W$97)/2</f>
        <v>0</v>
      </c>
      <c r="X140" s="209">
        <f t="shared" si="53"/>
        <v>0</v>
      </c>
      <c r="Y140" s="209">
        <f t="shared" si="53"/>
        <v>0</v>
      </c>
      <c r="Z140" s="209">
        <f t="shared" si="53"/>
        <v>0</v>
      </c>
      <c r="AA140" s="209">
        <f t="shared" si="53"/>
        <v>0</v>
      </c>
      <c r="AB140" s="209">
        <f t="shared" si="53"/>
        <v>0</v>
      </c>
      <c r="AC140" s="209">
        <f t="shared" si="53"/>
        <v>0</v>
      </c>
      <c r="AD140" s="209">
        <f t="shared" si="53"/>
        <v>0</v>
      </c>
      <c r="AE140" s="209">
        <f t="shared" si="53"/>
        <v>0</v>
      </c>
      <c r="AF140" s="209">
        <f t="shared" si="53"/>
        <v>0</v>
      </c>
      <c r="AG140" s="209">
        <f t="shared" si="53"/>
        <v>0</v>
      </c>
      <c r="AH140" s="209">
        <f t="shared" si="53"/>
        <v>0</v>
      </c>
      <c r="AI140" s="209">
        <f t="shared" si="53"/>
        <v>0</v>
      </c>
      <c r="AJ140" s="211">
        <f t="shared" si="53"/>
        <v>0</v>
      </c>
    </row>
    <row r="141" spans="1:36" x14ac:dyDescent="0.2">
      <c r="Q141" s="113"/>
      <c r="R141" s="113"/>
      <c r="S141" s="113"/>
      <c r="T141" s="113"/>
      <c r="U141" s="113"/>
    </row>
    <row r="142" spans="1:36" x14ac:dyDescent="0.2">
      <c r="Q142" s="113"/>
      <c r="R142" s="113"/>
      <c r="S142" s="113"/>
      <c r="T142" s="113"/>
      <c r="U142" s="113"/>
    </row>
    <row r="144" spans="1:36" x14ac:dyDescent="0.2">
      <c r="A144" s="187"/>
      <c r="B144" s="175"/>
      <c r="C144" s="188"/>
      <c r="D144" s="189"/>
      <c r="K144" s="190"/>
    </row>
    <row r="145" spans="1:10" x14ac:dyDescent="0.2">
      <c r="A145" s="191"/>
      <c r="B145" s="192"/>
      <c r="C145" s="193"/>
      <c r="D145" s="194"/>
    </row>
    <row r="146" spans="1:10" x14ac:dyDescent="0.2">
      <c r="A146" s="191"/>
      <c r="B146" s="192"/>
      <c r="C146" s="193"/>
      <c r="D146" s="194"/>
    </row>
    <row r="147" spans="1:10" x14ac:dyDescent="0.2">
      <c r="A147" s="191"/>
      <c r="B147" s="192"/>
      <c r="C147" s="193"/>
    </row>
    <row r="148" spans="1:10" x14ac:dyDescent="0.2">
      <c r="B148" s="192"/>
    </row>
    <row r="149" spans="1:10" x14ac:dyDescent="0.2">
      <c r="B149" s="192"/>
    </row>
    <row r="150" spans="1:10" x14ac:dyDescent="0.2">
      <c r="B150" s="192"/>
    </row>
    <row r="151" spans="1:10" x14ac:dyDescent="0.2">
      <c r="B151" s="192"/>
    </row>
    <row r="152" spans="1:10" x14ac:dyDescent="0.2">
      <c r="B152" s="192"/>
    </row>
    <row r="153" spans="1:10" x14ac:dyDescent="0.2">
      <c r="B153" s="192"/>
    </row>
    <row r="154" spans="1:10" x14ac:dyDescent="0.2">
      <c r="A154" s="191"/>
      <c r="C154" s="192"/>
    </row>
    <row r="155" spans="1:10" x14ac:dyDescent="0.2">
      <c r="A155" s="191"/>
      <c r="C155" s="192"/>
    </row>
    <row r="156" spans="1:10" x14ac:dyDescent="0.2">
      <c r="A156" s="187"/>
      <c r="B156" s="192"/>
      <c r="C156" s="192"/>
    </row>
    <row r="157" spans="1:10" x14ac:dyDescent="0.2">
      <c r="A157" s="191"/>
      <c r="B157" s="192"/>
      <c r="C157" s="192"/>
      <c r="F157" s="195"/>
      <c r="G157" s="195"/>
      <c r="H157" s="195"/>
      <c r="I157" s="195"/>
      <c r="J157" s="195"/>
    </row>
    <row r="158" spans="1:10" x14ac:dyDescent="0.2">
      <c r="A158" s="191"/>
    </row>
    <row r="159" spans="1:10" x14ac:dyDescent="0.2">
      <c r="B159" s="192"/>
      <c r="C159" s="192"/>
    </row>
    <row r="160" spans="1:10" x14ac:dyDescent="0.2">
      <c r="A160" s="191"/>
    </row>
    <row r="161" spans="1:2" x14ac:dyDescent="0.2">
      <c r="A161" s="191"/>
    </row>
    <row r="162" spans="1:2" x14ac:dyDescent="0.2">
      <c r="A162" s="191"/>
    </row>
    <row r="163" spans="1:2" x14ac:dyDescent="0.2">
      <c r="A163" s="191"/>
    </row>
    <row r="164" spans="1:2" x14ac:dyDescent="0.2">
      <c r="A164" s="191"/>
    </row>
    <row r="165" spans="1:2" x14ac:dyDescent="0.2">
      <c r="A165" s="191"/>
      <c r="B165" s="192"/>
    </row>
    <row r="166" spans="1:2" x14ac:dyDescent="0.2">
      <c r="A166" s="191"/>
      <c r="B166" s="192"/>
    </row>
    <row r="167" spans="1:2" x14ac:dyDescent="0.2">
      <c r="A167" s="191"/>
      <c r="B167" s="192"/>
    </row>
    <row r="168" spans="1:2" x14ac:dyDescent="0.2">
      <c r="A168" s="191"/>
      <c r="B168" s="192"/>
    </row>
    <row r="169" spans="1:2" x14ac:dyDescent="0.2">
      <c r="A169" s="191"/>
      <c r="B169" s="192"/>
    </row>
    <row r="170" spans="1:2" x14ac:dyDescent="0.2">
      <c r="A170" s="191"/>
      <c r="B170" s="192"/>
    </row>
    <row r="171" spans="1:2" x14ac:dyDescent="0.2">
      <c r="A171" s="191"/>
      <c r="B171" s="192"/>
    </row>
    <row r="172" spans="1:2" x14ac:dyDescent="0.2">
      <c r="A172" s="191"/>
      <c r="B172" s="192"/>
    </row>
    <row r="173" spans="1:2" x14ac:dyDescent="0.2">
      <c r="A173" s="191"/>
      <c r="B173" s="192"/>
    </row>
    <row r="174" spans="1:2" x14ac:dyDescent="0.2">
      <c r="A174" s="191"/>
      <c r="B174" s="192"/>
    </row>
    <row r="175" spans="1:2" x14ac:dyDescent="0.2">
      <c r="A175" s="191"/>
      <c r="B175" s="192"/>
    </row>
  </sheetData>
  <autoFilter ref="A19:AJ53" xr:uid="{00000000-0009-0000-0000-000003000000}"/>
  <mergeCells count="16">
    <mergeCell ref="B13:F13"/>
    <mergeCell ref="B14:F14"/>
    <mergeCell ref="B15:F15"/>
    <mergeCell ref="A16:A17"/>
    <mergeCell ref="B12:F12"/>
    <mergeCell ref="A1:A3"/>
    <mergeCell ref="B1:AJ1"/>
    <mergeCell ref="B2:AJ2"/>
    <mergeCell ref="B3:AJ3"/>
    <mergeCell ref="B5:F5"/>
    <mergeCell ref="B11:F11"/>
    <mergeCell ref="B6:F6"/>
    <mergeCell ref="B7:F7"/>
    <mergeCell ref="B8:F8"/>
    <mergeCell ref="B9:F9"/>
    <mergeCell ref="B10:F10"/>
  </mergeCells>
  <phoneticPr fontId="52" type="noConversion"/>
  <conditionalFormatting sqref="R143:R1048576 R5:R10 R53 R128:R131 R13:R20 R26">
    <cfRule type="duplicateValues" dxfId="281" priority="240"/>
  </conditionalFormatting>
  <conditionalFormatting sqref="AJ129 AJ141:AJ1048576 AJ5:AJ10 AJ96 AJ131 AJ13:AJ20 AJ26 AJ29:AJ52 AJ55:AJ65">
    <cfRule type="cellIs" dxfId="280" priority="236" operator="lessThan">
      <formula>0</formula>
    </cfRule>
    <cfRule type="cellIs" dxfId="279" priority="239" operator="lessThan">
      <formula>0</formula>
    </cfRule>
  </conditionalFormatting>
  <conditionalFormatting sqref="P141:P1048576 P5:P10 P53 P128:P131 P13:P20 P26">
    <cfRule type="duplicateValues" dxfId="278" priority="238"/>
  </conditionalFormatting>
  <conditionalFormatting sqref="R142:R1048576 R5:R10 R53 R128:R131 R13:R20 R26">
    <cfRule type="duplicateValues" dxfId="277" priority="237"/>
  </conditionalFormatting>
  <conditionalFormatting sqref="R54">
    <cfRule type="duplicateValues" dxfId="276" priority="235"/>
  </conditionalFormatting>
  <conditionalFormatting sqref="AJ54">
    <cfRule type="cellIs" dxfId="275" priority="231" operator="lessThan">
      <formula>0</formula>
    </cfRule>
    <cfRule type="cellIs" dxfId="274" priority="234" operator="lessThan">
      <formula>0</formula>
    </cfRule>
  </conditionalFormatting>
  <conditionalFormatting sqref="P54">
    <cfRule type="duplicateValues" dxfId="273" priority="233"/>
  </conditionalFormatting>
  <conditionalFormatting sqref="R54">
    <cfRule type="duplicateValues" dxfId="272" priority="232"/>
  </conditionalFormatting>
  <conditionalFormatting sqref="R28">
    <cfRule type="duplicateValues" dxfId="271" priority="230"/>
  </conditionalFormatting>
  <conditionalFormatting sqref="AJ28">
    <cfRule type="cellIs" dxfId="270" priority="226" operator="lessThan">
      <formula>0</formula>
    </cfRule>
    <cfRule type="cellIs" dxfId="269" priority="229" operator="lessThan">
      <formula>0</formula>
    </cfRule>
  </conditionalFormatting>
  <conditionalFormatting sqref="P28">
    <cfRule type="duplicateValues" dxfId="268" priority="228"/>
  </conditionalFormatting>
  <conditionalFormatting sqref="R28">
    <cfRule type="duplicateValues" dxfId="267" priority="227"/>
  </conditionalFormatting>
  <conditionalFormatting sqref="R27">
    <cfRule type="duplicateValues" dxfId="266" priority="225"/>
  </conditionalFormatting>
  <conditionalFormatting sqref="P27">
    <cfRule type="duplicateValues" dxfId="265" priority="224"/>
  </conditionalFormatting>
  <conditionalFormatting sqref="R27">
    <cfRule type="duplicateValues" dxfId="264" priority="223"/>
  </conditionalFormatting>
  <conditionalFormatting sqref="R11:R12">
    <cfRule type="duplicateValues" dxfId="263" priority="222"/>
  </conditionalFormatting>
  <conditionalFormatting sqref="AJ11:AJ12">
    <cfRule type="cellIs" dxfId="262" priority="218" operator="lessThan">
      <formula>0</formula>
    </cfRule>
    <cfRule type="cellIs" dxfId="261" priority="221" operator="lessThan">
      <formula>0</formula>
    </cfRule>
  </conditionalFormatting>
  <conditionalFormatting sqref="P11:P12">
    <cfRule type="duplicateValues" dxfId="260" priority="220"/>
  </conditionalFormatting>
  <conditionalFormatting sqref="R11:R12">
    <cfRule type="duplicateValues" dxfId="259" priority="219"/>
  </conditionalFormatting>
  <conditionalFormatting sqref="S132">
    <cfRule type="duplicateValues" dxfId="258" priority="217"/>
  </conditionalFormatting>
  <conditionalFormatting sqref="S132">
    <cfRule type="duplicateValues" dxfId="257" priority="216"/>
  </conditionalFormatting>
  <conditionalFormatting sqref="R132:R136 R139">
    <cfRule type="duplicateValues" dxfId="256" priority="215"/>
  </conditionalFormatting>
  <conditionalFormatting sqref="R132:R136">
    <cfRule type="duplicateValues" dxfId="255" priority="214"/>
  </conditionalFormatting>
  <conditionalFormatting sqref="AJ132">
    <cfRule type="cellIs" dxfId="254" priority="212" operator="lessThan">
      <formula>0</formula>
    </cfRule>
    <cfRule type="cellIs" dxfId="253" priority="213" operator="lessThan">
      <formula>0</formula>
    </cfRule>
  </conditionalFormatting>
  <conditionalFormatting sqref="R127">
    <cfRule type="duplicateValues" dxfId="252" priority="191"/>
  </conditionalFormatting>
  <conditionalFormatting sqref="AJ127">
    <cfRule type="cellIs" dxfId="251" priority="187" operator="lessThan">
      <formula>0</formula>
    </cfRule>
    <cfRule type="cellIs" dxfId="250" priority="190" operator="lessThan">
      <formula>0</formula>
    </cfRule>
  </conditionalFormatting>
  <conditionalFormatting sqref="P127">
    <cfRule type="duplicateValues" dxfId="249" priority="189"/>
  </conditionalFormatting>
  <conditionalFormatting sqref="R127">
    <cfRule type="duplicateValues" dxfId="248" priority="188"/>
  </conditionalFormatting>
  <conditionalFormatting sqref="R97">
    <cfRule type="duplicateValues" dxfId="247" priority="181"/>
  </conditionalFormatting>
  <conditionalFormatting sqref="P97">
    <cfRule type="duplicateValues" dxfId="246" priority="180"/>
  </conditionalFormatting>
  <conditionalFormatting sqref="R97">
    <cfRule type="duplicateValues" dxfId="245" priority="179"/>
  </conditionalFormatting>
  <conditionalFormatting sqref="R66">
    <cfRule type="duplicateValues" dxfId="244" priority="178"/>
  </conditionalFormatting>
  <conditionalFormatting sqref="P66">
    <cfRule type="duplicateValues" dxfId="243" priority="177"/>
  </conditionalFormatting>
  <conditionalFormatting sqref="R66">
    <cfRule type="duplicateValues" dxfId="242" priority="176"/>
  </conditionalFormatting>
  <conditionalFormatting sqref="R70:R96">
    <cfRule type="duplicateValues" dxfId="241" priority="243"/>
  </conditionalFormatting>
  <conditionalFormatting sqref="P70:P96">
    <cfRule type="duplicateValues" dxfId="240" priority="244"/>
  </conditionalFormatting>
  <conditionalFormatting sqref="AJ68:AJ95">
    <cfRule type="cellIs" dxfId="239" priority="146" operator="lessThan">
      <formula>0</formula>
    </cfRule>
    <cfRule type="cellIs" dxfId="238" priority="147" operator="lessThan">
      <formula>0</formula>
    </cfRule>
  </conditionalFormatting>
  <conditionalFormatting sqref="R68:R69">
    <cfRule type="duplicateValues" dxfId="237" priority="414"/>
  </conditionalFormatting>
  <conditionalFormatting sqref="P68:P69">
    <cfRule type="duplicateValues" dxfId="236" priority="415"/>
  </conditionalFormatting>
  <conditionalFormatting sqref="R140">
    <cfRule type="duplicateValues" dxfId="235" priority="117"/>
  </conditionalFormatting>
  <conditionalFormatting sqref="R140">
    <cfRule type="duplicateValues" dxfId="234" priority="116"/>
  </conditionalFormatting>
  <conditionalFormatting sqref="R137">
    <cfRule type="duplicateValues" dxfId="233" priority="115"/>
  </conditionalFormatting>
  <conditionalFormatting sqref="AJ137">
    <cfRule type="cellIs" dxfId="232" priority="111" operator="lessThan">
      <formula>0</formula>
    </cfRule>
    <cfRule type="cellIs" dxfId="231" priority="114" operator="lessThan">
      <formula>0</formula>
    </cfRule>
  </conditionalFormatting>
  <conditionalFormatting sqref="P137">
    <cfRule type="duplicateValues" dxfId="230" priority="113"/>
  </conditionalFormatting>
  <conditionalFormatting sqref="R137">
    <cfRule type="duplicateValues" dxfId="229" priority="112"/>
  </conditionalFormatting>
  <conditionalFormatting sqref="S138">
    <cfRule type="duplicateValues" dxfId="228" priority="110"/>
  </conditionalFormatting>
  <conditionalFormatting sqref="S138">
    <cfRule type="duplicateValues" dxfId="227" priority="109"/>
  </conditionalFormatting>
  <conditionalFormatting sqref="R138">
    <cfRule type="duplicateValues" dxfId="226" priority="108"/>
  </conditionalFormatting>
  <conditionalFormatting sqref="R138">
    <cfRule type="duplicateValues" dxfId="225" priority="107"/>
  </conditionalFormatting>
  <conditionalFormatting sqref="AJ138">
    <cfRule type="cellIs" dxfId="224" priority="105" operator="lessThan">
      <formula>0</formula>
    </cfRule>
    <cfRule type="cellIs" dxfId="223" priority="106" operator="lessThan">
      <formula>0</formula>
    </cfRule>
  </conditionalFormatting>
  <conditionalFormatting sqref="R29:R52">
    <cfRule type="duplicateValues" dxfId="222" priority="740"/>
  </conditionalFormatting>
  <conditionalFormatting sqref="P29:P52">
    <cfRule type="duplicateValues" dxfId="221" priority="743"/>
  </conditionalFormatting>
  <conditionalFormatting sqref="R55:R65">
    <cfRule type="duplicateValues" dxfId="220" priority="893"/>
  </conditionalFormatting>
  <conditionalFormatting sqref="P55:P65">
    <cfRule type="duplicateValues" dxfId="219" priority="894"/>
  </conditionalFormatting>
  <conditionalFormatting sqref="AJ124:AJ125">
    <cfRule type="cellIs" dxfId="218" priority="25" operator="lessThan">
      <formula>0</formula>
    </cfRule>
    <cfRule type="cellIs" dxfId="217" priority="26" operator="lessThan">
      <formula>0</formula>
    </cfRule>
  </conditionalFormatting>
  <conditionalFormatting sqref="R126">
    <cfRule type="duplicateValues" dxfId="216" priority="19"/>
  </conditionalFormatting>
  <conditionalFormatting sqref="P126">
    <cfRule type="duplicateValues" dxfId="215" priority="18"/>
  </conditionalFormatting>
  <conditionalFormatting sqref="R126">
    <cfRule type="duplicateValues" dxfId="214" priority="17"/>
  </conditionalFormatting>
  <conditionalFormatting sqref="R124:R125">
    <cfRule type="duplicateValues" dxfId="213" priority="27"/>
  </conditionalFormatting>
  <conditionalFormatting sqref="P124:P125">
    <cfRule type="duplicateValues" dxfId="212" priority="28"/>
  </conditionalFormatting>
  <conditionalFormatting sqref="AJ99:AJ123">
    <cfRule type="cellIs" dxfId="211" priority="15" operator="lessThan">
      <formula>0</formula>
    </cfRule>
    <cfRule type="cellIs" dxfId="210" priority="16" operator="lessThan">
      <formula>0</formula>
    </cfRule>
  </conditionalFormatting>
  <conditionalFormatting sqref="R99:R123">
    <cfRule type="duplicateValues" dxfId="209" priority="29"/>
  </conditionalFormatting>
  <conditionalFormatting sqref="P99:P123">
    <cfRule type="duplicateValues" dxfId="208" priority="30"/>
  </conditionalFormatting>
  <conditionalFormatting sqref="R67">
    <cfRule type="duplicateValues" dxfId="207" priority="14"/>
  </conditionalFormatting>
  <conditionalFormatting sqref="AJ67">
    <cfRule type="cellIs" dxfId="206" priority="10" operator="lessThan">
      <formula>0</formula>
    </cfRule>
    <cfRule type="cellIs" dxfId="205" priority="13" operator="lessThan">
      <formula>0</formula>
    </cfRule>
  </conditionalFormatting>
  <conditionalFormatting sqref="P67">
    <cfRule type="duplicateValues" dxfId="204" priority="12"/>
  </conditionalFormatting>
  <conditionalFormatting sqref="R67">
    <cfRule type="duplicateValues" dxfId="203" priority="11"/>
  </conditionalFormatting>
  <conditionalFormatting sqref="R98">
    <cfRule type="duplicateValues" dxfId="202" priority="9"/>
  </conditionalFormatting>
  <conditionalFormatting sqref="AJ98">
    <cfRule type="cellIs" dxfId="201" priority="5" operator="lessThan">
      <formula>0</formula>
    </cfRule>
    <cfRule type="cellIs" dxfId="200" priority="8" operator="lessThan">
      <formula>0</formula>
    </cfRule>
  </conditionalFormatting>
  <conditionalFormatting sqref="P98">
    <cfRule type="duplicateValues" dxfId="199" priority="7"/>
  </conditionalFormatting>
  <conditionalFormatting sqref="R98">
    <cfRule type="duplicateValues" dxfId="198" priority="6"/>
  </conditionalFormatting>
  <conditionalFormatting sqref="AJ21:AJ25">
    <cfRule type="cellIs" dxfId="197" priority="1" operator="lessThan">
      <formula>0</formula>
    </cfRule>
    <cfRule type="cellIs" dxfId="196" priority="2" operator="lessThan">
      <formula>0</formula>
    </cfRule>
  </conditionalFormatting>
  <conditionalFormatting sqref="R21:R25">
    <cfRule type="duplicateValues" dxfId="195" priority="3"/>
  </conditionalFormatting>
  <conditionalFormatting sqref="P21:P25">
    <cfRule type="duplicateValues" dxfId="194" priority="4"/>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82"/>
  <sheetViews>
    <sheetView showGridLines="0" zoomScale="90" zoomScaleNormal="90" workbookViewId="0">
      <pane xSplit="11" ySplit="19" topLeftCell="L27" activePane="bottomRight" state="frozen"/>
      <selection pane="topRight" activeCell="L1" sqref="L1"/>
      <selection pane="bottomLeft" activeCell="A20" sqref="A20"/>
      <selection pane="bottomRight" activeCell="B14" sqref="B14:F14"/>
    </sheetView>
  </sheetViews>
  <sheetFormatPr baseColWidth="10" defaultRowHeight="13.5" outlineLevelRow="1" outlineLevelCol="1" x14ac:dyDescent="0.2"/>
  <cols>
    <col min="1" max="1" width="36.85546875" style="140" customWidth="1"/>
    <col min="2" max="2" width="18.140625" style="178" customWidth="1"/>
    <col min="3" max="3" width="20" style="140" customWidth="1"/>
    <col min="4" max="4" width="23.7109375" style="140" customWidth="1"/>
    <col min="5" max="6" width="24.85546875" style="140" customWidth="1"/>
    <col min="7" max="7" width="33.140625" style="140" customWidth="1" outlineLevel="1"/>
    <col min="8" max="8" width="32.7109375" style="140" customWidth="1" outlineLevel="1"/>
    <col min="9" max="9" width="19.7109375" style="140" customWidth="1" outlineLevel="1"/>
    <col min="10" max="10" width="32.7109375" style="140" customWidth="1" outlineLevel="1"/>
    <col min="11" max="11" width="23.7109375" style="140" customWidth="1" outlineLevel="1"/>
    <col min="12" max="12" width="13.85546875" style="176" customWidth="1"/>
    <col min="13" max="13" width="17.42578125" style="176" customWidth="1"/>
    <col min="14" max="14" width="11" style="179" customWidth="1"/>
    <col min="15" max="15" width="13.7109375" style="112" customWidth="1"/>
    <col min="16" max="16" width="9" style="177" customWidth="1"/>
    <col min="17" max="17" width="21.28515625" style="178" bestFit="1" customWidth="1"/>
    <col min="18" max="18" width="8.7109375" style="177" customWidth="1"/>
    <col min="19" max="19" width="18.28515625" style="178" customWidth="1"/>
    <col min="20" max="20" width="15" style="225" customWidth="1"/>
    <col min="21" max="21" width="15" style="178" customWidth="1"/>
    <col min="22" max="22" width="13.5703125" style="179" customWidth="1"/>
    <col min="23" max="24" width="11.42578125" style="112" customWidth="1" outlineLevel="1"/>
    <col min="25" max="29" width="12.7109375" style="112" customWidth="1" outlineLevel="1"/>
    <col min="30" max="30" width="14.28515625" style="112" customWidth="1" outlineLevel="1"/>
    <col min="31" max="31" width="13.42578125" style="112" customWidth="1" outlineLevel="1"/>
    <col min="32" max="32" width="14.42578125" style="112" customWidth="1" outlineLevel="1"/>
    <col min="33" max="33" width="13.42578125" style="112" customWidth="1" outlineLevel="1"/>
    <col min="34" max="34" width="16.42578125" style="112" customWidth="1" outlineLevel="1"/>
    <col min="35" max="35" width="13.85546875" style="113" customWidth="1"/>
    <col min="36" max="36" width="19.7109375" style="112" bestFit="1"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1"/>
      <c r="H4" s="1"/>
      <c r="I4" s="1"/>
      <c r="J4" s="1"/>
      <c r="K4" s="1"/>
      <c r="L4" s="1"/>
      <c r="M4" s="1"/>
      <c r="N4" s="1"/>
      <c r="O4" s="1"/>
      <c r="P4" s="1"/>
      <c r="Q4" s="1"/>
      <c r="R4" s="1"/>
      <c r="S4" s="5"/>
      <c r="T4" s="218"/>
      <c r="U4" s="1"/>
      <c r="V4" s="1"/>
      <c r="W4" s="1"/>
      <c r="X4" s="1"/>
      <c r="Y4" s="1"/>
      <c r="Z4" s="1"/>
      <c r="AA4" s="1"/>
      <c r="AB4" s="1"/>
      <c r="AC4" s="1"/>
      <c r="AD4" s="1"/>
      <c r="AE4" s="1"/>
      <c r="AF4" s="1"/>
      <c r="AG4" s="1"/>
      <c r="AH4" s="1"/>
      <c r="AI4" s="1"/>
      <c r="AJ4" s="2"/>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219"/>
      <c r="U5" s="5"/>
      <c r="V5" s="5"/>
      <c r="W5" s="5"/>
      <c r="X5" s="5"/>
      <c r="Y5" s="5"/>
      <c r="Z5" s="5"/>
      <c r="AA5" s="5"/>
      <c r="AB5" s="5"/>
      <c r="AC5" s="5"/>
      <c r="AD5" s="5"/>
      <c r="AE5" s="5"/>
      <c r="AF5" s="5"/>
      <c r="AG5" s="5"/>
      <c r="AH5" s="5"/>
      <c r="AI5" s="5"/>
      <c r="AJ5" s="6"/>
    </row>
    <row r="6" spans="1:36" s="7" customFormat="1" ht="15.75" customHeight="1" outlineLevel="1" x14ac:dyDescent="0.2">
      <c r="A6" s="8" t="s">
        <v>47</v>
      </c>
      <c r="B6" s="418" t="s">
        <v>159</v>
      </c>
      <c r="C6" s="418" t="s">
        <v>48</v>
      </c>
      <c r="D6" s="418" t="s">
        <v>48</v>
      </c>
      <c r="E6" s="418" t="s">
        <v>48</v>
      </c>
      <c r="F6" s="418" t="s">
        <v>48</v>
      </c>
      <c r="G6" s="4"/>
      <c r="H6" s="4"/>
      <c r="I6" s="4"/>
      <c r="J6" s="4"/>
      <c r="K6" s="4"/>
      <c r="L6" s="5"/>
      <c r="M6" s="5"/>
      <c r="N6" s="5"/>
      <c r="O6" s="5"/>
      <c r="P6" s="5"/>
      <c r="Q6" s="5"/>
      <c r="R6" s="5"/>
      <c r="S6" s="5"/>
      <c r="T6" s="219"/>
      <c r="U6" s="5"/>
      <c r="V6" s="5"/>
      <c r="W6" s="5"/>
      <c r="X6" s="5"/>
      <c r="Y6" s="5"/>
      <c r="Z6" s="5"/>
      <c r="AA6" s="5"/>
      <c r="AB6" s="5"/>
      <c r="AC6" s="5"/>
      <c r="AD6" s="5"/>
      <c r="AE6" s="5"/>
      <c r="AF6" s="5"/>
      <c r="AG6" s="5"/>
      <c r="AH6" s="5"/>
      <c r="AI6" s="5"/>
      <c r="AJ6" s="6"/>
    </row>
    <row r="7" spans="1:36" s="7" customFormat="1" ht="15.75" customHeight="1" outlineLevel="1" x14ac:dyDescent="0.2">
      <c r="A7" s="9" t="s">
        <v>39</v>
      </c>
      <c r="B7" s="418" t="s">
        <v>160</v>
      </c>
      <c r="C7" s="418" t="s">
        <v>49</v>
      </c>
      <c r="D7" s="418" t="s">
        <v>49</v>
      </c>
      <c r="E7" s="418" t="s">
        <v>49</v>
      </c>
      <c r="F7" s="418" t="s">
        <v>49</v>
      </c>
      <c r="G7" s="4"/>
      <c r="H7" s="4"/>
      <c r="I7" s="4"/>
      <c r="J7" s="4"/>
      <c r="K7" s="4"/>
      <c r="L7" s="5"/>
      <c r="M7" s="5"/>
      <c r="N7" s="5"/>
      <c r="O7" s="5"/>
      <c r="P7" s="5"/>
      <c r="Q7" s="5"/>
      <c r="R7" s="5"/>
      <c r="S7" s="5"/>
      <c r="T7" s="219"/>
      <c r="U7" s="5"/>
      <c r="V7" s="5"/>
      <c r="W7" s="5"/>
      <c r="X7" s="5"/>
      <c r="Y7" s="5"/>
      <c r="Z7" s="5"/>
      <c r="AA7" s="5"/>
      <c r="AB7" s="5"/>
      <c r="AC7" s="5"/>
      <c r="AD7" s="5"/>
      <c r="AE7" s="5"/>
      <c r="AF7" s="5"/>
      <c r="AG7" s="5"/>
      <c r="AH7" s="5"/>
      <c r="AI7" s="5"/>
      <c r="AJ7" s="6"/>
    </row>
    <row r="8" spans="1:36" s="7" customFormat="1" ht="15.75" customHeight="1" outlineLevel="1" x14ac:dyDescent="0.2">
      <c r="A8" s="10" t="s">
        <v>78</v>
      </c>
      <c r="B8" s="418" t="s">
        <v>161</v>
      </c>
      <c r="C8" s="418" t="s">
        <v>50</v>
      </c>
      <c r="D8" s="418" t="s">
        <v>50</v>
      </c>
      <c r="E8" s="418" t="s">
        <v>50</v>
      </c>
      <c r="F8" s="418" t="s">
        <v>50</v>
      </c>
      <c r="G8" s="4"/>
      <c r="H8" s="4"/>
      <c r="I8" s="4"/>
      <c r="J8" s="4"/>
      <c r="K8" s="4"/>
      <c r="L8" s="5"/>
      <c r="M8" s="5"/>
      <c r="N8" s="5"/>
      <c r="O8" s="5"/>
      <c r="P8" s="5"/>
      <c r="Q8" s="5"/>
      <c r="R8" s="5"/>
      <c r="S8" s="5"/>
      <c r="T8" s="219"/>
      <c r="U8" s="5"/>
      <c r="V8" s="5"/>
      <c r="W8" s="5"/>
      <c r="X8" s="5"/>
      <c r="Y8" s="5"/>
      <c r="Z8" s="5"/>
      <c r="AA8" s="5"/>
      <c r="AB8" s="5"/>
      <c r="AC8" s="5"/>
      <c r="AD8" s="5"/>
      <c r="AE8" s="5"/>
      <c r="AF8" s="5"/>
      <c r="AG8" s="5"/>
      <c r="AH8" s="5"/>
      <c r="AI8" s="5"/>
      <c r="AJ8" s="6"/>
    </row>
    <row r="9" spans="1:36" s="7" customFormat="1" ht="15.75" customHeight="1" outlineLevel="1" x14ac:dyDescent="0.2">
      <c r="A9" s="10" t="s">
        <v>79</v>
      </c>
      <c r="B9" s="418" t="s">
        <v>162</v>
      </c>
      <c r="C9" s="418" t="s">
        <v>51</v>
      </c>
      <c r="D9" s="418" t="s">
        <v>51</v>
      </c>
      <c r="E9" s="418" t="s">
        <v>51</v>
      </c>
      <c r="F9" s="418" t="s">
        <v>51</v>
      </c>
      <c r="G9" s="4"/>
      <c r="H9" s="4"/>
      <c r="I9" s="4"/>
      <c r="J9" s="4"/>
      <c r="K9" s="4"/>
      <c r="L9" s="5"/>
      <c r="M9" s="5"/>
      <c r="N9" s="5"/>
      <c r="O9" s="5"/>
      <c r="P9" s="5"/>
      <c r="Q9" s="5"/>
      <c r="R9" s="5"/>
      <c r="S9" s="5"/>
      <c r="T9" s="219"/>
      <c r="U9" s="5"/>
      <c r="V9" s="5"/>
      <c r="W9" s="5"/>
      <c r="X9" s="5"/>
      <c r="Y9" s="5"/>
      <c r="Z9" s="5"/>
      <c r="AA9" s="5"/>
      <c r="AB9" s="5"/>
      <c r="AC9" s="5"/>
      <c r="AD9" s="5"/>
      <c r="AE9" s="5"/>
      <c r="AF9" s="5"/>
      <c r="AG9" s="5"/>
      <c r="AH9" s="5"/>
      <c r="AI9" s="5"/>
      <c r="AJ9" s="6"/>
    </row>
    <row r="10" spans="1:36" s="12" customFormat="1" ht="15.75" customHeight="1" outlineLevel="1" x14ac:dyDescent="0.2">
      <c r="A10" s="8" t="s">
        <v>53</v>
      </c>
      <c r="B10" s="419" t="s">
        <v>163</v>
      </c>
      <c r="C10" s="419" t="s">
        <v>54</v>
      </c>
      <c r="D10" s="419" t="s">
        <v>54</v>
      </c>
      <c r="E10" s="419" t="s">
        <v>54</v>
      </c>
      <c r="F10" s="419" t="s">
        <v>54</v>
      </c>
      <c r="G10" s="11"/>
      <c r="H10" s="11"/>
      <c r="I10" s="11"/>
      <c r="J10" s="11"/>
      <c r="K10" s="11"/>
      <c r="L10" s="5"/>
      <c r="M10" s="5"/>
      <c r="N10" s="5"/>
      <c r="O10" s="5"/>
      <c r="P10" s="5"/>
      <c r="Q10" s="5"/>
      <c r="R10" s="5"/>
      <c r="S10" s="5"/>
      <c r="T10" s="219"/>
      <c r="U10" s="5"/>
      <c r="V10" s="5"/>
      <c r="W10" s="5"/>
      <c r="X10" s="5"/>
      <c r="Y10" s="5"/>
      <c r="Z10" s="5"/>
      <c r="AA10" s="5"/>
      <c r="AB10" s="5"/>
      <c r="AC10" s="5"/>
      <c r="AD10" s="5"/>
      <c r="AE10" s="5"/>
      <c r="AF10" s="5"/>
      <c r="AG10" s="5"/>
      <c r="AH10" s="5"/>
      <c r="AI10" s="5"/>
      <c r="AJ10" s="6"/>
    </row>
    <row r="11" spans="1:36" s="7" customFormat="1" ht="15.75" customHeight="1" outlineLevel="1" x14ac:dyDescent="0.2">
      <c r="A11" s="8" t="s">
        <v>73</v>
      </c>
      <c r="B11" s="420" t="s">
        <v>164</v>
      </c>
      <c r="C11" s="418" t="s">
        <v>43</v>
      </c>
      <c r="D11" s="418" t="s">
        <v>43</v>
      </c>
      <c r="E11" s="418" t="s">
        <v>43</v>
      </c>
      <c r="F11" s="418" t="s">
        <v>43</v>
      </c>
      <c r="G11" s="4"/>
      <c r="H11" s="4"/>
      <c r="I11" s="4"/>
      <c r="J11" s="4"/>
      <c r="K11" s="4"/>
      <c r="L11" s="5"/>
      <c r="M11" s="5"/>
      <c r="N11" s="5"/>
      <c r="O11" s="5"/>
      <c r="P11" s="5"/>
      <c r="Q11" s="5"/>
      <c r="R11" s="5"/>
      <c r="S11" s="5"/>
      <c r="T11" s="219"/>
      <c r="U11" s="5"/>
      <c r="V11" s="5"/>
      <c r="W11" s="5"/>
      <c r="X11" s="5"/>
      <c r="Y11" s="5"/>
      <c r="Z11" s="5"/>
      <c r="AA11" s="5"/>
      <c r="AB11" s="5"/>
      <c r="AC11" s="5"/>
      <c r="AD11" s="5"/>
      <c r="AE11" s="5"/>
      <c r="AF11" s="5"/>
      <c r="AG11" s="5"/>
      <c r="AH11" s="5"/>
      <c r="AI11" s="5"/>
      <c r="AJ11" s="6"/>
    </row>
    <row r="12" spans="1:36" s="7" customFormat="1" ht="15.75" customHeight="1" outlineLevel="1" x14ac:dyDescent="0.2">
      <c r="A12" s="8" t="s">
        <v>67</v>
      </c>
      <c r="B12" s="420" t="s">
        <v>158</v>
      </c>
      <c r="C12" s="418">
        <v>2020110010174</v>
      </c>
      <c r="D12" s="418">
        <v>2020110010174</v>
      </c>
      <c r="E12" s="418">
        <v>2020110010174</v>
      </c>
      <c r="F12" s="418">
        <v>2020110010174</v>
      </c>
      <c r="G12" s="4"/>
      <c r="H12" s="4"/>
      <c r="I12" s="4"/>
      <c r="J12" s="4"/>
      <c r="K12" s="4"/>
      <c r="L12" s="5"/>
      <c r="M12" s="5"/>
      <c r="N12" s="5"/>
      <c r="O12" s="5"/>
      <c r="P12" s="5"/>
      <c r="Q12" s="5"/>
      <c r="R12" s="5"/>
      <c r="S12" s="5"/>
      <c r="T12" s="219"/>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418" t="s">
        <v>88</v>
      </c>
      <c r="C13" s="418" t="s">
        <v>40</v>
      </c>
      <c r="D13" s="418" t="s">
        <v>40</v>
      </c>
      <c r="E13" s="418" t="s">
        <v>40</v>
      </c>
      <c r="F13" s="418" t="s">
        <v>40</v>
      </c>
      <c r="G13" s="14"/>
      <c r="H13" s="14"/>
      <c r="I13" s="14"/>
      <c r="J13" s="14"/>
      <c r="K13" s="14"/>
      <c r="L13" s="5"/>
      <c r="M13" s="5"/>
      <c r="N13" s="5"/>
      <c r="O13" s="5"/>
      <c r="P13" s="5"/>
      <c r="Q13" s="5"/>
      <c r="R13" s="5"/>
      <c r="S13" s="5"/>
      <c r="T13" s="219"/>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418" t="s">
        <v>165</v>
      </c>
      <c r="C14" s="418" t="s">
        <v>55</v>
      </c>
      <c r="D14" s="418" t="s">
        <v>55</v>
      </c>
      <c r="E14" s="418" t="s">
        <v>55</v>
      </c>
      <c r="F14" s="418" t="s">
        <v>55</v>
      </c>
      <c r="G14" s="4"/>
      <c r="H14" s="4"/>
      <c r="I14" s="4"/>
      <c r="J14" s="4"/>
      <c r="K14" s="4"/>
      <c r="L14" s="5"/>
      <c r="M14" s="5"/>
      <c r="N14" s="5"/>
      <c r="O14" s="5"/>
      <c r="P14" s="5"/>
      <c r="Q14" s="5"/>
      <c r="R14" s="5"/>
      <c r="S14" s="5"/>
      <c r="T14" s="219"/>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421">
        <v>44289</v>
      </c>
      <c r="C15" s="421"/>
      <c r="D15" s="421"/>
      <c r="E15" s="421"/>
      <c r="F15" s="421"/>
      <c r="G15" s="16"/>
      <c r="H15" s="16"/>
      <c r="I15" s="16"/>
      <c r="J15" s="16"/>
      <c r="K15" s="16"/>
      <c r="L15" s="5"/>
      <c r="M15" s="5"/>
      <c r="N15" s="5"/>
      <c r="O15" s="5"/>
      <c r="P15" s="5"/>
      <c r="Q15" s="5"/>
      <c r="R15" s="5"/>
      <c r="S15" s="5"/>
      <c r="T15" s="219"/>
      <c r="U15" s="5"/>
      <c r="V15" s="5"/>
      <c r="W15" s="5"/>
      <c r="X15" s="5"/>
      <c r="Y15" s="5"/>
      <c r="Z15" s="5"/>
      <c r="AA15" s="5"/>
      <c r="AB15" s="5"/>
      <c r="AC15" s="5"/>
      <c r="AD15" s="5"/>
      <c r="AE15" s="5"/>
      <c r="AF15" s="5"/>
      <c r="AG15" s="5"/>
      <c r="AH15" s="5"/>
      <c r="AI15" s="5"/>
      <c r="AJ15" s="6"/>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219"/>
      <c r="U16" s="5"/>
      <c r="V16" s="5"/>
      <c r="W16" s="5"/>
      <c r="X16" s="5"/>
      <c r="Y16" s="5"/>
      <c r="Z16" s="5"/>
      <c r="AA16" s="5"/>
      <c r="AB16" s="5"/>
      <c r="AC16" s="5"/>
      <c r="AD16" s="5"/>
      <c r="AE16" s="5"/>
      <c r="AF16" s="5"/>
      <c r="AG16" s="5"/>
      <c r="AH16" s="5"/>
      <c r="AI16" s="5"/>
      <c r="AJ16" s="6"/>
    </row>
    <row r="17" spans="1:37" s="15" customFormat="1" ht="15" x14ac:dyDescent="0.2">
      <c r="A17" s="417"/>
      <c r="B17" s="17">
        <v>1679000000</v>
      </c>
      <c r="C17" s="18">
        <v>0</v>
      </c>
      <c r="D17" s="18">
        <v>0</v>
      </c>
      <c r="E17" s="19">
        <f>C17-D17</f>
        <v>0</v>
      </c>
      <c r="F17" s="327">
        <f>+B17+E17</f>
        <v>1679000000</v>
      </c>
      <c r="G17" s="11"/>
      <c r="H17" s="11"/>
      <c r="I17" s="11"/>
      <c r="J17" s="11"/>
      <c r="K17" s="11"/>
      <c r="L17" s="5"/>
      <c r="M17" s="5"/>
      <c r="N17" s="5"/>
      <c r="O17" s="5"/>
      <c r="P17" s="5"/>
      <c r="Q17" s="5"/>
      <c r="R17" s="5"/>
      <c r="S17" s="5"/>
      <c r="T17" s="219"/>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219"/>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71</v>
      </c>
      <c r="F19" s="28" t="s">
        <v>72</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43" customFormat="1" ht="34.5" customHeight="1" x14ac:dyDescent="0.2">
      <c r="A20" s="41" t="s">
        <v>169</v>
      </c>
      <c r="B20" s="42">
        <v>1650000000</v>
      </c>
      <c r="C20" s="137"/>
      <c r="D20" s="137"/>
      <c r="E20" s="137"/>
      <c r="F20" s="137"/>
      <c r="G20" s="137"/>
      <c r="H20" s="137"/>
      <c r="I20" s="137"/>
      <c r="J20" s="137"/>
      <c r="K20" s="137"/>
      <c r="L20" s="43"/>
      <c r="M20" s="114"/>
      <c r="N20" s="44"/>
      <c r="O20" s="45"/>
      <c r="P20" s="46"/>
      <c r="Q20" s="47"/>
      <c r="R20" s="48"/>
      <c r="S20" s="47"/>
      <c r="T20" s="220"/>
      <c r="U20" s="49"/>
      <c r="V20" s="50"/>
      <c r="W20" s="51"/>
      <c r="X20" s="52"/>
      <c r="Y20" s="52"/>
      <c r="Z20" s="52"/>
      <c r="AA20" s="52"/>
      <c r="AB20" s="52"/>
      <c r="AC20" s="52"/>
      <c r="AD20" s="52"/>
      <c r="AE20" s="52"/>
      <c r="AF20" s="52"/>
      <c r="AG20" s="52"/>
      <c r="AH20" s="53"/>
      <c r="AI20" s="54"/>
      <c r="AJ20" s="54"/>
    </row>
    <row r="21" spans="1:37" s="145" customFormat="1" x14ac:dyDescent="0.2">
      <c r="A21" s="55"/>
      <c r="B21" s="115">
        <v>50598900</v>
      </c>
      <c r="C21" s="57" t="s">
        <v>56</v>
      </c>
      <c r="D21" s="57" t="s">
        <v>216</v>
      </c>
      <c r="E21" s="57" t="s">
        <v>183</v>
      </c>
      <c r="F21" s="57" t="s">
        <v>181</v>
      </c>
      <c r="G21" s="57" t="s">
        <v>166</v>
      </c>
      <c r="H21" s="57" t="s">
        <v>204</v>
      </c>
      <c r="I21" s="57" t="s">
        <v>96</v>
      </c>
      <c r="J21" s="57" t="s">
        <v>92</v>
      </c>
      <c r="K21" s="57" t="s">
        <v>171</v>
      </c>
      <c r="L21" s="58">
        <v>397</v>
      </c>
      <c r="M21" s="115">
        <v>50598900</v>
      </c>
      <c r="N21" s="56" t="s">
        <v>226</v>
      </c>
      <c r="O21" s="65">
        <v>50598900</v>
      </c>
      <c r="P21" s="59">
        <v>135</v>
      </c>
      <c r="Q21" s="65">
        <v>50598900</v>
      </c>
      <c r="R21" s="59">
        <v>142</v>
      </c>
      <c r="S21" s="65">
        <v>50598900</v>
      </c>
      <c r="T21" s="118" t="s">
        <v>334</v>
      </c>
      <c r="U21" s="118" t="s">
        <v>849</v>
      </c>
      <c r="V21" s="61" t="s">
        <v>850</v>
      </c>
      <c r="W21" s="62"/>
      <c r="X21" s="56">
        <v>0</v>
      </c>
      <c r="Y21" s="56">
        <v>5996907</v>
      </c>
      <c r="Z21" s="56"/>
      <c r="AA21" s="56"/>
      <c r="AB21" s="56"/>
      <c r="AC21" s="56"/>
      <c r="AD21" s="56"/>
      <c r="AE21" s="56"/>
      <c r="AF21" s="56"/>
      <c r="AG21" s="56"/>
      <c r="AH21" s="60"/>
      <c r="AI21" s="63">
        <f>SUM(W21:AH21)</f>
        <v>5996907</v>
      </c>
      <c r="AJ21" s="64">
        <f>+S21-AI21</f>
        <v>44601993</v>
      </c>
      <c r="AK21" s="144"/>
    </row>
    <row r="22" spans="1:37" s="145" customFormat="1" x14ac:dyDescent="0.2">
      <c r="A22" s="55"/>
      <c r="B22" s="115">
        <v>1000000</v>
      </c>
      <c r="C22" s="57" t="s">
        <v>56</v>
      </c>
      <c r="D22" s="57" t="s">
        <v>216</v>
      </c>
      <c r="E22" s="57" t="s">
        <v>183</v>
      </c>
      <c r="F22" s="57" t="s">
        <v>181</v>
      </c>
      <c r="G22" s="57" t="s">
        <v>166</v>
      </c>
      <c r="H22" s="57" t="s">
        <v>204</v>
      </c>
      <c r="I22" s="57" t="s">
        <v>96</v>
      </c>
      <c r="J22" s="57" t="s">
        <v>92</v>
      </c>
      <c r="K22" s="57" t="s">
        <v>171</v>
      </c>
      <c r="L22" s="58">
        <v>400</v>
      </c>
      <c r="M22" s="115">
        <v>1000000</v>
      </c>
      <c r="N22" s="56" t="s">
        <v>226</v>
      </c>
      <c r="O22" s="65">
        <v>1000000</v>
      </c>
      <c r="P22" s="56">
        <v>271</v>
      </c>
      <c r="Q22" s="65">
        <v>1000000</v>
      </c>
      <c r="R22" s="59" t="s">
        <v>852</v>
      </c>
      <c r="S22" s="354">
        <v>160900</v>
      </c>
      <c r="T22" s="118" t="s">
        <v>335</v>
      </c>
      <c r="U22" s="118" t="s">
        <v>402</v>
      </c>
      <c r="V22" s="61" t="s">
        <v>851</v>
      </c>
      <c r="W22" s="62"/>
      <c r="X22" s="56">
        <v>4300</v>
      </c>
      <c r="Y22" s="56">
        <v>156600</v>
      </c>
      <c r="Z22" s="56"/>
      <c r="AA22" s="56"/>
      <c r="AB22" s="56"/>
      <c r="AC22" s="56"/>
      <c r="AD22" s="56"/>
      <c r="AE22" s="56"/>
      <c r="AF22" s="56"/>
      <c r="AG22" s="56"/>
      <c r="AH22" s="60"/>
      <c r="AI22" s="63">
        <f t="shared" ref="AI22:AI23" si="0">SUM(W22:AH22)</f>
        <v>160900</v>
      </c>
      <c r="AJ22" s="64">
        <f t="shared" ref="AJ22:AJ23" si="1">+S22-AI22</f>
        <v>0</v>
      </c>
      <c r="AK22" s="144"/>
    </row>
    <row r="23" spans="1:37" s="145" customFormat="1" x14ac:dyDescent="0.2">
      <c r="A23" s="55"/>
      <c r="B23" s="56"/>
      <c r="C23" s="57"/>
      <c r="D23" s="57"/>
      <c r="E23" s="57"/>
      <c r="F23" s="57"/>
      <c r="G23" s="57"/>
      <c r="H23" s="57"/>
      <c r="I23" s="57"/>
      <c r="J23" s="57"/>
      <c r="K23" s="57"/>
      <c r="L23" s="58"/>
      <c r="M23" s="115"/>
      <c r="N23" s="56"/>
      <c r="O23" s="65"/>
      <c r="P23" s="59"/>
      <c r="Q23" s="65"/>
      <c r="R23" s="59"/>
      <c r="S23" s="354"/>
      <c r="T23" s="118"/>
      <c r="U23" s="118"/>
      <c r="V23" s="61"/>
      <c r="W23" s="62"/>
      <c r="X23" s="56"/>
      <c r="Y23" s="56"/>
      <c r="Z23" s="56"/>
      <c r="AA23" s="56"/>
      <c r="AB23" s="56"/>
      <c r="AC23" s="56"/>
      <c r="AD23" s="56"/>
      <c r="AE23" s="56"/>
      <c r="AF23" s="56"/>
      <c r="AG23" s="56"/>
      <c r="AH23" s="60"/>
      <c r="AI23" s="63">
        <f t="shared" si="0"/>
        <v>0</v>
      </c>
      <c r="AJ23" s="64">
        <f t="shared" si="1"/>
        <v>0</v>
      </c>
      <c r="AK23" s="144"/>
    </row>
    <row r="24" spans="1:37" s="145" customFormat="1" x14ac:dyDescent="0.2">
      <c r="A24" s="55"/>
      <c r="B24" s="56"/>
      <c r="C24" s="57"/>
      <c r="D24" s="57"/>
      <c r="E24" s="57"/>
      <c r="F24" s="57"/>
      <c r="G24" s="57"/>
      <c r="H24" s="57"/>
      <c r="I24" s="57"/>
      <c r="J24" s="57"/>
      <c r="K24" s="57"/>
      <c r="L24" s="58"/>
      <c r="M24" s="115"/>
      <c r="N24" s="65"/>
      <c r="O24" s="65"/>
      <c r="P24" s="59"/>
      <c r="Q24" s="65"/>
      <c r="R24" s="59"/>
      <c r="S24" s="60"/>
      <c r="T24" s="118"/>
      <c r="U24" s="60"/>
      <c r="V24" s="61"/>
      <c r="W24" s="62"/>
      <c r="X24" s="56"/>
      <c r="Y24" s="56"/>
      <c r="Z24" s="56"/>
      <c r="AA24" s="56"/>
      <c r="AB24" s="56"/>
      <c r="AC24" s="56"/>
      <c r="AD24" s="56"/>
      <c r="AE24" s="56"/>
      <c r="AF24" s="56"/>
      <c r="AG24" s="56"/>
      <c r="AH24" s="60"/>
      <c r="AI24" s="63"/>
      <c r="AJ24" s="64"/>
      <c r="AK24" s="144"/>
    </row>
    <row r="25" spans="1:37" s="146" customFormat="1" ht="75" customHeight="1" x14ac:dyDescent="0.2">
      <c r="A25" s="66" t="s">
        <v>8</v>
      </c>
      <c r="B25" s="67">
        <f>B20-SUM(B21:B24)</f>
        <v>1598401100</v>
      </c>
      <c r="C25" s="294" t="s">
        <v>56</v>
      </c>
      <c r="D25" s="295" t="s">
        <v>216</v>
      </c>
      <c r="E25" s="295" t="s">
        <v>183</v>
      </c>
      <c r="F25" s="295" t="s">
        <v>181</v>
      </c>
      <c r="G25" s="295" t="s">
        <v>166</v>
      </c>
      <c r="H25" s="295" t="s">
        <v>204</v>
      </c>
      <c r="I25" s="295" t="s">
        <v>96</v>
      </c>
      <c r="J25" s="295" t="s">
        <v>92</v>
      </c>
      <c r="K25" s="295" t="s">
        <v>171</v>
      </c>
      <c r="L25" s="68"/>
      <c r="M25" s="67"/>
      <c r="N25" s="69"/>
      <c r="O25" s="67"/>
      <c r="P25" s="70"/>
      <c r="Q25" s="67">
        <f>SUM(Q21:Q24)</f>
        <v>51598900</v>
      </c>
      <c r="R25" s="71"/>
      <c r="S25" s="67">
        <f>SUM(S21:S24)</f>
        <v>50759800</v>
      </c>
      <c r="T25" s="221"/>
      <c r="U25" s="72"/>
      <c r="V25" s="73"/>
      <c r="W25" s="74">
        <f t="shared" ref="W25:AJ25" si="2">SUM(W21:W24)</f>
        <v>0</v>
      </c>
      <c r="X25" s="74">
        <f t="shared" si="2"/>
        <v>4300</v>
      </c>
      <c r="Y25" s="74">
        <f t="shared" si="2"/>
        <v>6153507</v>
      </c>
      <c r="Z25" s="74">
        <f t="shared" si="2"/>
        <v>0</v>
      </c>
      <c r="AA25" s="74">
        <f t="shared" si="2"/>
        <v>0</v>
      </c>
      <c r="AB25" s="74">
        <f t="shared" si="2"/>
        <v>0</v>
      </c>
      <c r="AC25" s="74">
        <f t="shared" si="2"/>
        <v>0</v>
      </c>
      <c r="AD25" s="74">
        <f t="shared" si="2"/>
        <v>0</v>
      </c>
      <c r="AE25" s="74">
        <f t="shared" si="2"/>
        <v>0</v>
      </c>
      <c r="AF25" s="74">
        <f t="shared" si="2"/>
        <v>0</v>
      </c>
      <c r="AG25" s="74">
        <f t="shared" si="2"/>
        <v>0</v>
      </c>
      <c r="AH25" s="72">
        <f t="shared" si="2"/>
        <v>0</v>
      </c>
      <c r="AI25" s="75">
        <f t="shared" si="2"/>
        <v>6157807</v>
      </c>
      <c r="AJ25" s="75">
        <f t="shared" si="2"/>
        <v>44601993</v>
      </c>
    </row>
    <row r="26" spans="1:37" s="143" customFormat="1" ht="34.5" customHeight="1" x14ac:dyDescent="0.2">
      <c r="A26" s="41" t="s">
        <v>170</v>
      </c>
      <c r="B26" s="42">
        <v>0</v>
      </c>
      <c r="C26" s="137"/>
      <c r="D26" s="137"/>
      <c r="E26" s="137"/>
      <c r="F26" s="137"/>
      <c r="G26" s="137"/>
      <c r="H26" s="137"/>
      <c r="I26" s="137"/>
      <c r="J26" s="137"/>
      <c r="K26" s="137"/>
      <c r="L26" s="43"/>
      <c r="M26" s="114"/>
      <c r="N26" s="44"/>
      <c r="O26" s="45"/>
      <c r="P26" s="46"/>
      <c r="Q26" s="47"/>
      <c r="R26" s="48"/>
      <c r="S26" s="47"/>
      <c r="T26" s="220"/>
      <c r="U26" s="49"/>
      <c r="V26" s="50"/>
      <c r="W26" s="51"/>
      <c r="X26" s="52"/>
      <c r="Y26" s="52"/>
      <c r="Z26" s="52"/>
      <c r="AA26" s="52"/>
      <c r="AB26" s="52"/>
      <c r="AC26" s="52"/>
      <c r="AD26" s="52"/>
      <c r="AE26" s="52"/>
      <c r="AF26" s="52"/>
      <c r="AG26" s="52"/>
      <c r="AH26" s="53"/>
      <c r="AI26" s="54"/>
      <c r="AJ26" s="54"/>
    </row>
    <row r="27" spans="1:37" s="143" customFormat="1" x14ac:dyDescent="0.2">
      <c r="A27" s="55"/>
      <c r="B27" s="56"/>
      <c r="C27" s="57"/>
      <c r="D27" s="57"/>
      <c r="E27" s="57"/>
      <c r="F27" s="57"/>
      <c r="G27" s="57"/>
      <c r="H27" s="57"/>
      <c r="I27" s="57"/>
      <c r="J27" s="57"/>
      <c r="K27" s="57"/>
      <c r="L27" s="58"/>
      <c r="M27" s="115"/>
      <c r="N27" s="56"/>
      <c r="O27" s="56"/>
      <c r="P27" s="59"/>
      <c r="Q27" s="56"/>
      <c r="R27" s="59"/>
      <c r="S27" s="60"/>
      <c r="T27" s="118"/>
      <c r="U27" s="120"/>
      <c r="V27" s="61"/>
      <c r="W27" s="62"/>
      <c r="X27" s="56"/>
      <c r="Y27" s="56"/>
      <c r="Z27" s="56"/>
      <c r="AA27" s="56"/>
      <c r="AB27" s="56"/>
      <c r="AC27" s="56"/>
      <c r="AD27" s="56"/>
      <c r="AE27" s="56"/>
      <c r="AF27" s="56"/>
      <c r="AG27" s="56"/>
      <c r="AH27" s="60"/>
      <c r="AI27" s="63">
        <f t="shared" ref="AI27" si="3">SUM(W27:AH27)</f>
        <v>0</v>
      </c>
      <c r="AJ27" s="64">
        <f t="shared" ref="AJ27" si="4">+S27-AI27</f>
        <v>0</v>
      </c>
    </row>
    <row r="28" spans="1:37" s="145" customFormat="1" ht="14.25" x14ac:dyDescent="0.2">
      <c r="A28" s="55"/>
      <c r="B28" s="56"/>
      <c r="C28" s="57"/>
      <c r="D28" s="57"/>
      <c r="E28" s="57"/>
      <c r="F28" s="57"/>
      <c r="G28" s="57"/>
      <c r="H28" s="57"/>
      <c r="I28" s="57"/>
      <c r="J28" s="57"/>
      <c r="K28" s="57"/>
      <c r="L28" s="58"/>
      <c r="M28" s="115"/>
      <c r="N28" s="65"/>
      <c r="O28" s="65"/>
      <c r="P28" s="59"/>
      <c r="Q28" s="56"/>
      <c r="R28" s="76"/>
      <c r="S28" s="56"/>
      <c r="T28" s="119"/>
      <c r="U28" s="77"/>
      <c r="V28" s="61"/>
      <c r="W28" s="62"/>
      <c r="X28" s="56"/>
      <c r="Y28" s="56"/>
      <c r="Z28" s="56"/>
      <c r="AA28" s="56"/>
      <c r="AB28" s="56"/>
      <c r="AC28" s="56"/>
      <c r="AD28" s="56"/>
      <c r="AE28" s="56"/>
      <c r="AF28" s="56"/>
      <c r="AG28" s="56"/>
      <c r="AH28" s="60"/>
      <c r="AI28" s="63"/>
      <c r="AJ28" s="64"/>
      <c r="AK28" s="144"/>
    </row>
    <row r="29" spans="1:37" s="146" customFormat="1" ht="75" customHeight="1" x14ac:dyDescent="0.2">
      <c r="A29" s="66" t="s">
        <v>8</v>
      </c>
      <c r="B29" s="67">
        <f>B26-SUM(B27:B28)</f>
        <v>0</v>
      </c>
      <c r="C29" s="294" t="s">
        <v>56</v>
      </c>
      <c r="D29" s="295" t="s">
        <v>216</v>
      </c>
      <c r="E29" s="295" t="s">
        <v>183</v>
      </c>
      <c r="F29" s="295" t="s">
        <v>181</v>
      </c>
      <c r="G29" s="295" t="s">
        <v>166</v>
      </c>
      <c r="H29" s="295" t="s">
        <v>204</v>
      </c>
      <c r="I29" s="295" t="s">
        <v>96</v>
      </c>
      <c r="J29" s="295" t="s">
        <v>92</v>
      </c>
      <c r="K29" s="295" t="s">
        <v>171</v>
      </c>
      <c r="L29" s="68"/>
      <c r="M29" s="67"/>
      <c r="N29" s="69"/>
      <c r="O29" s="67"/>
      <c r="P29" s="70"/>
      <c r="Q29" s="67">
        <f>SUM(Q27:Q28)</f>
        <v>0</v>
      </c>
      <c r="R29" s="71"/>
      <c r="S29" s="67">
        <f>SUM(S27:S28)</f>
        <v>0</v>
      </c>
      <c r="T29" s="221"/>
      <c r="U29" s="72"/>
      <c r="V29" s="73"/>
      <c r="W29" s="74">
        <f t="shared" ref="W29:AJ29" si="5">SUM(W27:W28)</f>
        <v>0</v>
      </c>
      <c r="X29" s="74">
        <f t="shared" si="5"/>
        <v>0</v>
      </c>
      <c r="Y29" s="74">
        <f t="shared" si="5"/>
        <v>0</v>
      </c>
      <c r="Z29" s="74">
        <f t="shared" si="5"/>
        <v>0</v>
      </c>
      <c r="AA29" s="74">
        <f t="shared" si="5"/>
        <v>0</v>
      </c>
      <c r="AB29" s="74">
        <f t="shared" si="5"/>
        <v>0</v>
      </c>
      <c r="AC29" s="74">
        <f t="shared" si="5"/>
        <v>0</v>
      </c>
      <c r="AD29" s="74">
        <f t="shared" si="5"/>
        <v>0</v>
      </c>
      <c r="AE29" s="74">
        <f t="shared" si="5"/>
        <v>0</v>
      </c>
      <c r="AF29" s="74">
        <f t="shared" si="5"/>
        <v>0</v>
      </c>
      <c r="AG29" s="74">
        <f t="shared" si="5"/>
        <v>0</v>
      </c>
      <c r="AH29" s="72">
        <f t="shared" si="5"/>
        <v>0</v>
      </c>
      <c r="AI29" s="75">
        <f t="shared" si="5"/>
        <v>0</v>
      </c>
      <c r="AJ29" s="75">
        <f t="shared" si="5"/>
        <v>0</v>
      </c>
    </row>
    <row r="30" spans="1:37" s="143" customFormat="1" ht="34.5" customHeight="1" x14ac:dyDescent="0.2">
      <c r="A30" s="41" t="s">
        <v>168</v>
      </c>
      <c r="B30" s="42">
        <v>29000000</v>
      </c>
      <c r="C30" s="137"/>
      <c r="D30" s="137"/>
      <c r="E30" s="137"/>
      <c r="F30" s="137"/>
      <c r="G30" s="137"/>
      <c r="H30" s="137"/>
      <c r="I30" s="137"/>
      <c r="J30" s="137"/>
      <c r="K30" s="137"/>
      <c r="L30" s="43"/>
      <c r="M30" s="114"/>
      <c r="N30" s="44"/>
      <c r="O30" s="45"/>
      <c r="P30" s="46"/>
      <c r="Q30" s="47"/>
      <c r="R30" s="48"/>
      <c r="S30" s="47"/>
      <c r="T30" s="220"/>
      <c r="U30" s="49"/>
      <c r="V30" s="50"/>
      <c r="W30" s="51"/>
      <c r="X30" s="52"/>
      <c r="Y30" s="52"/>
      <c r="Z30" s="52"/>
      <c r="AA30" s="52"/>
      <c r="AB30" s="52"/>
      <c r="AC30" s="52"/>
      <c r="AD30" s="52"/>
      <c r="AE30" s="52"/>
      <c r="AF30" s="52"/>
      <c r="AG30" s="52"/>
      <c r="AH30" s="53"/>
      <c r="AI30" s="54"/>
      <c r="AJ30" s="54"/>
    </row>
    <row r="31" spans="1:37" s="145" customFormat="1" x14ac:dyDescent="0.2">
      <c r="A31" s="55"/>
      <c r="B31" s="56"/>
      <c r="C31" s="57"/>
      <c r="D31" s="57"/>
      <c r="E31" s="57"/>
      <c r="F31" s="57"/>
      <c r="G31" s="57"/>
      <c r="H31" s="57"/>
      <c r="I31" s="57"/>
      <c r="J31" s="57"/>
      <c r="K31" s="57"/>
      <c r="L31" s="58"/>
      <c r="M31" s="115"/>
      <c r="N31" s="65"/>
      <c r="O31" s="65"/>
      <c r="P31" s="59"/>
      <c r="Q31" s="56"/>
      <c r="R31" s="59"/>
      <c r="S31" s="56"/>
      <c r="T31" s="118"/>
      <c r="U31" s="60"/>
      <c r="V31" s="61"/>
      <c r="W31" s="62"/>
      <c r="X31" s="56"/>
      <c r="Y31" s="56"/>
      <c r="Z31" s="56"/>
      <c r="AA31" s="56"/>
      <c r="AB31" s="56"/>
      <c r="AC31" s="56"/>
      <c r="AD31" s="56"/>
      <c r="AE31" s="56"/>
      <c r="AF31" s="56"/>
      <c r="AG31" s="56"/>
      <c r="AH31" s="60"/>
      <c r="AI31" s="63">
        <f>SUM(W31:AH31)</f>
        <v>0</v>
      </c>
      <c r="AJ31" s="64">
        <f>+S31-AI31</f>
        <v>0</v>
      </c>
      <c r="AK31" s="144"/>
    </row>
    <row r="32" spans="1:37" s="145" customFormat="1" x14ac:dyDescent="0.2">
      <c r="A32" s="55"/>
      <c r="B32" s="56"/>
      <c r="C32" s="57"/>
      <c r="D32" s="57"/>
      <c r="E32" s="57"/>
      <c r="F32" s="57"/>
      <c r="G32" s="57"/>
      <c r="H32" s="57"/>
      <c r="I32" s="57"/>
      <c r="J32" s="57"/>
      <c r="K32" s="57"/>
      <c r="L32" s="58"/>
      <c r="M32" s="115"/>
      <c r="N32" s="65"/>
      <c r="O32" s="65"/>
      <c r="P32" s="59"/>
      <c r="Q32" s="56"/>
      <c r="R32" s="59"/>
      <c r="S32" s="56"/>
      <c r="T32" s="118"/>
      <c r="U32" s="60"/>
      <c r="V32" s="61"/>
      <c r="W32" s="62"/>
      <c r="X32" s="56"/>
      <c r="Y32" s="56"/>
      <c r="Z32" s="56"/>
      <c r="AA32" s="56"/>
      <c r="AB32" s="56"/>
      <c r="AC32" s="56"/>
      <c r="AD32" s="56"/>
      <c r="AE32" s="56"/>
      <c r="AF32" s="56"/>
      <c r="AG32" s="56"/>
      <c r="AH32" s="60"/>
      <c r="AI32" s="63"/>
      <c r="AJ32" s="64"/>
      <c r="AK32" s="144"/>
    </row>
    <row r="33" spans="1:37" s="146" customFormat="1" ht="75" customHeight="1" x14ac:dyDescent="0.2">
      <c r="A33" s="66" t="s">
        <v>8</v>
      </c>
      <c r="B33" s="67">
        <f>B30-SUM(B31:B32)</f>
        <v>29000000</v>
      </c>
      <c r="C33" s="294" t="s">
        <v>56</v>
      </c>
      <c r="D33" s="295" t="s">
        <v>216</v>
      </c>
      <c r="E33" s="295" t="s">
        <v>183</v>
      </c>
      <c r="F33" s="295" t="s">
        <v>182</v>
      </c>
      <c r="G33" s="295" t="s">
        <v>167</v>
      </c>
      <c r="H33" s="295" t="s">
        <v>210</v>
      </c>
      <c r="I33" s="295" t="s">
        <v>81</v>
      </c>
      <c r="J33" s="295" t="s">
        <v>92</v>
      </c>
      <c r="K33" s="295" t="s">
        <v>171</v>
      </c>
      <c r="L33" s="68"/>
      <c r="M33" s="67"/>
      <c r="N33" s="69"/>
      <c r="O33" s="67"/>
      <c r="P33" s="70"/>
      <c r="Q33" s="67">
        <f>SUM(Q31:Q32)</f>
        <v>0</v>
      </c>
      <c r="R33" s="71"/>
      <c r="S33" s="67">
        <f>SUM(S31:S32)</f>
        <v>0</v>
      </c>
      <c r="T33" s="221"/>
      <c r="U33" s="72"/>
      <c r="V33" s="73"/>
      <c r="W33" s="74">
        <f t="shared" ref="W33:AJ33" si="6">SUM(W31:W32)</f>
        <v>0</v>
      </c>
      <c r="X33" s="74">
        <f t="shared" si="6"/>
        <v>0</v>
      </c>
      <c r="Y33" s="74">
        <f t="shared" si="6"/>
        <v>0</v>
      </c>
      <c r="Z33" s="74">
        <f t="shared" si="6"/>
        <v>0</v>
      </c>
      <c r="AA33" s="74">
        <f t="shared" si="6"/>
        <v>0</v>
      </c>
      <c r="AB33" s="74">
        <f t="shared" si="6"/>
        <v>0</v>
      </c>
      <c r="AC33" s="74">
        <f t="shared" si="6"/>
        <v>0</v>
      </c>
      <c r="AD33" s="74">
        <f t="shared" si="6"/>
        <v>0</v>
      </c>
      <c r="AE33" s="74">
        <f t="shared" si="6"/>
        <v>0</v>
      </c>
      <c r="AF33" s="74">
        <f t="shared" si="6"/>
        <v>0</v>
      </c>
      <c r="AG33" s="74">
        <f t="shared" si="6"/>
        <v>0</v>
      </c>
      <c r="AH33" s="72">
        <f t="shared" si="6"/>
        <v>0</v>
      </c>
      <c r="AI33" s="75">
        <f t="shared" si="6"/>
        <v>0</v>
      </c>
      <c r="AJ33" s="75">
        <f t="shared" si="6"/>
        <v>0</v>
      </c>
    </row>
    <row r="34" spans="1:37" s="145" customFormat="1" x14ac:dyDescent="0.2">
      <c r="A34" s="79"/>
      <c r="B34" s="80"/>
      <c r="C34" s="81"/>
      <c r="D34" s="82"/>
      <c r="E34" s="81"/>
      <c r="F34" s="81"/>
      <c r="G34" s="83"/>
      <c r="H34" s="83"/>
      <c r="I34" s="83"/>
      <c r="J34" s="83"/>
      <c r="K34" s="83"/>
      <c r="L34" s="84"/>
      <c r="M34" s="117"/>
      <c r="N34" s="82"/>
      <c r="O34" s="85"/>
      <c r="P34" s="86"/>
      <c r="Q34" s="80"/>
      <c r="R34" s="87"/>
      <c r="S34" s="80"/>
      <c r="T34" s="222"/>
      <c r="U34" s="88"/>
      <c r="V34" s="89"/>
      <c r="W34" s="90"/>
      <c r="X34" s="91"/>
      <c r="Y34" s="91"/>
      <c r="Z34" s="91"/>
      <c r="AA34" s="91"/>
      <c r="AB34" s="91"/>
      <c r="AC34" s="91"/>
      <c r="AD34" s="91"/>
      <c r="AE34" s="91"/>
      <c r="AF34" s="91"/>
      <c r="AG34" s="91"/>
      <c r="AH34" s="92"/>
      <c r="AI34" s="93"/>
      <c r="AJ34" s="93"/>
    </row>
    <row r="35" spans="1:37" s="164" customFormat="1" x14ac:dyDescent="0.2">
      <c r="A35" s="151" t="s">
        <v>38</v>
      </c>
      <c r="B35" s="196">
        <f>B30+B26+B20</f>
        <v>1679000000</v>
      </c>
      <c r="C35" s="153"/>
      <c r="D35" s="154"/>
      <c r="E35" s="153"/>
      <c r="F35" s="153"/>
      <c r="G35" s="155"/>
      <c r="H35" s="155"/>
      <c r="I35" s="155"/>
      <c r="J35" s="156"/>
      <c r="K35" s="155"/>
      <c r="L35" s="157"/>
      <c r="M35" s="196"/>
      <c r="N35" s="154"/>
      <c r="O35" s="159"/>
      <c r="P35" s="160"/>
      <c r="Q35" s="196">
        <f>Q33+Q29+Q25</f>
        <v>51598900</v>
      </c>
      <c r="R35" s="161"/>
      <c r="S35" s="196">
        <f>S33+S29+S25</f>
        <v>50759800</v>
      </c>
      <c r="T35" s="223"/>
      <c r="U35" s="162"/>
      <c r="V35" s="163"/>
      <c r="W35" s="94">
        <f t="shared" ref="W35:AJ35" si="7">W33+W29+W25</f>
        <v>0</v>
      </c>
      <c r="X35" s="94">
        <f t="shared" si="7"/>
        <v>4300</v>
      </c>
      <c r="Y35" s="94">
        <f t="shared" si="7"/>
        <v>6153507</v>
      </c>
      <c r="Z35" s="94">
        <f t="shared" si="7"/>
        <v>0</v>
      </c>
      <c r="AA35" s="94">
        <f t="shared" si="7"/>
        <v>0</v>
      </c>
      <c r="AB35" s="94">
        <f t="shared" si="7"/>
        <v>0</v>
      </c>
      <c r="AC35" s="94">
        <f t="shared" si="7"/>
        <v>0</v>
      </c>
      <c r="AD35" s="94">
        <f t="shared" si="7"/>
        <v>0</v>
      </c>
      <c r="AE35" s="94">
        <f t="shared" si="7"/>
        <v>0</v>
      </c>
      <c r="AF35" s="94">
        <f t="shared" si="7"/>
        <v>0</v>
      </c>
      <c r="AG35" s="94">
        <f t="shared" si="7"/>
        <v>0</v>
      </c>
      <c r="AH35" s="95">
        <f t="shared" si="7"/>
        <v>0</v>
      </c>
      <c r="AI35" s="96">
        <f t="shared" si="7"/>
        <v>6157807</v>
      </c>
      <c r="AJ35" s="96">
        <f t="shared" si="7"/>
        <v>44601993</v>
      </c>
    </row>
    <row r="36" spans="1:37" s="326" customFormat="1" ht="14.25" x14ac:dyDescent="0.2">
      <c r="A36" s="316"/>
      <c r="B36" s="317">
        <v>1679000000</v>
      </c>
      <c r="C36" s="318"/>
      <c r="D36" s="318"/>
      <c r="E36" s="318"/>
      <c r="F36" s="318"/>
      <c r="G36" s="318"/>
      <c r="H36" s="318"/>
      <c r="I36" s="318"/>
      <c r="J36" s="318"/>
      <c r="K36" s="318"/>
      <c r="L36" s="319"/>
      <c r="M36" s="319"/>
      <c r="N36" s="318"/>
      <c r="O36" s="317"/>
      <c r="P36" s="320"/>
      <c r="Q36" s="317"/>
      <c r="R36" s="321"/>
      <c r="S36" s="317">
        <v>50759800</v>
      </c>
      <c r="T36" s="322"/>
      <c r="U36" s="317"/>
      <c r="V36" s="318"/>
      <c r="W36" s="328"/>
      <c r="X36" s="328"/>
      <c r="Y36" s="328"/>
      <c r="Z36" s="328"/>
      <c r="AA36" s="328"/>
      <c r="AB36" s="328"/>
      <c r="AC36" s="328"/>
      <c r="AD36" s="328"/>
      <c r="AE36" s="328"/>
      <c r="AF36" s="328"/>
      <c r="AG36" s="328"/>
      <c r="AH36" s="328"/>
      <c r="AI36" s="329">
        <v>6157807</v>
      </c>
      <c r="AJ36" s="330">
        <v>44601993</v>
      </c>
    </row>
    <row r="37" spans="1:37" s="326" customFormat="1" ht="14.25" x14ac:dyDescent="0.2">
      <c r="A37" s="316"/>
      <c r="B37" s="317">
        <f>+B36-B35</f>
        <v>0</v>
      </c>
      <c r="C37" s="318"/>
      <c r="D37" s="318"/>
      <c r="E37" s="318"/>
      <c r="F37" s="318"/>
      <c r="G37" s="318"/>
      <c r="H37" s="318"/>
      <c r="I37" s="318"/>
      <c r="J37" s="318"/>
      <c r="K37" s="318"/>
      <c r="L37" s="319"/>
      <c r="M37" s="319"/>
      <c r="N37" s="318"/>
      <c r="O37" s="317"/>
      <c r="P37" s="320"/>
      <c r="Q37" s="317"/>
      <c r="R37" s="321"/>
      <c r="S37" s="317">
        <f>+S36-S35</f>
        <v>0</v>
      </c>
      <c r="T37" s="322"/>
      <c r="U37" s="317"/>
      <c r="V37" s="318"/>
      <c r="W37" s="328"/>
      <c r="X37" s="328"/>
      <c r="Y37" s="328"/>
      <c r="Z37" s="328"/>
      <c r="AA37" s="328"/>
      <c r="AB37" s="328"/>
      <c r="AC37" s="328"/>
      <c r="AD37" s="328"/>
      <c r="AE37" s="328"/>
      <c r="AF37" s="328"/>
      <c r="AG37" s="328"/>
      <c r="AH37" s="328"/>
      <c r="AI37" s="317">
        <f t="shared" ref="AI37:AJ37" si="8">+AI36-AI35</f>
        <v>0</v>
      </c>
      <c r="AJ37" s="333">
        <f t="shared" si="8"/>
        <v>0</v>
      </c>
      <c r="AK37" s="334"/>
    </row>
    <row r="38" spans="1:37" ht="12.75" customHeight="1" x14ac:dyDescent="0.2">
      <c r="A38" s="165"/>
      <c r="B38" s="166"/>
      <c r="C38" s="173"/>
      <c r="D38" s="173"/>
      <c r="E38" s="173"/>
      <c r="F38" s="173"/>
      <c r="G38" s="173"/>
      <c r="H38" s="173"/>
      <c r="I38" s="173"/>
      <c r="J38" s="173"/>
      <c r="K38" s="173"/>
      <c r="L38" s="174"/>
      <c r="M38" s="174"/>
      <c r="N38" s="167"/>
      <c r="O38" s="166"/>
      <c r="P38" s="169"/>
      <c r="Q38" s="170"/>
      <c r="R38" s="171"/>
      <c r="S38" s="170"/>
      <c r="T38" s="224"/>
      <c r="U38" s="170"/>
      <c r="V38" s="172"/>
      <c r="W38" s="97"/>
      <c r="X38" s="97"/>
      <c r="Y38" s="97"/>
      <c r="Z38" s="97"/>
      <c r="AA38" s="97"/>
      <c r="AB38" s="97"/>
      <c r="AC38" s="97"/>
      <c r="AD38" s="97"/>
      <c r="AE38" s="97"/>
      <c r="AF38" s="97"/>
      <c r="AG38" s="97"/>
      <c r="AH38" s="97"/>
      <c r="AI38" s="98"/>
      <c r="AJ38" s="99"/>
    </row>
    <row r="39" spans="1:37" ht="22.5" customHeight="1" x14ac:dyDescent="0.2">
      <c r="A39" s="199" t="s">
        <v>75</v>
      </c>
      <c r="B39" s="100" t="s">
        <v>2</v>
      </c>
      <c r="C39" s="103"/>
      <c r="D39" s="173"/>
      <c r="E39" s="173"/>
      <c r="F39" s="173"/>
      <c r="G39" s="173"/>
      <c r="M39" s="174"/>
      <c r="Q39" s="100" t="s">
        <v>6</v>
      </c>
      <c r="S39" s="101" t="s">
        <v>7</v>
      </c>
      <c r="W39" s="37" t="s">
        <v>13</v>
      </c>
      <c r="X39" s="38" t="s">
        <v>14</v>
      </c>
      <c r="Y39" s="38" t="s">
        <v>15</v>
      </c>
      <c r="Z39" s="38" t="s">
        <v>16</v>
      </c>
      <c r="AA39" s="38" t="s">
        <v>17</v>
      </c>
      <c r="AB39" s="38" t="s">
        <v>18</v>
      </c>
      <c r="AC39" s="38" t="s">
        <v>19</v>
      </c>
      <c r="AD39" s="38" t="s">
        <v>20</v>
      </c>
      <c r="AE39" s="38" t="s">
        <v>21</v>
      </c>
      <c r="AF39" s="38" t="s">
        <v>22</v>
      </c>
      <c r="AG39" s="38" t="s">
        <v>23</v>
      </c>
      <c r="AH39" s="39" t="s">
        <v>24</v>
      </c>
      <c r="AI39" s="40" t="s">
        <v>25</v>
      </c>
      <c r="AJ39" s="102" t="s">
        <v>26</v>
      </c>
    </row>
    <row r="40" spans="1:37" ht="40.5" x14ac:dyDescent="0.2">
      <c r="A40" s="208" t="s">
        <v>204</v>
      </c>
      <c r="B40" s="209">
        <f>+SUMIF($H$19:$H$33,$A40,B$19:B$33)</f>
        <v>1650000000</v>
      </c>
      <c r="C40" s="164"/>
      <c r="D40" s="164"/>
      <c r="E40" s="164"/>
      <c r="F40" s="164"/>
      <c r="G40" s="164"/>
      <c r="M40" s="210"/>
      <c r="Q40" s="209">
        <f>+SUMIF($H$19:$H$33,$A40,Q$19:Q$33)/2</f>
        <v>51598900</v>
      </c>
      <c r="S40" s="209">
        <f>+SUMIF($H$19:$H$33,$A40,S$19:S$33)/2</f>
        <v>50759800</v>
      </c>
      <c r="V40" s="180"/>
      <c r="W40" s="209">
        <f t="shared" ref="W40:AJ41" si="9">+SUMIF($H$19:$H$33,$A40,W$19:W$33)/2</f>
        <v>0</v>
      </c>
      <c r="X40" s="209">
        <f t="shared" si="9"/>
        <v>4300</v>
      </c>
      <c r="Y40" s="209">
        <f t="shared" si="9"/>
        <v>6153507</v>
      </c>
      <c r="Z40" s="209">
        <f t="shared" si="9"/>
        <v>0</v>
      </c>
      <c r="AA40" s="209">
        <f t="shared" si="9"/>
        <v>0</v>
      </c>
      <c r="AB40" s="209">
        <f t="shared" si="9"/>
        <v>0</v>
      </c>
      <c r="AC40" s="209">
        <f t="shared" si="9"/>
        <v>0</v>
      </c>
      <c r="AD40" s="209">
        <f t="shared" si="9"/>
        <v>0</v>
      </c>
      <c r="AE40" s="209">
        <f t="shared" si="9"/>
        <v>0</v>
      </c>
      <c r="AF40" s="209">
        <f t="shared" si="9"/>
        <v>0</v>
      </c>
      <c r="AG40" s="209">
        <f t="shared" si="9"/>
        <v>0</v>
      </c>
      <c r="AH40" s="209">
        <f t="shared" si="9"/>
        <v>0</v>
      </c>
      <c r="AI40" s="209">
        <f t="shared" si="9"/>
        <v>6157807</v>
      </c>
      <c r="AJ40" s="211">
        <f t="shared" si="9"/>
        <v>44601993</v>
      </c>
    </row>
    <row r="41" spans="1:37" ht="40.5" x14ac:dyDescent="0.2">
      <c r="A41" s="217" t="s">
        <v>210</v>
      </c>
      <c r="B41" s="209">
        <f>+SUMIF($H$19:$H$33,$A41,B$19:B$33)</f>
        <v>29000000</v>
      </c>
      <c r="C41" s="164"/>
      <c r="D41" s="164"/>
      <c r="E41" s="164"/>
      <c r="F41" s="164"/>
      <c r="G41" s="164"/>
      <c r="M41" s="210"/>
      <c r="Q41" s="209">
        <f>+SUMIF($H$19:$H$33,$A41,Q$19:Q$33)/2</f>
        <v>0</v>
      </c>
      <c r="S41" s="209">
        <f>+SUMIF($H$19:$H$33,$A41,S$19:S$33)/2</f>
        <v>0</v>
      </c>
      <c r="V41" s="180"/>
      <c r="W41" s="209">
        <f t="shared" si="9"/>
        <v>0</v>
      </c>
      <c r="X41" s="209">
        <f t="shared" si="9"/>
        <v>0</v>
      </c>
      <c r="Y41" s="209">
        <f t="shared" si="9"/>
        <v>0</v>
      </c>
      <c r="Z41" s="209">
        <f t="shared" si="9"/>
        <v>0</v>
      </c>
      <c r="AA41" s="209">
        <f t="shared" si="9"/>
        <v>0</v>
      </c>
      <c r="AB41" s="209">
        <f t="shared" si="9"/>
        <v>0</v>
      </c>
      <c r="AC41" s="209">
        <f t="shared" si="9"/>
        <v>0</v>
      </c>
      <c r="AD41" s="209">
        <f t="shared" si="9"/>
        <v>0</v>
      </c>
      <c r="AE41" s="209">
        <f t="shared" si="9"/>
        <v>0</v>
      </c>
      <c r="AF41" s="209">
        <f t="shared" si="9"/>
        <v>0</v>
      </c>
      <c r="AG41" s="209">
        <f t="shared" si="9"/>
        <v>0</v>
      </c>
      <c r="AH41" s="209">
        <f t="shared" si="9"/>
        <v>0</v>
      </c>
      <c r="AI41" s="209">
        <f t="shared" si="9"/>
        <v>0</v>
      </c>
      <c r="AJ41" s="211">
        <f t="shared" si="9"/>
        <v>0</v>
      </c>
    </row>
    <row r="42" spans="1:37" ht="12.75" customHeight="1" x14ac:dyDescent="0.2">
      <c r="A42" s="165"/>
      <c r="B42" s="166"/>
      <c r="C42" s="173"/>
      <c r="D42" s="173"/>
      <c r="E42" s="173"/>
      <c r="F42" s="173"/>
      <c r="G42" s="173"/>
      <c r="H42" s="173"/>
      <c r="I42" s="173"/>
      <c r="J42" s="173"/>
      <c r="K42" s="173"/>
      <c r="L42" s="174"/>
      <c r="M42" s="174"/>
      <c r="N42" s="167"/>
      <c r="O42" s="166"/>
      <c r="P42" s="169"/>
      <c r="Q42" s="170"/>
      <c r="R42" s="171"/>
      <c r="S42" s="170"/>
      <c r="T42" s="224"/>
      <c r="U42" s="170"/>
      <c r="V42" s="172"/>
      <c r="W42" s="97"/>
      <c r="X42" s="97"/>
      <c r="Y42" s="97"/>
      <c r="Z42" s="97"/>
      <c r="AA42" s="97"/>
      <c r="AB42" s="97"/>
      <c r="AC42" s="97"/>
      <c r="AD42" s="97"/>
      <c r="AE42" s="97"/>
      <c r="AF42" s="97"/>
      <c r="AG42" s="97"/>
      <c r="AH42" s="97"/>
      <c r="AI42" s="98"/>
      <c r="AJ42" s="99"/>
    </row>
    <row r="43" spans="1:37" ht="22.5" customHeight="1" x14ac:dyDescent="0.2">
      <c r="A43" s="199" t="s">
        <v>75</v>
      </c>
      <c r="B43" s="100" t="s">
        <v>2</v>
      </c>
      <c r="C43" s="103"/>
      <c r="D43" s="173"/>
      <c r="E43" s="173"/>
      <c r="F43" s="173"/>
      <c r="G43" s="173"/>
      <c r="M43" s="174"/>
      <c r="Q43" s="100" t="s">
        <v>6</v>
      </c>
      <c r="S43" s="101" t="s">
        <v>7</v>
      </c>
      <c r="W43" s="37" t="s">
        <v>13</v>
      </c>
      <c r="X43" s="38" t="s">
        <v>14</v>
      </c>
      <c r="Y43" s="38" t="s">
        <v>15</v>
      </c>
      <c r="Z43" s="38" t="s">
        <v>16</v>
      </c>
      <c r="AA43" s="38" t="s">
        <v>17</v>
      </c>
      <c r="AB43" s="38" t="s">
        <v>18</v>
      </c>
      <c r="AC43" s="38" t="s">
        <v>19</v>
      </c>
      <c r="AD43" s="38" t="s">
        <v>20</v>
      </c>
      <c r="AE43" s="38" t="s">
        <v>21</v>
      </c>
      <c r="AF43" s="38" t="s">
        <v>22</v>
      </c>
      <c r="AG43" s="38" t="s">
        <v>23</v>
      </c>
      <c r="AH43" s="39" t="s">
        <v>24</v>
      </c>
      <c r="AI43" s="40" t="s">
        <v>25</v>
      </c>
      <c r="AJ43" s="102" t="s">
        <v>26</v>
      </c>
    </row>
    <row r="44" spans="1:37" ht="15.75" customHeight="1" x14ac:dyDescent="0.2">
      <c r="A44" s="217" t="s">
        <v>92</v>
      </c>
      <c r="B44" s="209">
        <f>+SUMIF($J$19:$J$33,$A44,B$19:B$33)</f>
        <v>1679000000</v>
      </c>
      <c r="C44" s="164"/>
      <c r="D44" s="164"/>
      <c r="E44" s="164"/>
      <c r="F44" s="164"/>
      <c r="G44" s="164"/>
      <c r="M44" s="210"/>
      <c r="Q44" s="209">
        <f>+SUMIF($J$19:$J$33,$A44,Q$19:Q$33)/2</f>
        <v>51598900</v>
      </c>
      <c r="S44" s="209">
        <f>+SUMIF($J$19:$J$33,$A44,S$19:S$33)/2</f>
        <v>50759800</v>
      </c>
      <c r="V44" s="180"/>
      <c r="W44" s="209">
        <f t="shared" ref="W44:AJ44" si="10">+SUMIF($J$19:$J$33,$A44,W$19:W$33)/2</f>
        <v>0</v>
      </c>
      <c r="X44" s="209">
        <f t="shared" si="10"/>
        <v>4300</v>
      </c>
      <c r="Y44" s="209">
        <f t="shared" si="10"/>
        <v>6153507</v>
      </c>
      <c r="Z44" s="209">
        <f t="shared" si="10"/>
        <v>0</v>
      </c>
      <c r="AA44" s="209">
        <f t="shared" si="10"/>
        <v>0</v>
      </c>
      <c r="AB44" s="209">
        <f t="shared" si="10"/>
        <v>0</v>
      </c>
      <c r="AC44" s="209">
        <f t="shared" si="10"/>
        <v>0</v>
      </c>
      <c r="AD44" s="209">
        <f t="shared" si="10"/>
        <v>0</v>
      </c>
      <c r="AE44" s="209">
        <f t="shared" si="10"/>
        <v>0</v>
      </c>
      <c r="AF44" s="209">
        <f t="shared" si="10"/>
        <v>0</v>
      </c>
      <c r="AG44" s="209">
        <f t="shared" si="10"/>
        <v>0</v>
      </c>
      <c r="AH44" s="209">
        <f t="shared" si="10"/>
        <v>0</v>
      </c>
      <c r="AI44" s="209">
        <f t="shared" si="10"/>
        <v>6157807</v>
      </c>
      <c r="AJ44" s="211">
        <f t="shared" si="10"/>
        <v>44601993</v>
      </c>
    </row>
    <row r="45" spans="1:37" ht="15.75" customHeight="1" x14ac:dyDescent="0.2">
      <c r="A45" s="198"/>
      <c r="B45" s="105"/>
      <c r="C45" s="103"/>
      <c r="D45" s="103"/>
      <c r="E45" s="103"/>
      <c r="F45" s="103"/>
      <c r="G45" s="103"/>
      <c r="M45" s="104"/>
      <c r="Q45" s="105"/>
      <c r="S45" s="105"/>
      <c r="V45" s="180"/>
      <c r="W45" s="105"/>
      <c r="X45" s="105"/>
      <c r="Y45" s="105"/>
      <c r="Z45" s="105"/>
      <c r="AA45" s="105"/>
      <c r="AB45" s="105"/>
      <c r="AC45" s="105"/>
      <c r="AD45" s="105"/>
      <c r="AE45" s="105"/>
      <c r="AF45" s="105"/>
      <c r="AG45" s="105"/>
      <c r="AH45" s="105"/>
      <c r="AI45" s="105"/>
      <c r="AJ45" s="106"/>
    </row>
    <row r="46" spans="1:37" ht="18.75" customHeight="1" x14ac:dyDescent="0.2">
      <c r="A46" s="213"/>
      <c r="B46" s="105"/>
      <c r="C46" s="103"/>
      <c r="D46" s="107"/>
      <c r="E46" s="107"/>
      <c r="F46" s="107"/>
      <c r="G46" s="107"/>
      <c r="M46" s="108"/>
      <c r="Q46" s="105"/>
      <c r="S46" s="105"/>
      <c r="V46" s="180"/>
      <c r="W46" s="105"/>
      <c r="X46" s="105"/>
      <c r="Y46" s="105"/>
      <c r="Z46" s="105"/>
      <c r="AA46" s="105"/>
      <c r="AB46" s="105"/>
      <c r="AC46" s="105"/>
      <c r="AD46" s="105"/>
      <c r="AE46" s="105"/>
      <c r="AF46" s="105"/>
      <c r="AG46" s="105"/>
      <c r="AH46" s="105"/>
      <c r="AI46" s="105"/>
      <c r="AJ46" s="106"/>
    </row>
    <row r="47" spans="1:37" ht="14.25" thickBot="1" x14ac:dyDescent="0.25">
      <c r="A47" s="181"/>
      <c r="B47" s="182"/>
      <c r="C47" s="183"/>
      <c r="D47" s="183"/>
      <c r="E47" s="183"/>
      <c r="F47" s="183"/>
      <c r="G47" s="183"/>
      <c r="H47" s="183"/>
      <c r="I47" s="183"/>
      <c r="J47" s="183"/>
      <c r="K47" s="183"/>
      <c r="L47" s="184"/>
      <c r="M47" s="184"/>
      <c r="N47" s="185"/>
      <c r="O47" s="109"/>
      <c r="P47" s="186"/>
      <c r="Q47" s="182"/>
      <c r="R47" s="186"/>
      <c r="S47" s="182"/>
      <c r="T47" s="226"/>
      <c r="U47" s="182"/>
      <c r="V47" s="185"/>
      <c r="W47" s="109"/>
      <c r="X47" s="109"/>
      <c r="Y47" s="109"/>
      <c r="Z47" s="109"/>
      <c r="AA47" s="109"/>
      <c r="AB47" s="109"/>
      <c r="AC47" s="109"/>
      <c r="AD47" s="109"/>
      <c r="AE47" s="109"/>
      <c r="AF47" s="109"/>
      <c r="AG47" s="109"/>
      <c r="AH47" s="109"/>
      <c r="AI47" s="110"/>
      <c r="AJ47" s="111"/>
    </row>
    <row r="48" spans="1:37" x14ac:dyDescent="0.2">
      <c r="Q48" s="113"/>
      <c r="R48" s="113"/>
      <c r="S48" s="113"/>
      <c r="T48" s="227"/>
      <c r="U48" s="113"/>
    </row>
    <row r="49" spans="1:21" x14ac:dyDescent="0.2">
      <c r="Q49" s="113"/>
      <c r="R49" s="113"/>
      <c r="S49" s="113"/>
      <c r="T49" s="227"/>
      <c r="U49" s="113"/>
    </row>
    <row r="51" spans="1:21" x14ac:dyDescent="0.2">
      <c r="A51" s="187"/>
      <c r="B51" s="175"/>
      <c r="C51" s="188"/>
      <c r="D51" s="189"/>
    </row>
    <row r="52" spans="1:21" x14ac:dyDescent="0.2">
      <c r="A52" s="191"/>
      <c r="B52" s="192"/>
      <c r="C52" s="193"/>
      <c r="D52" s="194"/>
    </row>
    <row r="53" spans="1:21" x14ac:dyDescent="0.2">
      <c r="A53" s="191"/>
      <c r="B53" s="192"/>
      <c r="C53" s="193"/>
      <c r="D53" s="194"/>
    </row>
    <row r="54" spans="1:21" x14ac:dyDescent="0.2">
      <c r="A54" s="191"/>
      <c r="B54" s="192"/>
      <c r="C54" s="193"/>
    </row>
    <row r="55" spans="1:21" x14ac:dyDescent="0.2">
      <c r="B55" s="192"/>
    </row>
    <row r="56" spans="1:21" x14ac:dyDescent="0.2">
      <c r="B56" s="192"/>
    </row>
    <row r="57" spans="1:21" x14ac:dyDescent="0.2">
      <c r="B57" s="192"/>
    </row>
    <row r="58" spans="1:21" x14ac:dyDescent="0.2">
      <c r="B58" s="192"/>
    </row>
    <row r="59" spans="1:21" x14ac:dyDescent="0.2">
      <c r="B59" s="192"/>
    </row>
    <row r="60" spans="1:21" x14ac:dyDescent="0.2">
      <c r="B60" s="192"/>
    </row>
    <row r="61" spans="1:21" x14ac:dyDescent="0.2">
      <c r="A61" s="191"/>
      <c r="C61" s="192"/>
    </row>
    <row r="62" spans="1:21" x14ac:dyDescent="0.2">
      <c r="A62" s="191"/>
      <c r="C62" s="192"/>
    </row>
    <row r="63" spans="1:21" x14ac:dyDescent="0.2">
      <c r="A63" s="187"/>
      <c r="B63" s="192"/>
      <c r="C63" s="192"/>
    </row>
    <row r="64" spans="1:21" x14ac:dyDescent="0.2">
      <c r="A64" s="191"/>
      <c r="B64" s="192"/>
      <c r="C64" s="192"/>
      <c r="F64" s="195"/>
      <c r="G64" s="195"/>
      <c r="H64" s="195"/>
      <c r="I64" s="195"/>
      <c r="J64" s="195"/>
    </row>
    <row r="65" spans="1:3" x14ac:dyDescent="0.2">
      <c r="A65" s="191"/>
    </row>
    <row r="66" spans="1:3" x14ac:dyDescent="0.2">
      <c r="B66" s="192"/>
      <c r="C66" s="192"/>
    </row>
    <row r="67" spans="1:3" x14ac:dyDescent="0.2">
      <c r="A67" s="191"/>
    </row>
    <row r="68" spans="1:3" x14ac:dyDescent="0.2">
      <c r="A68" s="191"/>
    </row>
    <row r="69" spans="1:3" x14ac:dyDescent="0.2">
      <c r="A69" s="191"/>
    </row>
    <row r="70" spans="1:3" x14ac:dyDescent="0.2">
      <c r="A70" s="191"/>
    </row>
    <row r="71" spans="1:3" x14ac:dyDescent="0.2">
      <c r="A71" s="191"/>
    </row>
    <row r="72" spans="1:3" x14ac:dyDescent="0.2">
      <c r="A72" s="191"/>
      <c r="B72" s="192"/>
    </row>
    <row r="73" spans="1:3" x14ac:dyDescent="0.2">
      <c r="A73" s="191"/>
      <c r="B73" s="192"/>
    </row>
    <row r="74" spans="1:3" x14ac:dyDescent="0.2">
      <c r="A74" s="191"/>
      <c r="B74" s="192"/>
    </row>
    <row r="75" spans="1:3" x14ac:dyDescent="0.2">
      <c r="A75" s="191"/>
      <c r="B75" s="192"/>
    </row>
    <row r="76" spans="1:3" x14ac:dyDescent="0.2">
      <c r="A76" s="191"/>
      <c r="B76" s="192"/>
    </row>
    <row r="77" spans="1:3" x14ac:dyDescent="0.2">
      <c r="A77" s="191"/>
      <c r="B77" s="192"/>
    </row>
    <row r="78" spans="1:3" x14ac:dyDescent="0.2">
      <c r="A78" s="191"/>
      <c r="B78" s="192"/>
    </row>
    <row r="79" spans="1:3" x14ac:dyDescent="0.2">
      <c r="A79" s="191"/>
      <c r="B79" s="192"/>
    </row>
    <row r="80" spans="1:3" x14ac:dyDescent="0.2">
      <c r="A80" s="191"/>
      <c r="B80" s="192"/>
    </row>
    <row r="81" spans="1:2" x14ac:dyDescent="0.2">
      <c r="A81" s="191"/>
      <c r="B81" s="192"/>
    </row>
    <row r="82" spans="1:2" x14ac:dyDescent="0.2">
      <c r="A82" s="191"/>
      <c r="B82" s="192"/>
    </row>
  </sheetData>
  <autoFilter ref="A19:AJ29" xr:uid="{00000000-0009-0000-0000-000004000000}"/>
  <mergeCells count="16">
    <mergeCell ref="B11:F11"/>
    <mergeCell ref="B6:F6"/>
    <mergeCell ref="B7:F7"/>
    <mergeCell ref="B8:F8"/>
    <mergeCell ref="B9:F9"/>
    <mergeCell ref="B10:F10"/>
    <mergeCell ref="A1:A3"/>
    <mergeCell ref="B1:AJ1"/>
    <mergeCell ref="B2:AJ2"/>
    <mergeCell ref="B3:AJ3"/>
    <mergeCell ref="B5:F5"/>
    <mergeCell ref="B13:F13"/>
    <mergeCell ref="B14:F14"/>
    <mergeCell ref="B15:F15"/>
    <mergeCell ref="A16:A17"/>
    <mergeCell ref="B12:F12"/>
  </mergeCells>
  <conditionalFormatting sqref="R50:R1048576 R47 R5:R10 R34:R38 R28:R29 R13:R21 R23:R24">
    <cfRule type="duplicateValues" dxfId="193" priority="83"/>
  </conditionalFormatting>
  <conditionalFormatting sqref="AJ34 AJ36 AJ47:AJ1048576 AJ5:AJ10 AJ38 AJ13:AJ23">
    <cfRule type="cellIs" dxfId="192" priority="79" operator="lessThan">
      <formula>0</formula>
    </cfRule>
    <cfRule type="cellIs" dxfId="191" priority="82" operator="lessThan">
      <formula>0</formula>
    </cfRule>
  </conditionalFormatting>
  <conditionalFormatting sqref="P47:P1048576 P34:P38 P5:P10 P28:P29 P13:P21 P23:P24">
    <cfRule type="duplicateValues" dxfId="190" priority="81"/>
  </conditionalFormatting>
  <conditionalFormatting sqref="R49:R1048576 R5:R10 R47 R34:R38 R28:R29 R13:R21 R23:R24">
    <cfRule type="duplicateValues" dxfId="189" priority="80"/>
  </conditionalFormatting>
  <conditionalFormatting sqref="R26">
    <cfRule type="duplicateValues" dxfId="188" priority="73"/>
  </conditionalFormatting>
  <conditionalFormatting sqref="AJ26">
    <cfRule type="cellIs" dxfId="187" priority="69" operator="lessThan">
      <formula>0</formula>
    </cfRule>
    <cfRule type="cellIs" dxfId="186" priority="72" operator="lessThan">
      <formula>0</formula>
    </cfRule>
  </conditionalFormatting>
  <conditionalFormatting sqref="P26">
    <cfRule type="duplicateValues" dxfId="185" priority="71"/>
  </conditionalFormatting>
  <conditionalFormatting sqref="R26">
    <cfRule type="duplicateValues" dxfId="184" priority="70"/>
  </conditionalFormatting>
  <conditionalFormatting sqref="R25">
    <cfRule type="duplicateValues" dxfId="183" priority="68"/>
  </conditionalFormatting>
  <conditionalFormatting sqref="P25">
    <cfRule type="duplicateValues" dxfId="182" priority="67"/>
  </conditionalFormatting>
  <conditionalFormatting sqref="R25">
    <cfRule type="duplicateValues" dxfId="181" priority="66"/>
  </conditionalFormatting>
  <conditionalFormatting sqref="R33">
    <cfRule type="duplicateValues" dxfId="180" priority="65"/>
  </conditionalFormatting>
  <conditionalFormatting sqref="P33">
    <cfRule type="duplicateValues" dxfId="179" priority="64"/>
  </conditionalFormatting>
  <conditionalFormatting sqref="R33">
    <cfRule type="duplicateValues" dxfId="178" priority="63"/>
  </conditionalFormatting>
  <conditionalFormatting sqref="R11:R12">
    <cfRule type="duplicateValues" dxfId="177" priority="62"/>
  </conditionalFormatting>
  <conditionalFormatting sqref="AJ11:AJ12">
    <cfRule type="cellIs" dxfId="176" priority="58" operator="lessThan">
      <formula>0</formula>
    </cfRule>
    <cfRule type="cellIs" dxfId="175" priority="61" operator="lessThan">
      <formula>0</formula>
    </cfRule>
  </conditionalFormatting>
  <conditionalFormatting sqref="P11:P12">
    <cfRule type="duplicateValues" dxfId="174" priority="60"/>
  </conditionalFormatting>
  <conditionalFormatting sqref="R11:R12">
    <cfRule type="duplicateValues" dxfId="173" priority="59"/>
  </conditionalFormatting>
  <conditionalFormatting sqref="S39">
    <cfRule type="duplicateValues" dxfId="172" priority="57"/>
  </conditionalFormatting>
  <conditionalFormatting sqref="S39">
    <cfRule type="duplicateValues" dxfId="171" priority="56"/>
  </conditionalFormatting>
  <conditionalFormatting sqref="R39:R41 R44:R46">
    <cfRule type="duplicateValues" dxfId="170" priority="55"/>
  </conditionalFormatting>
  <conditionalFormatting sqref="R39:R41">
    <cfRule type="duplicateValues" dxfId="169" priority="54"/>
  </conditionalFormatting>
  <conditionalFormatting sqref="AJ39">
    <cfRule type="cellIs" dxfId="168" priority="52" operator="lessThan">
      <formula>0</formula>
    </cfRule>
    <cfRule type="cellIs" dxfId="167" priority="53" operator="lessThan">
      <formula>0</formula>
    </cfRule>
  </conditionalFormatting>
  <conditionalFormatting sqref="AJ27">
    <cfRule type="cellIs" dxfId="166" priority="42" operator="lessThan">
      <formula>0</formula>
    </cfRule>
    <cfRule type="cellIs" dxfId="165" priority="45" operator="lessThan">
      <formula>0</formula>
    </cfRule>
  </conditionalFormatting>
  <conditionalFormatting sqref="R32">
    <cfRule type="duplicateValues" dxfId="164" priority="84"/>
  </conditionalFormatting>
  <conditionalFormatting sqref="P32">
    <cfRule type="duplicateValues" dxfId="163" priority="85"/>
  </conditionalFormatting>
  <conditionalFormatting sqref="AJ24">
    <cfRule type="cellIs" dxfId="162" priority="30" operator="lessThan">
      <formula>0</formula>
    </cfRule>
    <cfRule type="cellIs" dxfId="161" priority="31" operator="lessThan">
      <formula>0</formula>
    </cfRule>
  </conditionalFormatting>
  <conditionalFormatting sqref="AJ28">
    <cfRule type="cellIs" dxfId="160" priority="28" operator="lessThan">
      <formula>0</formula>
    </cfRule>
    <cfRule type="cellIs" dxfId="159" priority="29" operator="lessThan">
      <formula>0</formula>
    </cfRule>
  </conditionalFormatting>
  <conditionalFormatting sqref="AJ32">
    <cfRule type="cellIs" dxfId="158" priority="26" operator="lessThan">
      <formula>0</formula>
    </cfRule>
    <cfRule type="cellIs" dxfId="157" priority="27" operator="lessThan">
      <formula>0</formula>
    </cfRule>
  </conditionalFormatting>
  <conditionalFormatting sqref="R27">
    <cfRule type="duplicateValues" dxfId="156" priority="338"/>
  </conditionalFormatting>
  <conditionalFormatting sqref="P27">
    <cfRule type="duplicateValues" dxfId="155" priority="339"/>
  </conditionalFormatting>
  <conditionalFormatting sqref="R30">
    <cfRule type="duplicateValues" dxfId="154" priority="23"/>
  </conditionalFormatting>
  <conditionalFormatting sqref="AJ30">
    <cfRule type="cellIs" dxfId="153" priority="19" operator="lessThan">
      <formula>0</formula>
    </cfRule>
    <cfRule type="cellIs" dxfId="152" priority="22" operator="lessThan">
      <formula>0</formula>
    </cfRule>
  </conditionalFormatting>
  <conditionalFormatting sqref="P30">
    <cfRule type="duplicateValues" dxfId="151" priority="21"/>
  </conditionalFormatting>
  <conditionalFormatting sqref="R30">
    <cfRule type="duplicateValues" dxfId="150" priority="20"/>
  </conditionalFormatting>
  <conditionalFormatting sqref="R31">
    <cfRule type="duplicateValues" dxfId="149" priority="15"/>
  </conditionalFormatting>
  <conditionalFormatting sqref="P31">
    <cfRule type="duplicateValues" dxfId="148" priority="16"/>
  </conditionalFormatting>
  <conditionalFormatting sqref="AJ31">
    <cfRule type="cellIs" dxfId="147" priority="13" operator="lessThan">
      <formula>0</formula>
    </cfRule>
    <cfRule type="cellIs" dxfId="146" priority="14" operator="lessThan">
      <formula>0</formula>
    </cfRule>
  </conditionalFormatting>
  <conditionalFormatting sqref="R42">
    <cfRule type="duplicateValues" dxfId="145" priority="12"/>
  </conditionalFormatting>
  <conditionalFormatting sqref="AJ42">
    <cfRule type="cellIs" dxfId="144" priority="8" operator="lessThan">
      <formula>0</formula>
    </cfRule>
    <cfRule type="cellIs" dxfId="143" priority="11" operator="lessThan">
      <formula>0</formula>
    </cfRule>
  </conditionalFormatting>
  <conditionalFormatting sqref="P42">
    <cfRule type="duplicateValues" dxfId="142" priority="10"/>
  </conditionalFormatting>
  <conditionalFormatting sqref="R42">
    <cfRule type="duplicateValues" dxfId="141" priority="9"/>
  </conditionalFormatting>
  <conditionalFormatting sqref="S43">
    <cfRule type="duplicateValues" dxfId="140" priority="7"/>
  </conditionalFormatting>
  <conditionalFormatting sqref="S43">
    <cfRule type="duplicateValues" dxfId="139" priority="6"/>
  </conditionalFormatting>
  <conditionalFormatting sqref="R43">
    <cfRule type="duplicateValues" dxfId="138" priority="5"/>
  </conditionalFormatting>
  <conditionalFormatting sqref="R43">
    <cfRule type="duplicateValues" dxfId="137" priority="4"/>
  </conditionalFormatting>
  <conditionalFormatting sqref="AJ43">
    <cfRule type="cellIs" dxfId="136" priority="2" operator="lessThan">
      <formula>0</formula>
    </cfRule>
    <cfRule type="cellIs" dxfId="135" priority="3" operator="lessThan">
      <formula>0</formula>
    </cfRule>
  </conditionalFormatting>
  <conditionalFormatting sqref="R22">
    <cfRule type="duplicateValues" dxfId="134" priority="1"/>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313"/>
  <sheetViews>
    <sheetView showGridLines="0" zoomScale="90" zoomScaleNormal="90" workbookViewId="0">
      <pane xSplit="6" ySplit="19" topLeftCell="G20" activePane="bottomRight" state="frozen"/>
      <selection pane="topRight" activeCell="G1" sqref="G1"/>
      <selection pane="bottomLeft" activeCell="A20" sqref="A20"/>
      <selection pane="bottomRight" activeCell="G20" sqref="G20"/>
    </sheetView>
  </sheetViews>
  <sheetFormatPr baseColWidth="10" defaultRowHeight="13.5" outlineLevelRow="1" outlineLevelCol="1" x14ac:dyDescent="0.2"/>
  <cols>
    <col min="1" max="1" width="32.7109375" style="140" customWidth="1"/>
    <col min="2" max="2" width="20.28515625" style="178" customWidth="1"/>
    <col min="3" max="3" width="21.42578125" style="140" customWidth="1"/>
    <col min="4" max="4" width="24.85546875" style="140" customWidth="1"/>
    <col min="5" max="5" width="28.7109375" style="140" customWidth="1"/>
    <col min="6" max="6" width="28.85546875" style="140" customWidth="1"/>
    <col min="7" max="7" width="32.7109375" style="140" customWidth="1" outlineLevel="1"/>
    <col min="8" max="8" width="21.42578125" style="140" customWidth="1" outlineLevel="1"/>
    <col min="9" max="9" width="19" style="140" customWidth="1" outlineLevel="1"/>
    <col min="10" max="10" width="27.140625" style="140" customWidth="1" outlineLevel="1"/>
    <col min="11" max="11" width="27.5703125" style="140" customWidth="1" outlineLevel="1"/>
    <col min="12" max="12" width="13.85546875" style="176" customWidth="1"/>
    <col min="13" max="13" width="14.85546875" style="176" customWidth="1"/>
    <col min="14" max="14" width="11" style="179" customWidth="1"/>
    <col min="15" max="15" width="13.140625" style="112" customWidth="1"/>
    <col min="16" max="16" width="9" style="177" customWidth="1"/>
    <col min="17" max="17" width="19.5703125" style="178" customWidth="1"/>
    <col min="18" max="18" width="8.7109375" style="177" customWidth="1"/>
    <col min="19" max="19" width="18.28515625" style="178" customWidth="1"/>
    <col min="20" max="21" width="15" style="178" customWidth="1"/>
    <col min="22" max="22" width="13.5703125" style="179" customWidth="1"/>
    <col min="23" max="23" width="11.42578125" style="112" customWidth="1" outlineLevel="1"/>
    <col min="24" max="24" width="17.140625" style="112" customWidth="1" outlineLevel="1"/>
    <col min="25" max="29" width="12.7109375" style="112" customWidth="1" outlineLevel="1"/>
    <col min="30" max="30" width="16.7109375" style="112" customWidth="1" outlineLevel="1"/>
    <col min="31" max="31" width="15.85546875" style="112" customWidth="1" outlineLevel="1"/>
    <col min="32" max="32" width="14.42578125" style="112" customWidth="1" outlineLevel="1"/>
    <col min="33" max="33" width="13.42578125" style="112" customWidth="1" outlineLevel="1"/>
    <col min="34" max="34" width="16.42578125" style="112" customWidth="1" outlineLevel="1"/>
    <col min="35" max="35" width="18.7109375" style="113" customWidth="1"/>
    <col min="36" max="36" width="18.28515625" style="112"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418" t="s">
        <v>172</v>
      </c>
      <c r="C6" s="418" t="s">
        <v>48</v>
      </c>
      <c r="D6" s="418" t="s">
        <v>48</v>
      </c>
      <c r="E6" s="418" t="s">
        <v>48</v>
      </c>
      <c r="F6" s="418"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418" t="s">
        <v>173</v>
      </c>
      <c r="C7" s="418" t="s">
        <v>49</v>
      </c>
      <c r="D7" s="418" t="s">
        <v>49</v>
      </c>
      <c r="E7" s="418" t="s">
        <v>49</v>
      </c>
      <c r="F7" s="418"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78</v>
      </c>
      <c r="B8" s="418" t="s">
        <v>174</v>
      </c>
      <c r="C8" s="418" t="s">
        <v>50</v>
      </c>
      <c r="D8" s="418" t="s">
        <v>50</v>
      </c>
      <c r="E8" s="418" t="s">
        <v>50</v>
      </c>
      <c r="F8" s="418"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79</v>
      </c>
      <c r="B9" s="418" t="s">
        <v>175</v>
      </c>
      <c r="C9" s="418" t="s">
        <v>51</v>
      </c>
      <c r="D9" s="418" t="s">
        <v>51</v>
      </c>
      <c r="E9" s="418" t="s">
        <v>51</v>
      </c>
      <c r="F9" s="418" t="s">
        <v>51</v>
      </c>
      <c r="G9" s="4"/>
      <c r="H9" s="4"/>
      <c r="I9" s="4"/>
      <c r="J9" s="4"/>
      <c r="K9" s="4"/>
      <c r="L9" s="5"/>
      <c r="M9" s="5"/>
      <c r="N9" s="5"/>
      <c r="O9" s="5"/>
      <c r="P9" s="5"/>
      <c r="Q9" s="5"/>
      <c r="R9" s="5"/>
      <c r="S9" s="5"/>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419" t="s">
        <v>176</v>
      </c>
      <c r="C10" s="419" t="s">
        <v>54</v>
      </c>
      <c r="D10" s="419" t="s">
        <v>54</v>
      </c>
      <c r="E10" s="419" t="s">
        <v>54</v>
      </c>
      <c r="F10" s="419" t="s">
        <v>54</v>
      </c>
      <c r="G10" s="11"/>
      <c r="H10" s="11"/>
      <c r="I10" s="11"/>
      <c r="J10" s="11"/>
      <c r="K10" s="11"/>
      <c r="L10" s="5"/>
      <c r="M10" s="5"/>
      <c r="N10" s="5"/>
      <c r="O10" s="5"/>
      <c r="P10" s="5"/>
      <c r="Q10" s="5"/>
      <c r="R10" s="5"/>
      <c r="S10" s="5"/>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73</v>
      </c>
      <c r="B11" s="420" t="s">
        <v>177</v>
      </c>
      <c r="C11" s="418" t="s">
        <v>43</v>
      </c>
      <c r="D11" s="418" t="s">
        <v>43</v>
      </c>
      <c r="E11" s="418" t="s">
        <v>43</v>
      </c>
      <c r="F11" s="418" t="s">
        <v>43</v>
      </c>
      <c r="G11" s="4"/>
      <c r="H11" s="4"/>
      <c r="I11" s="4"/>
      <c r="J11" s="4"/>
      <c r="K11" s="4"/>
      <c r="L11" s="5"/>
      <c r="M11" s="5"/>
      <c r="N11" s="5"/>
      <c r="O11" s="5"/>
      <c r="P11" s="5"/>
      <c r="Q11" s="5"/>
      <c r="R11" s="5"/>
      <c r="S11" s="5"/>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67</v>
      </c>
      <c r="B12" s="420" t="s">
        <v>178</v>
      </c>
      <c r="C12" s="418">
        <v>2020110010174</v>
      </c>
      <c r="D12" s="418">
        <v>2020110010174</v>
      </c>
      <c r="E12" s="418">
        <v>2020110010174</v>
      </c>
      <c r="F12" s="418">
        <v>2020110010174</v>
      </c>
      <c r="G12" s="4"/>
      <c r="H12" s="4"/>
      <c r="I12" s="4"/>
      <c r="J12" s="4"/>
      <c r="K12" s="4"/>
      <c r="L12" s="5"/>
      <c r="M12" s="5"/>
      <c r="N12" s="5"/>
      <c r="O12" s="5"/>
      <c r="P12" s="5"/>
      <c r="Q12" s="5"/>
      <c r="R12" s="5"/>
      <c r="S12" s="5"/>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418" t="s">
        <v>179</v>
      </c>
      <c r="C13" s="418" t="s">
        <v>40</v>
      </c>
      <c r="D13" s="418" t="s">
        <v>40</v>
      </c>
      <c r="E13" s="418" t="s">
        <v>40</v>
      </c>
      <c r="F13" s="418" t="s">
        <v>40</v>
      </c>
      <c r="G13" s="14"/>
      <c r="H13" s="14"/>
      <c r="I13" s="14"/>
      <c r="J13" s="14"/>
      <c r="K13" s="14"/>
      <c r="L13" s="5"/>
      <c r="M13" s="5"/>
      <c r="N13" s="5"/>
      <c r="O13" s="5"/>
      <c r="P13" s="5"/>
      <c r="Q13" s="5"/>
      <c r="R13" s="5"/>
      <c r="S13" s="5"/>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418" t="s">
        <v>180</v>
      </c>
      <c r="C14" s="418" t="s">
        <v>55</v>
      </c>
      <c r="D14" s="418" t="s">
        <v>55</v>
      </c>
      <c r="E14" s="418" t="s">
        <v>55</v>
      </c>
      <c r="F14" s="418" t="s">
        <v>55</v>
      </c>
      <c r="G14" s="4"/>
      <c r="H14" s="4"/>
      <c r="I14" s="4"/>
      <c r="J14" s="4"/>
      <c r="K14" s="4"/>
      <c r="L14" s="5"/>
      <c r="M14" s="5"/>
      <c r="N14" s="5"/>
      <c r="O14" s="5"/>
      <c r="P14" s="5"/>
      <c r="Q14" s="5"/>
      <c r="R14" s="5"/>
      <c r="S14" s="5"/>
      <c r="T14" s="5"/>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421">
        <v>44289</v>
      </c>
      <c r="C15" s="421"/>
      <c r="D15" s="421"/>
      <c r="E15" s="421"/>
      <c r="F15" s="421"/>
      <c r="G15" s="16"/>
      <c r="H15" s="16"/>
      <c r="I15" s="16"/>
      <c r="J15" s="16"/>
      <c r="K15" s="16"/>
      <c r="L15" s="5"/>
      <c r="M15" s="5"/>
      <c r="N15" s="5"/>
      <c r="O15" s="5"/>
      <c r="P15" s="5"/>
      <c r="Q15" s="5"/>
      <c r="R15" s="5"/>
      <c r="S15" s="5"/>
      <c r="T15" s="5"/>
      <c r="U15" s="5"/>
      <c r="V15" s="5"/>
      <c r="W15" s="5"/>
      <c r="X15" s="5"/>
      <c r="Y15" s="5"/>
      <c r="Z15" s="5"/>
      <c r="AA15" s="5"/>
      <c r="AB15" s="5"/>
      <c r="AC15" s="5"/>
      <c r="AD15" s="5"/>
      <c r="AE15" s="5"/>
      <c r="AF15" s="5"/>
      <c r="AG15" s="5"/>
      <c r="AH15" s="5"/>
      <c r="AI15" s="5"/>
      <c r="AJ15" s="6"/>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417"/>
      <c r="B17" s="17">
        <v>5333000000</v>
      </c>
      <c r="C17" s="18">
        <v>0</v>
      </c>
      <c r="D17" s="18">
        <v>0</v>
      </c>
      <c r="E17" s="19">
        <f>C17-D17</f>
        <v>0</v>
      </c>
      <c r="F17" s="20">
        <f>+B17+E17</f>
        <v>5333000000</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71</v>
      </c>
      <c r="F19" s="28" t="s">
        <v>72</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43" customFormat="1" ht="38.25" x14ac:dyDescent="0.2">
      <c r="A20" s="41" t="s">
        <v>185</v>
      </c>
      <c r="B20" s="121">
        <f>4285000000-283810032-163848658</f>
        <v>3837341310</v>
      </c>
      <c r="C20" s="137"/>
      <c r="D20" s="137"/>
      <c r="E20" s="137"/>
      <c r="F20" s="137"/>
      <c r="G20" s="137"/>
      <c r="H20" s="137"/>
      <c r="I20" s="137"/>
      <c r="J20" s="137"/>
      <c r="K20" s="137"/>
      <c r="L20" s="43"/>
      <c r="M20" s="114"/>
      <c r="N20" s="44"/>
      <c r="O20" s="45"/>
      <c r="P20" s="46"/>
      <c r="Q20" s="47"/>
      <c r="R20" s="48"/>
      <c r="S20" s="47"/>
      <c r="T20" s="49"/>
      <c r="U20" s="49"/>
      <c r="V20" s="377"/>
      <c r="W20" s="378"/>
      <c r="X20" s="52"/>
      <c r="Y20" s="52"/>
      <c r="Z20" s="52"/>
      <c r="AA20" s="52"/>
      <c r="AB20" s="52"/>
      <c r="AC20" s="52"/>
      <c r="AD20" s="52"/>
      <c r="AE20" s="52"/>
      <c r="AF20" s="52"/>
      <c r="AG20" s="52"/>
      <c r="AH20" s="53"/>
      <c r="AI20" s="54"/>
      <c r="AJ20" s="54"/>
    </row>
    <row r="21" spans="1:37" s="145" customFormat="1" x14ac:dyDescent="0.2">
      <c r="A21" s="55"/>
      <c r="B21" s="122">
        <v>41360000</v>
      </c>
      <c r="C21" s="57" t="s">
        <v>56</v>
      </c>
      <c r="D21" s="57" t="s">
        <v>94</v>
      </c>
      <c r="E21" s="57" t="s">
        <v>188</v>
      </c>
      <c r="F21" s="57" t="s">
        <v>189</v>
      </c>
      <c r="G21" s="57" t="s">
        <v>184</v>
      </c>
      <c r="H21" s="57" t="s">
        <v>187</v>
      </c>
      <c r="I21" s="57" t="s">
        <v>187</v>
      </c>
      <c r="J21" s="57" t="s">
        <v>224</v>
      </c>
      <c r="K21" s="57" t="s">
        <v>223</v>
      </c>
      <c r="L21" s="58">
        <v>80</v>
      </c>
      <c r="M21" s="122">
        <v>41360000</v>
      </c>
      <c r="N21" s="118" t="s">
        <v>226</v>
      </c>
      <c r="O21" s="122">
        <v>41360000</v>
      </c>
      <c r="P21" s="59" t="s">
        <v>1250</v>
      </c>
      <c r="Q21" s="122">
        <v>41360000</v>
      </c>
      <c r="R21" s="59" t="s">
        <v>1243</v>
      </c>
      <c r="S21" s="122">
        <v>41360000</v>
      </c>
      <c r="T21" s="118" t="s">
        <v>336</v>
      </c>
      <c r="U21" s="118" t="s">
        <v>1366</v>
      </c>
      <c r="V21" s="379" t="s">
        <v>1249</v>
      </c>
      <c r="W21" s="380"/>
      <c r="X21" s="56">
        <v>1378667</v>
      </c>
      <c r="Y21" s="56">
        <v>3760000</v>
      </c>
      <c r="Z21" s="56"/>
      <c r="AA21" s="56"/>
      <c r="AB21" s="56"/>
      <c r="AC21" s="56"/>
      <c r="AD21" s="56"/>
      <c r="AE21" s="56"/>
      <c r="AF21" s="56"/>
      <c r="AG21" s="56"/>
      <c r="AH21" s="60"/>
      <c r="AI21" s="63">
        <f t="shared" ref="AI21" si="0">SUM(W21:AH21)</f>
        <v>5138667</v>
      </c>
      <c r="AJ21" s="64">
        <f t="shared" ref="AJ21" si="1">+S21-AI21</f>
        <v>36221333</v>
      </c>
      <c r="AK21" s="144"/>
    </row>
    <row r="22" spans="1:37" s="145" customFormat="1" x14ac:dyDescent="0.2">
      <c r="A22" s="55"/>
      <c r="B22" s="122">
        <v>104500000</v>
      </c>
      <c r="C22" s="57" t="s">
        <v>56</v>
      </c>
      <c r="D22" s="57" t="s">
        <v>94</v>
      </c>
      <c r="E22" s="57" t="s">
        <v>188</v>
      </c>
      <c r="F22" s="57" t="s">
        <v>189</v>
      </c>
      <c r="G22" s="57" t="s">
        <v>184</v>
      </c>
      <c r="H22" s="57" t="s">
        <v>187</v>
      </c>
      <c r="I22" s="57" t="s">
        <v>187</v>
      </c>
      <c r="J22" s="57" t="s">
        <v>224</v>
      </c>
      <c r="K22" s="57" t="s">
        <v>223</v>
      </c>
      <c r="L22" s="58">
        <v>81</v>
      </c>
      <c r="M22" s="122">
        <v>104500000</v>
      </c>
      <c r="N22" s="118" t="s">
        <v>226</v>
      </c>
      <c r="O22" s="122">
        <v>104500000</v>
      </c>
      <c r="P22" s="59" t="s">
        <v>1260</v>
      </c>
      <c r="Q22" s="122">
        <v>104500000</v>
      </c>
      <c r="R22" s="59" t="s">
        <v>1244</v>
      </c>
      <c r="S22" s="122">
        <v>104500000</v>
      </c>
      <c r="T22" s="118" t="s">
        <v>1227</v>
      </c>
      <c r="U22" s="118" t="s">
        <v>1367</v>
      </c>
      <c r="V22" s="379" t="s">
        <v>1247</v>
      </c>
      <c r="W22" s="380"/>
      <c r="X22" s="56">
        <v>3166660</v>
      </c>
      <c r="Y22" s="56">
        <v>9500000</v>
      </c>
      <c r="Z22" s="56"/>
      <c r="AA22" s="56"/>
      <c r="AB22" s="56"/>
      <c r="AC22" s="56"/>
      <c r="AD22" s="56"/>
      <c r="AE22" s="56"/>
      <c r="AF22" s="56"/>
      <c r="AG22" s="56"/>
      <c r="AH22" s="60"/>
      <c r="AI22" s="63">
        <f t="shared" ref="AI22:AI85" si="2">SUM(W22:AH22)</f>
        <v>12666660</v>
      </c>
      <c r="AJ22" s="64">
        <f t="shared" ref="AJ22:AJ85" si="3">+S22-AI22</f>
        <v>91833340</v>
      </c>
      <c r="AK22" s="144"/>
    </row>
    <row r="23" spans="1:37" s="145" customFormat="1" x14ac:dyDescent="0.2">
      <c r="A23" s="55"/>
      <c r="B23" s="122">
        <v>82500000</v>
      </c>
      <c r="C23" s="57" t="s">
        <v>56</v>
      </c>
      <c r="D23" s="57" t="s">
        <v>94</v>
      </c>
      <c r="E23" s="57" t="s">
        <v>188</v>
      </c>
      <c r="F23" s="57" t="s">
        <v>189</v>
      </c>
      <c r="G23" s="57" t="s">
        <v>184</v>
      </c>
      <c r="H23" s="57" t="s">
        <v>187</v>
      </c>
      <c r="I23" s="57" t="s">
        <v>187</v>
      </c>
      <c r="J23" s="57" t="s">
        <v>224</v>
      </c>
      <c r="K23" s="57" t="s">
        <v>223</v>
      </c>
      <c r="L23" s="58">
        <v>82</v>
      </c>
      <c r="M23" s="122">
        <v>82500000</v>
      </c>
      <c r="N23" s="118" t="s">
        <v>226</v>
      </c>
      <c r="O23" s="122">
        <v>82500000</v>
      </c>
      <c r="P23" s="59" t="s">
        <v>1261</v>
      </c>
      <c r="Q23" s="122">
        <v>82500000</v>
      </c>
      <c r="R23" s="59" t="s">
        <v>711</v>
      </c>
      <c r="S23" s="122">
        <v>82500000</v>
      </c>
      <c r="T23" s="118" t="s">
        <v>1228</v>
      </c>
      <c r="U23" s="118" t="s">
        <v>1368</v>
      </c>
      <c r="V23" s="379" t="s">
        <v>1278</v>
      </c>
      <c r="W23" s="380"/>
      <c r="X23" s="56">
        <v>1250000</v>
      </c>
      <c r="Y23" s="56">
        <v>7500000</v>
      </c>
      <c r="Z23" s="56"/>
      <c r="AA23" s="56"/>
      <c r="AB23" s="56"/>
      <c r="AC23" s="56"/>
      <c r="AD23" s="56"/>
      <c r="AE23" s="56"/>
      <c r="AF23" s="56"/>
      <c r="AG23" s="56"/>
      <c r="AH23" s="60"/>
      <c r="AI23" s="63">
        <f t="shared" si="2"/>
        <v>8750000</v>
      </c>
      <c r="AJ23" s="64">
        <f t="shared" si="3"/>
        <v>73750000</v>
      </c>
      <c r="AK23" s="144"/>
    </row>
    <row r="24" spans="1:37" s="145" customFormat="1" x14ac:dyDescent="0.2">
      <c r="A24" s="55"/>
      <c r="B24" s="122">
        <v>49500000</v>
      </c>
      <c r="C24" s="57" t="s">
        <v>56</v>
      </c>
      <c r="D24" s="57" t="s">
        <v>94</v>
      </c>
      <c r="E24" s="57" t="s">
        <v>188</v>
      </c>
      <c r="F24" s="57" t="s">
        <v>189</v>
      </c>
      <c r="G24" s="57" t="s">
        <v>184</v>
      </c>
      <c r="H24" s="57" t="s">
        <v>187</v>
      </c>
      <c r="I24" s="57" t="s">
        <v>187</v>
      </c>
      <c r="J24" s="57" t="s">
        <v>224</v>
      </c>
      <c r="K24" s="57" t="s">
        <v>223</v>
      </c>
      <c r="L24" s="58">
        <v>83</v>
      </c>
      <c r="M24" s="122">
        <v>49500000</v>
      </c>
      <c r="N24" s="118" t="s">
        <v>226</v>
      </c>
      <c r="O24" s="122">
        <v>49500000</v>
      </c>
      <c r="P24" s="59" t="s">
        <v>1262</v>
      </c>
      <c r="Q24" s="122">
        <v>49500000</v>
      </c>
      <c r="R24" s="59" t="s">
        <v>998</v>
      </c>
      <c r="S24" s="122">
        <v>49500000</v>
      </c>
      <c r="T24" s="118" t="s">
        <v>1229</v>
      </c>
      <c r="U24" s="118" t="s">
        <v>1369</v>
      </c>
      <c r="V24" s="379" t="s">
        <v>1365</v>
      </c>
      <c r="W24" s="380"/>
      <c r="X24" s="56">
        <v>450000</v>
      </c>
      <c r="Y24" s="56">
        <v>4500000</v>
      </c>
      <c r="Z24" s="56"/>
      <c r="AA24" s="56"/>
      <c r="AB24" s="56"/>
      <c r="AC24" s="56"/>
      <c r="AD24" s="56"/>
      <c r="AE24" s="56"/>
      <c r="AF24" s="56"/>
      <c r="AG24" s="56"/>
      <c r="AH24" s="60"/>
      <c r="AI24" s="63">
        <f t="shared" si="2"/>
        <v>4950000</v>
      </c>
      <c r="AJ24" s="64">
        <f t="shared" si="3"/>
        <v>44550000</v>
      </c>
      <c r="AK24" s="144"/>
    </row>
    <row r="25" spans="1:37" s="145" customFormat="1" x14ac:dyDescent="0.2">
      <c r="A25" s="55"/>
      <c r="B25" s="122">
        <v>71280000</v>
      </c>
      <c r="C25" s="57" t="s">
        <v>56</v>
      </c>
      <c r="D25" s="57" t="s">
        <v>94</v>
      </c>
      <c r="E25" s="57" t="s">
        <v>188</v>
      </c>
      <c r="F25" s="57" t="s">
        <v>189</v>
      </c>
      <c r="G25" s="57" t="s">
        <v>184</v>
      </c>
      <c r="H25" s="57" t="s">
        <v>187</v>
      </c>
      <c r="I25" s="57" t="s">
        <v>187</v>
      </c>
      <c r="J25" s="57" t="s">
        <v>224</v>
      </c>
      <c r="K25" s="57" t="s">
        <v>223</v>
      </c>
      <c r="L25" s="58">
        <v>84</v>
      </c>
      <c r="M25" s="122">
        <v>71280000</v>
      </c>
      <c r="N25" s="118" t="s">
        <v>226</v>
      </c>
      <c r="O25" s="122">
        <v>71280000</v>
      </c>
      <c r="P25" s="59" t="s">
        <v>1263</v>
      </c>
      <c r="Q25" s="122">
        <v>71280000</v>
      </c>
      <c r="R25" s="59" t="s">
        <v>1245</v>
      </c>
      <c r="S25" s="122">
        <v>71280000</v>
      </c>
      <c r="T25" s="118" t="s">
        <v>337</v>
      </c>
      <c r="U25" s="118" t="s">
        <v>1370</v>
      </c>
      <c r="V25" s="379" t="s">
        <v>1248</v>
      </c>
      <c r="W25" s="380"/>
      <c r="X25" s="56">
        <v>2376000</v>
      </c>
      <c r="Y25" s="56">
        <v>6480000</v>
      </c>
      <c r="Z25" s="56"/>
      <c r="AA25" s="56"/>
      <c r="AB25" s="56"/>
      <c r="AC25" s="56"/>
      <c r="AD25" s="56"/>
      <c r="AE25" s="56"/>
      <c r="AF25" s="56"/>
      <c r="AG25" s="56"/>
      <c r="AH25" s="60"/>
      <c r="AI25" s="63">
        <f t="shared" si="2"/>
        <v>8856000</v>
      </c>
      <c r="AJ25" s="64">
        <f t="shared" si="3"/>
        <v>62424000</v>
      </c>
      <c r="AK25" s="144"/>
    </row>
    <row r="26" spans="1:37" s="145" customFormat="1" x14ac:dyDescent="0.2">
      <c r="A26" s="55"/>
      <c r="B26" s="122">
        <v>60500000</v>
      </c>
      <c r="C26" s="57" t="s">
        <v>56</v>
      </c>
      <c r="D26" s="57" t="s">
        <v>94</v>
      </c>
      <c r="E26" s="57" t="s">
        <v>188</v>
      </c>
      <c r="F26" s="57" t="s">
        <v>189</v>
      </c>
      <c r="G26" s="57" t="s">
        <v>184</v>
      </c>
      <c r="H26" s="57" t="s">
        <v>187</v>
      </c>
      <c r="I26" s="57" t="s">
        <v>187</v>
      </c>
      <c r="J26" s="57" t="s">
        <v>224</v>
      </c>
      <c r="K26" s="57" t="s">
        <v>223</v>
      </c>
      <c r="L26" s="58">
        <v>85</v>
      </c>
      <c r="M26" s="122">
        <v>60500000</v>
      </c>
      <c r="N26" s="118" t="s">
        <v>226</v>
      </c>
      <c r="O26" s="122">
        <v>60500000</v>
      </c>
      <c r="P26" s="59" t="s">
        <v>1264</v>
      </c>
      <c r="Q26" s="122">
        <v>60500000</v>
      </c>
      <c r="R26" s="59" t="s">
        <v>568</v>
      </c>
      <c r="S26" s="122">
        <v>60500000</v>
      </c>
      <c r="T26" s="118" t="s">
        <v>1230</v>
      </c>
      <c r="U26" s="118" t="s">
        <v>1371</v>
      </c>
      <c r="V26" s="379" t="s">
        <v>1255</v>
      </c>
      <c r="W26" s="380"/>
      <c r="X26" s="56">
        <v>0</v>
      </c>
      <c r="Y26" s="56">
        <v>0</v>
      </c>
      <c r="Z26" s="56"/>
      <c r="AA26" s="56"/>
      <c r="AB26" s="56"/>
      <c r="AC26" s="56"/>
      <c r="AD26" s="56"/>
      <c r="AE26" s="56"/>
      <c r="AF26" s="56"/>
      <c r="AG26" s="56"/>
      <c r="AH26" s="60"/>
      <c r="AI26" s="63">
        <f t="shared" si="2"/>
        <v>0</v>
      </c>
      <c r="AJ26" s="64">
        <f t="shared" si="3"/>
        <v>60500000</v>
      </c>
      <c r="AK26" s="144"/>
    </row>
    <row r="27" spans="1:37" s="145" customFormat="1" x14ac:dyDescent="0.2">
      <c r="A27" s="55"/>
      <c r="B27" s="122">
        <v>71280000</v>
      </c>
      <c r="C27" s="57" t="s">
        <v>56</v>
      </c>
      <c r="D27" s="57" t="s">
        <v>94</v>
      </c>
      <c r="E27" s="57" t="s">
        <v>188</v>
      </c>
      <c r="F27" s="57" t="s">
        <v>189</v>
      </c>
      <c r="G27" s="57" t="s">
        <v>184</v>
      </c>
      <c r="H27" s="57" t="s">
        <v>187</v>
      </c>
      <c r="I27" s="57" t="s">
        <v>187</v>
      </c>
      <c r="J27" s="57" t="s">
        <v>224</v>
      </c>
      <c r="K27" s="57" t="s">
        <v>223</v>
      </c>
      <c r="L27" s="58">
        <v>86</v>
      </c>
      <c r="M27" s="122">
        <v>71280000</v>
      </c>
      <c r="N27" s="118" t="s">
        <v>226</v>
      </c>
      <c r="O27" s="122">
        <v>71280000</v>
      </c>
      <c r="P27" s="59" t="s">
        <v>1259</v>
      </c>
      <c r="Q27" s="122">
        <v>71280000</v>
      </c>
      <c r="R27" s="59" t="s">
        <v>1246</v>
      </c>
      <c r="S27" s="122">
        <v>71280000</v>
      </c>
      <c r="T27" s="118" t="s">
        <v>338</v>
      </c>
      <c r="U27" s="118" t="s">
        <v>1372</v>
      </c>
      <c r="V27" s="379" t="s">
        <v>1243</v>
      </c>
      <c r="W27" s="380"/>
      <c r="X27" s="56">
        <v>2376000</v>
      </c>
      <c r="Y27" s="56">
        <v>6480000</v>
      </c>
      <c r="Z27" s="56"/>
      <c r="AA27" s="56"/>
      <c r="AB27" s="56"/>
      <c r="AC27" s="56"/>
      <c r="AD27" s="56"/>
      <c r="AE27" s="56"/>
      <c r="AF27" s="56"/>
      <c r="AG27" s="56"/>
      <c r="AH27" s="60"/>
      <c r="AI27" s="63">
        <f t="shared" si="2"/>
        <v>8856000</v>
      </c>
      <c r="AJ27" s="64">
        <f t="shared" si="3"/>
        <v>62424000</v>
      </c>
      <c r="AK27" s="144"/>
    </row>
    <row r="28" spans="1:37" s="145" customFormat="1" x14ac:dyDescent="0.2">
      <c r="A28" s="55"/>
      <c r="B28" s="122">
        <v>40002600</v>
      </c>
      <c r="C28" s="57" t="s">
        <v>56</v>
      </c>
      <c r="D28" s="57" t="s">
        <v>94</v>
      </c>
      <c r="E28" s="57" t="s">
        <v>188</v>
      </c>
      <c r="F28" s="57" t="s">
        <v>189</v>
      </c>
      <c r="G28" s="57" t="s">
        <v>184</v>
      </c>
      <c r="H28" s="57" t="s">
        <v>187</v>
      </c>
      <c r="I28" s="57" t="s">
        <v>187</v>
      </c>
      <c r="J28" s="57" t="s">
        <v>224</v>
      </c>
      <c r="K28" s="57" t="s">
        <v>223</v>
      </c>
      <c r="L28" s="58">
        <v>87</v>
      </c>
      <c r="M28" s="122">
        <v>40002600</v>
      </c>
      <c r="N28" s="118" t="s">
        <v>226</v>
      </c>
      <c r="O28" s="122">
        <v>40002600</v>
      </c>
      <c r="P28" s="59" t="s">
        <v>1265</v>
      </c>
      <c r="Q28" s="122">
        <v>40002600</v>
      </c>
      <c r="R28" s="59" t="s">
        <v>1247</v>
      </c>
      <c r="S28" s="122">
        <v>40002600</v>
      </c>
      <c r="T28" s="118" t="s">
        <v>339</v>
      </c>
      <c r="U28" s="118" t="s">
        <v>1373</v>
      </c>
      <c r="V28" s="379" t="s">
        <v>1244</v>
      </c>
      <c r="W28" s="380"/>
      <c r="X28" s="56">
        <v>1212200</v>
      </c>
      <c r="Y28" s="56">
        <v>3636600</v>
      </c>
      <c r="Z28" s="56"/>
      <c r="AA28" s="56"/>
      <c r="AB28" s="56"/>
      <c r="AC28" s="56"/>
      <c r="AD28" s="56"/>
      <c r="AE28" s="56"/>
      <c r="AF28" s="56"/>
      <c r="AG28" s="56"/>
      <c r="AH28" s="60"/>
      <c r="AI28" s="63">
        <f t="shared" si="2"/>
        <v>4848800</v>
      </c>
      <c r="AJ28" s="64">
        <f t="shared" si="3"/>
        <v>35153800</v>
      </c>
      <c r="AK28" s="144"/>
    </row>
    <row r="29" spans="1:37" s="145" customFormat="1" x14ac:dyDescent="0.2">
      <c r="A29" s="55"/>
      <c r="B29" s="122">
        <v>35200000</v>
      </c>
      <c r="C29" s="57" t="s">
        <v>56</v>
      </c>
      <c r="D29" s="57" t="s">
        <v>94</v>
      </c>
      <c r="E29" s="57" t="s">
        <v>188</v>
      </c>
      <c r="F29" s="57" t="s">
        <v>189</v>
      </c>
      <c r="G29" s="57" t="s">
        <v>184</v>
      </c>
      <c r="H29" s="57" t="s">
        <v>187</v>
      </c>
      <c r="I29" s="57" t="s">
        <v>187</v>
      </c>
      <c r="J29" s="57" t="s">
        <v>224</v>
      </c>
      <c r="K29" s="57" t="s">
        <v>223</v>
      </c>
      <c r="L29" s="58">
        <v>88</v>
      </c>
      <c r="M29" s="122">
        <v>35200000</v>
      </c>
      <c r="N29" s="118" t="s">
        <v>226</v>
      </c>
      <c r="O29" s="122">
        <v>35200000</v>
      </c>
      <c r="P29" s="59" t="s">
        <v>1248</v>
      </c>
      <c r="Q29" s="122">
        <v>35200000</v>
      </c>
      <c r="R29" s="59" t="s">
        <v>1248</v>
      </c>
      <c r="S29" s="122">
        <v>35200000</v>
      </c>
      <c r="T29" s="118" t="s">
        <v>1231</v>
      </c>
      <c r="U29" s="118" t="s">
        <v>1374</v>
      </c>
      <c r="V29" s="379" t="s">
        <v>1259</v>
      </c>
      <c r="W29" s="380"/>
      <c r="X29" s="56">
        <v>1173333</v>
      </c>
      <c r="Y29" s="56">
        <v>3200000</v>
      </c>
      <c r="Z29" s="56"/>
      <c r="AA29" s="56"/>
      <c r="AB29" s="56"/>
      <c r="AC29" s="56"/>
      <c r="AD29" s="56"/>
      <c r="AE29" s="56"/>
      <c r="AF29" s="56"/>
      <c r="AG29" s="56"/>
      <c r="AH29" s="60"/>
      <c r="AI29" s="63">
        <f t="shared" si="2"/>
        <v>4373333</v>
      </c>
      <c r="AJ29" s="64">
        <f t="shared" si="3"/>
        <v>30826667</v>
      </c>
      <c r="AK29" s="144"/>
    </row>
    <row r="30" spans="1:37" s="145" customFormat="1" x14ac:dyDescent="0.2">
      <c r="A30" s="55"/>
      <c r="B30" s="122">
        <v>35200000</v>
      </c>
      <c r="C30" s="57" t="s">
        <v>56</v>
      </c>
      <c r="D30" s="57" t="s">
        <v>94</v>
      </c>
      <c r="E30" s="57" t="s">
        <v>188</v>
      </c>
      <c r="F30" s="57" t="s">
        <v>189</v>
      </c>
      <c r="G30" s="57" t="s">
        <v>184</v>
      </c>
      <c r="H30" s="57" t="s">
        <v>187</v>
      </c>
      <c r="I30" s="57" t="s">
        <v>187</v>
      </c>
      <c r="J30" s="57" t="s">
        <v>224</v>
      </c>
      <c r="K30" s="57" t="s">
        <v>223</v>
      </c>
      <c r="L30" s="58">
        <v>89</v>
      </c>
      <c r="M30" s="122">
        <v>35200000</v>
      </c>
      <c r="N30" s="118" t="s">
        <v>226</v>
      </c>
      <c r="O30" s="122">
        <v>35200000</v>
      </c>
      <c r="P30" s="59" t="s">
        <v>1266</v>
      </c>
      <c r="Q30" s="122">
        <v>35200000</v>
      </c>
      <c r="R30" s="59" t="s">
        <v>1249</v>
      </c>
      <c r="S30" s="122">
        <v>35200000</v>
      </c>
      <c r="T30" s="118" t="s">
        <v>1232</v>
      </c>
      <c r="U30" s="118" t="s">
        <v>1375</v>
      </c>
      <c r="V30" s="379" t="s">
        <v>1264</v>
      </c>
      <c r="W30" s="380"/>
      <c r="X30" s="56">
        <v>1173333</v>
      </c>
      <c r="Y30" s="56">
        <v>3200000</v>
      </c>
      <c r="Z30" s="56"/>
      <c r="AA30" s="56"/>
      <c r="AB30" s="56"/>
      <c r="AC30" s="56"/>
      <c r="AD30" s="56"/>
      <c r="AE30" s="56"/>
      <c r="AF30" s="56"/>
      <c r="AG30" s="56"/>
      <c r="AH30" s="60"/>
      <c r="AI30" s="63">
        <f t="shared" si="2"/>
        <v>4373333</v>
      </c>
      <c r="AJ30" s="64">
        <f t="shared" si="3"/>
        <v>30826667</v>
      </c>
      <c r="AK30" s="144"/>
    </row>
    <row r="31" spans="1:37" s="145" customFormat="1" x14ac:dyDescent="0.2">
      <c r="A31" s="55"/>
      <c r="B31" s="122">
        <v>44000000</v>
      </c>
      <c r="C31" s="57" t="s">
        <v>56</v>
      </c>
      <c r="D31" s="57" t="s">
        <v>94</v>
      </c>
      <c r="E31" s="57" t="s">
        <v>188</v>
      </c>
      <c r="F31" s="57" t="s">
        <v>189</v>
      </c>
      <c r="G31" s="57" t="s">
        <v>184</v>
      </c>
      <c r="H31" s="57" t="s">
        <v>187</v>
      </c>
      <c r="I31" s="57" t="s">
        <v>187</v>
      </c>
      <c r="J31" s="57" t="s">
        <v>224</v>
      </c>
      <c r="K31" s="57" t="s">
        <v>223</v>
      </c>
      <c r="L31" s="58">
        <v>90</v>
      </c>
      <c r="M31" s="122">
        <v>44000000</v>
      </c>
      <c r="N31" s="118" t="s">
        <v>226</v>
      </c>
      <c r="O31" s="122">
        <v>44000000</v>
      </c>
      <c r="P31" s="59" t="s">
        <v>1257</v>
      </c>
      <c r="Q31" s="122">
        <v>44000000</v>
      </c>
      <c r="R31" s="59" t="s">
        <v>1250</v>
      </c>
      <c r="S31" s="122">
        <v>44000000</v>
      </c>
      <c r="T31" s="118" t="s">
        <v>340</v>
      </c>
      <c r="U31" s="118" t="s">
        <v>1376</v>
      </c>
      <c r="V31" s="379" t="s">
        <v>1289</v>
      </c>
      <c r="W31" s="380"/>
      <c r="X31" s="56">
        <v>1466667</v>
      </c>
      <c r="Y31" s="56">
        <v>4000000</v>
      </c>
      <c r="Z31" s="56"/>
      <c r="AA31" s="56"/>
      <c r="AB31" s="56"/>
      <c r="AC31" s="56"/>
      <c r="AD31" s="56"/>
      <c r="AE31" s="56"/>
      <c r="AF31" s="56"/>
      <c r="AG31" s="56"/>
      <c r="AH31" s="60"/>
      <c r="AI31" s="63">
        <f t="shared" si="2"/>
        <v>5466667</v>
      </c>
      <c r="AJ31" s="64">
        <f t="shared" si="3"/>
        <v>38533333</v>
      </c>
      <c r="AK31" s="144"/>
    </row>
    <row r="32" spans="1:37" s="145" customFormat="1" x14ac:dyDescent="0.2">
      <c r="A32" s="55"/>
      <c r="B32" s="122">
        <v>62762700</v>
      </c>
      <c r="C32" s="57" t="s">
        <v>56</v>
      </c>
      <c r="D32" s="57" t="s">
        <v>94</v>
      </c>
      <c r="E32" s="57" t="s">
        <v>188</v>
      </c>
      <c r="F32" s="57" t="s">
        <v>189</v>
      </c>
      <c r="G32" s="57" t="s">
        <v>184</v>
      </c>
      <c r="H32" s="57" t="s">
        <v>187</v>
      </c>
      <c r="I32" s="57" t="s">
        <v>187</v>
      </c>
      <c r="J32" s="57" t="s">
        <v>224</v>
      </c>
      <c r="K32" s="57" t="s">
        <v>223</v>
      </c>
      <c r="L32" s="58">
        <v>91</v>
      </c>
      <c r="M32" s="122">
        <v>62762700</v>
      </c>
      <c r="N32" s="118" t="s">
        <v>226</v>
      </c>
      <c r="O32" s="122">
        <v>62762700</v>
      </c>
      <c r="P32" s="59" t="s">
        <v>1249</v>
      </c>
      <c r="Q32" s="122">
        <v>62762700</v>
      </c>
      <c r="R32" s="59" t="s">
        <v>1251</v>
      </c>
      <c r="S32" s="122">
        <v>62762700</v>
      </c>
      <c r="T32" s="118" t="s">
        <v>341</v>
      </c>
      <c r="U32" s="118" t="s">
        <v>1377</v>
      </c>
      <c r="V32" s="379" t="s">
        <v>1362</v>
      </c>
      <c r="W32" s="380"/>
      <c r="X32" s="56">
        <v>1901900</v>
      </c>
      <c r="Y32" s="56">
        <v>5705700</v>
      </c>
      <c r="Z32" s="56"/>
      <c r="AA32" s="56"/>
      <c r="AB32" s="56"/>
      <c r="AC32" s="56"/>
      <c r="AD32" s="56"/>
      <c r="AE32" s="56"/>
      <c r="AF32" s="56"/>
      <c r="AG32" s="56"/>
      <c r="AH32" s="60"/>
      <c r="AI32" s="63">
        <f t="shared" si="2"/>
        <v>7607600</v>
      </c>
      <c r="AJ32" s="64">
        <f t="shared" si="3"/>
        <v>55155100</v>
      </c>
      <c r="AK32" s="144"/>
    </row>
    <row r="33" spans="1:37" s="145" customFormat="1" x14ac:dyDescent="0.2">
      <c r="A33" s="55"/>
      <c r="B33" s="122">
        <v>77999900</v>
      </c>
      <c r="C33" s="57" t="s">
        <v>56</v>
      </c>
      <c r="D33" s="57" t="s">
        <v>94</v>
      </c>
      <c r="E33" s="57" t="s">
        <v>188</v>
      </c>
      <c r="F33" s="57" t="s">
        <v>189</v>
      </c>
      <c r="G33" s="57" t="s">
        <v>184</v>
      </c>
      <c r="H33" s="57" t="s">
        <v>187</v>
      </c>
      <c r="I33" s="57" t="s">
        <v>187</v>
      </c>
      <c r="J33" s="57" t="s">
        <v>224</v>
      </c>
      <c r="K33" s="57" t="s">
        <v>223</v>
      </c>
      <c r="L33" s="58">
        <v>92</v>
      </c>
      <c r="M33" s="122">
        <v>77999900</v>
      </c>
      <c r="N33" s="118" t="s">
        <v>226</v>
      </c>
      <c r="O33" s="122">
        <v>77999900</v>
      </c>
      <c r="P33" s="59" t="s">
        <v>1267</v>
      </c>
      <c r="Q33" s="122">
        <v>77999900</v>
      </c>
      <c r="R33" s="59" t="s">
        <v>1252</v>
      </c>
      <c r="S33" s="122">
        <v>77999900</v>
      </c>
      <c r="T33" s="118" t="s">
        <v>1233</v>
      </c>
      <c r="U33" s="118" t="s">
        <v>1378</v>
      </c>
      <c r="V33" s="379" t="s">
        <v>1258</v>
      </c>
      <c r="W33" s="380"/>
      <c r="X33" s="56">
        <v>0</v>
      </c>
      <c r="Y33" s="56">
        <v>7090900</v>
      </c>
      <c r="Z33" s="56"/>
      <c r="AA33" s="56"/>
      <c r="AB33" s="56"/>
      <c r="AC33" s="56"/>
      <c r="AD33" s="56"/>
      <c r="AE33" s="56"/>
      <c r="AF33" s="56"/>
      <c r="AG33" s="56"/>
      <c r="AH33" s="60"/>
      <c r="AI33" s="63">
        <f t="shared" si="2"/>
        <v>7090900</v>
      </c>
      <c r="AJ33" s="64">
        <f t="shared" si="3"/>
        <v>70909000</v>
      </c>
      <c r="AK33" s="144"/>
    </row>
    <row r="34" spans="1:37" s="145" customFormat="1" x14ac:dyDescent="0.2">
      <c r="A34" s="55"/>
      <c r="B34" s="122">
        <v>62762700</v>
      </c>
      <c r="C34" s="57" t="s">
        <v>56</v>
      </c>
      <c r="D34" s="57" t="s">
        <v>94</v>
      </c>
      <c r="E34" s="57" t="s">
        <v>188</v>
      </c>
      <c r="F34" s="57" t="s">
        <v>189</v>
      </c>
      <c r="G34" s="57" t="s">
        <v>184</v>
      </c>
      <c r="H34" s="57" t="s">
        <v>187</v>
      </c>
      <c r="I34" s="57" t="s">
        <v>187</v>
      </c>
      <c r="J34" s="57" t="s">
        <v>224</v>
      </c>
      <c r="K34" s="57" t="s">
        <v>223</v>
      </c>
      <c r="L34" s="58">
        <v>93</v>
      </c>
      <c r="M34" s="122">
        <v>62762700</v>
      </c>
      <c r="N34" s="118" t="s">
        <v>226</v>
      </c>
      <c r="O34" s="122">
        <v>62762700</v>
      </c>
      <c r="P34" s="59" t="s">
        <v>1268</v>
      </c>
      <c r="Q34" s="122">
        <v>62762700</v>
      </c>
      <c r="R34" s="59" t="s">
        <v>1254</v>
      </c>
      <c r="S34" s="122">
        <v>62762700</v>
      </c>
      <c r="T34" s="118" t="s">
        <v>342</v>
      </c>
      <c r="U34" s="118" t="s">
        <v>1379</v>
      </c>
      <c r="V34" s="379" t="s">
        <v>1269</v>
      </c>
      <c r="W34" s="380"/>
      <c r="X34" s="56">
        <v>2092090</v>
      </c>
      <c r="Y34" s="56">
        <v>5705700</v>
      </c>
      <c r="Z34" s="56"/>
      <c r="AA34" s="56"/>
      <c r="AB34" s="56"/>
      <c r="AC34" s="56"/>
      <c r="AD34" s="56"/>
      <c r="AE34" s="56"/>
      <c r="AF34" s="56"/>
      <c r="AG34" s="56"/>
      <c r="AH34" s="60"/>
      <c r="AI34" s="63">
        <f t="shared" si="2"/>
        <v>7797790</v>
      </c>
      <c r="AJ34" s="64">
        <f t="shared" si="3"/>
        <v>54964910</v>
      </c>
      <c r="AK34" s="144"/>
    </row>
    <row r="35" spans="1:37" s="145" customFormat="1" x14ac:dyDescent="0.2">
      <c r="A35" s="55"/>
      <c r="B35" s="122">
        <v>51637296</v>
      </c>
      <c r="C35" s="57" t="s">
        <v>56</v>
      </c>
      <c r="D35" s="57" t="s">
        <v>94</v>
      </c>
      <c r="E35" s="57" t="s">
        <v>188</v>
      </c>
      <c r="F35" s="57" t="s">
        <v>189</v>
      </c>
      <c r="G35" s="57" t="s">
        <v>184</v>
      </c>
      <c r="H35" s="57" t="s">
        <v>187</v>
      </c>
      <c r="I35" s="57" t="s">
        <v>187</v>
      </c>
      <c r="J35" s="57" t="s">
        <v>224</v>
      </c>
      <c r="K35" s="57" t="s">
        <v>223</v>
      </c>
      <c r="L35" s="58">
        <v>94</v>
      </c>
      <c r="M35" s="122">
        <v>51637296</v>
      </c>
      <c r="N35" s="118" t="s">
        <v>226</v>
      </c>
      <c r="O35" s="122">
        <v>51637296</v>
      </c>
      <c r="P35" s="59" t="s">
        <v>776</v>
      </c>
      <c r="Q35" s="122">
        <v>51637296</v>
      </c>
      <c r="R35" s="59" t="s">
        <v>494</v>
      </c>
      <c r="S35" s="122">
        <v>51637296</v>
      </c>
      <c r="T35" s="118" t="s">
        <v>343</v>
      </c>
      <c r="U35" s="118" t="s">
        <v>1380</v>
      </c>
      <c r="V35" s="379" t="s">
        <v>1022</v>
      </c>
      <c r="W35" s="380"/>
      <c r="X35" s="56">
        <v>0</v>
      </c>
      <c r="Y35" s="56">
        <v>0</v>
      </c>
      <c r="Z35" s="56"/>
      <c r="AA35" s="56"/>
      <c r="AB35" s="56"/>
      <c r="AC35" s="56"/>
      <c r="AD35" s="56"/>
      <c r="AE35" s="56"/>
      <c r="AF35" s="56"/>
      <c r="AG35" s="56"/>
      <c r="AH35" s="60"/>
      <c r="AI35" s="63">
        <f t="shared" si="2"/>
        <v>0</v>
      </c>
      <c r="AJ35" s="64">
        <f t="shared" si="3"/>
        <v>51637296</v>
      </c>
      <c r="AK35" s="144"/>
    </row>
    <row r="36" spans="1:37" s="145" customFormat="1" x14ac:dyDescent="0.2">
      <c r="A36" s="55"/>
      <c r="B36" s="122">
        <v>78166000</v>
      </c>
      <c r="C36" s="57" t="s">
        <v>56</v>
      </c>
      <c r="D36" s="57" t="s">
        <v>94</v>
      </c>
      <c r="E36" s="57" t="s">
        <v>188</v>
      </c>
      <c r="F36" s="57" t="s">
        <v>189</v>
      </c>
      <c r="G36" s="57" t="s">
        <v>184</v>
      </c>
      <c r="H36" s="57" t="s">
        <v>187</v>
      </c>
      <c r="I36" s="57" t="s">
        <v>187</v>
      </c>
      <c r="J36" s="57" t="s">
        <v>224</v>
      </c>
      <c r="K36" s="57" t="s">
        <v>223</v>
      </c>
      <c r="L36" s="58">
        <v>95</v>
      </c>
      <c r="M36" s="122">
        <v>78166000</v>
      </c>
      <c r="N36" s="118" t="s">
        <v>226</v>
      </c>
      <c r="O36" s="122">
        <v>78166000</v>
      </c>
      <c r="P36" s="59" t="s">
        <v>1269</v>
      </c>
      <c r="Q36" s="122">
        <v>78166000</v>
      </c>
      <c r="R36" s="59" t="s">
        <v>1255</v>
      </c>
      <c r="S36" s="122">
        <v>78166000</v>
      </c>
      <c r="T36" s="118" t="s">
        <v>1234</v>
      </c>
      <c r="U36" s="118" t="s">
        <v>1381</v>
      </c>
      <c r="V36" s="379" t="s">
        <v>1271</v>
      </c>
      <c r="W36" s="380"/>
      <c r="X36" s="56">
        <v>2605533</v>
      </c>
      <c r="Y36" s="56">
        <v>7106000</v>
      </c>
      <c r="Z36" s="56"/>
      <c r="AA36" s="56"/>
      <c r="AB36" s="56"/>
      <c r="AC36" s="56"/>
      <c r="AD36" s="56"/>
      <c r="AE36" s="56"/>
      <c r="AF36" s="56"/>
      <c r="AG36" s="56"/>
      <c r="AH36" s="60"/>
      <c r="AI36" s="63">
        <f t="shared" si="2"/>
        <v>9711533</v>
      </c>
      <c r="AJ36" s="64">
        <f t="shared" si="3"/>
        <v>68454467</v>
      </c>
      <c r="AK36" s="144"/>
    </row>
    <row r="37" spans="1:37" s="145" customFormat="1" x14ac:dyDescent="0.2">
      <c r="A37" s="55"/>
      <c r="B37" s="122">
        <v>35200000</v>
      </c>
      <c r="C37" s="57" t="s">
        <v>56</v>
      </c>
      <c r="D37" s="57" t="s">
        <v>94</v>
      </c>
      <c r="E37" s="57" t="s">
        <v>188</v>
      </c>
      <c r="F37" s="57" t="s">
        <v>189</v>
      </c>
      <c r="G37" s="57" t="s">
        <v>184</v>
      </c>
      <c r="H37" s="57" t="s">
        <v>187</v>
      </c>
      <c r="I37" s="57" t="s">
        <v>187</v>
      </c>
      <c r="J37" s="57" t="s">
        <v>224</v>
      </c>
      <c r="K37" s="57" t="s">
        <v>223</v>
      </c>
      <c r="L37" s="58">
        <v>96</v>
      </c>
      <c r="M37" s="122">
        <v>35200000</v>
      </c>
      <c r="N37" s="118" t="s">
        <v>226</v>
      </c>
      <c r="O37" s="122">
        <v>35200000</v>
      </c>
      <c r="P37" s="59" t="s">
        <v>1258</v>
      </c>
      <c r="Q37" s="122">
        <v>35200000</v>
      </c>
      <c r="R37" s="59" t="s">
        <v>1256</v>
      </c>
      <c r="S37" s="122">
        <v>35200000</v>
      </c>
      <c r="T37" s="118" t="s">
        <v>344</v>
      </c>
      <c r="U37" s="118" t="s">
        <v>1382</v>
      </c>
      <c r="V37" s="379" t="s">
        <v>1268</v>
      </c>
      <c r="W37" s="380"/>
      <c r="X37" s="56">
        <v>1066667</v>
      </c>
      <c r="Y37" s="56">
        <v>3200000</v>
      </c>
      <c r="Z37" s="56"/>
      <c r="AA37" s="56"/>
      <c r="AB37" s="56"/>
      <c r="AC37" s="56"/>
      <c r="AD37" s="56"/>
      <c r="AE37" s="56"/>
      <c r="AF37" s="56"/>
      <c r="AG37" s="56"/>
      <c r="AH37" s="60"/>
      <c r="AI37" s="63">
        <f t="shared" si="2"/>
        <v>4266667</v>
      </c>
      <c r="AJ37" s="64">
        <f t="shared" si="3"/>
        <v>30933333</v>
      </c>
      <c r="AK37" s="144"/>
    </row>
    <row r="38" spans="1:37" s="145" customFormat="1" x14ac:dyDescent="0.2">
      <c r="A38" s="55"/>
      <c r="B38" s="122">
        <v>44000000</v>
      </c>
      <c r="C38" s="57" t="s">
        <v>56</v>
      </c>
      <c r="D38" s="57" t="s">
        <v>94</v>
      </c>
      <c r="E38" s="57" t="s">
        <v>188</v>
      </c>
      <c r="F38" s="57" t="s">
        <v>189</v>
      </c>
      <c r="G38" s="57" t="s">
        <v>184</v>
      </c>
      <c r="H38" s="57" t="s">
        <v>187</v>
      </c>
      <c r="I38" s="57" t="s">
        <v>187</v>
      </c>
      <c r="J38" s="57" t="s">
        <v>224</v>
      </c>
      <c r="K38" s="57" t="s">
        <v>223</v>
      </c>
      <c r="L38" s="58">
        <v>97</v>
      </c>
      <c r="M38" s="122">
        <v>44000000</v>
      </c>
      <c r="N38" s="118" t="s">
        <v>226</v>
      </c>
      <c r="O38" s="122">
        <v>44000000</v>
      </c>
      <c r="P38" s="59" t="s">
        <v>1270</v>
      </c>
      <c r="Q38" s="122">
        <v>44000000</v>
      </c>
      <c r="R38" s="59" t="s">
        <v>1257</v>
      </c>
      <c r="S38" s="122">
        <v>44000000</v>
      </c>
      <c r="T38" s="118" t="s">
        <v>345</v>
      </c>
      <c r="U38" s="118" t="s">
        <v>1383</v>
      </c>
      <c r="V38" s="379" t="s">
        <v>1254</v>
      </c>
      <c r="W38" s="380"/>
      <c r="X38" s="56">
        <v>0</v>
      </c>
      <c r="Y38" s="56">
        <v>4000000</v>
      </c>
      <c r="Z38" s="56"/>
      <c r="AA38" s="56"/>
      <c r="AB38" s="56"/>
      <c r="AC38" s="56"/>
      <c r="AD38" s="56"/>
      <c r="AE38" s="56"/>
      <c r="AF38" s="56"/>
      <c r="AG38" s="56"/>
      <c r="AH38" s="60"/>
      <c r="AI38" s="63">
        <f t="shared" si="2"/>
        <v>4000000</v>
      </c>
      <c r="AJ38" s="64">
        <f t="shared" si="3"/>
        <v>40000000</v>
      </c>
      <c r="AK38" s="144"/>
    </row>
    <row r="39" spans="1:37" s="145" customFormat="1" x14ac:dyDescent="0.2">
      <c r="A39" s="55"/>
      <c r="B39" s="122">
        <v>48400000</v>
      </c>
      <c r="C39" s="57" t="s">
        <v>56</v>
      </c>
      <c r="D39" s="57" t="s">
        <v>94</v>
      </c>
      <c r="E39" s="57" t="s">
        <v>188</v>
      </c>
      <c r="F39" s="57" t="s">
        <v>189</v>
      </c>
      <c r="G39" s="57" t="s">
        <v>184</v>
      </c>
      <c r="H39" s="57" t="s">
        <v>187</v>
      </c>
      <c r="I39" s="57" t="s">
        <v>187</v>
      </c>
      <c r="J39" s="57" t="s">
        <v>224</v>
      </c>
      <c r="K39" s="57" t="s">
        <v>223</v>
      </c>
      <c r="L39" s="58">
        <v>98</v>
      </c>
      <c r="M39" s="122">
        <v>48400000</v>
      </c>
      <c r="N39" s="118" t="s">
        <v>226</v>
      </c>
      <c r="O39" s="122">
        <v>48400000</v>
      </c>
      <c r="P39" s="59" t="s">
        <v>1256</v>
      </c>
      <c r="Q39" s="122">
        <v>48400000</v>
      </c>
      <c r="R39" s="59" t="s">
        <v>1258</v>
      </c>
      <c r="S39" s="122">
        <v>48400000</v>
      </c>
      <c r="T39" s="118" t="s">
        <v>346</v>
      </c>
      <c r="U39" s="118" t="s">
        <v>1384</v>
      </c>
      <c r="V39" s="379" t="s">
        <v>1267</v>
      </c>
      <c r="W39" s="380"/>
      <c r="X39" s="56">
        <v>0</v>
      </c>
      <c r="Y39" s="56">
        <v>4400000</v>
      </c>
      <c r="Z39" s="56"/>
      <c r="AA39" s="56"/>
      <c r="AB39" s="56"/>
      <c r="AC39" s="56"/>
      <c r="AD39" s="56"/>
      <c r="AE39" s="56"/>
      <c r="AF39" s="56"/>
      <c r="AG39" s="56"/>
      <c r="AH39" s="60"/>
      <c r="AI39" s="63">
        <f t="shared" si="2"/>
        <v>4400000</v>
      </c>
      <c r="AJ39" s="64">
        <f t="shared" si="3"/>
        <v>44000000</v>
      </c>
      <c r="AK39" s="144"/>
    </row>
    <row r="40" spans="1:37" s="145" customFormat="1" x14ac:dyDescent="0.2">
      <c r="A40" s="55"/>
      <c r="B40" s="122">
        <v>35059750</v>
      </c>
      <c r="C40" s="57" t="s">
        <v>56</v>
      </c>
      <c r="D40" s="57" t="s">
        <v>94</v>
      </c>
      <c r="E40" s="57" t="s">
        <v>188</v>
      </c>
      <c r="F40" s="57" t="s">
        <v>189</v>
      </c>
      <c r="G40" s="57" t="s">
        <v>184</v>
      </c>
      <c r="H40" s="57" t="s">
        <v>187</v>
      </c>
      <c r="I40" s="57" t="s">
        <v>187</v>
      </c>
      <c r="J40" s="57" t="s">
        <v>224</v>
      </c>
      <c r="K40" s="57" t="s">
        <v>223</v>
      </c>
      <c r="L40" s="58">
        <v>99</v>
      </c>
      <c r="M40" s="122">
        <v>35059750</v>
      </c>
      <c r="N40" s="118" t="s">
        <v>226</v>
      </c>
      <c r="O40" s="122">
        <v>35059750</v>
      </c>
      <c r="P40" s="59" t="s">
        <v>1271</v>
      </c>
      <c r="Q40" s="122">
        <v>35059750</v>
      </c>
      <c r="R40" s="59" t="s">
        <v>1259</v>
      </c>
      <c r="S40" s="122">
        <v>35059750</v>
      </c>
      <c r="T40" s="118" t="s">
        <v>347</v>
      </c>
      <c r="U40" s="118" t="s">
        <v>1385</v>
      </c>
      <c r="V40" s="379" t="s">
        <v>1266</v>
      </c>
      <c r="W40" s="380"/>
      <c r="X40" s="56">
        <v>1168658</v>
      </c>
      <c r="Y40" s="56">
        <v>3187250</v>
      </c>
      <c r="Z40" s="56"/>
      <c r="AA40" s="56"/>
      <c r="AB40" s="56"/>
      <c r="AC40" s="56"/>
      <c r="AD40" s="56"/>
      <c r="AE40" s="56"/>
      <c r="AF40" s="56"/>
      <c r="AG40" s="56"/>
      <c r="AH40" s="60"/>
      <c r="AI40" s="63">
        <f t="shared" si="2"/>
        <v>4355908</v>
      </c>
      <c r="AJ40" s="64">
        <f t="shared" si="3"/>
        <v>30703842</v>
      </c>
      <c r="AK40" s="144"/>
    </row>
    <row r="41" spans="1:37" s="145" customFormat="1" x14ac:dyDescent="0.2">
      <c r="A41" s="55"/>
      <c r="B41" s="122">
        <v>62700000</v>
      </c>
      <c r="C41" s="57" t="s">
        <v>56</v>
      </c>
      <c r="D41" s="57" t="s">
        <v>94</v>
      </c>
      <c r="E41" s="57" t="s">
        <v>188</v>
      </c>
      <c r="F41" s="57" t="s">
        <v>189</v>
      </c>
      <c r="G41" s="57" t="s">
        <v>184</v>
      </c>
      <c r="H41" s="57" t="s">
        <v>187</v>
      </c>
      <c r="I41" s="57" t="s">
        <v>187</v>
      </c>
      <c r="J41" s="57" t="s">
        <v>224</v>
      </c>
      <c r="K41" s="57" t="s">
        <v>223</v>
      </c>
      <c r="L41" s="58">
        <v>100</v>
      </c>
      <c r="M41" s="122">
        <v>62700000</v>
      </c>
      <c r="N41" s="118" t="s">
        <v>226</v>
      </c>
      <c r="O41" s="122">
        <v>62700000</v>
      </c>
      <c r="P41" s="59" t="s">
        <v>1303</v>
      </c>
      <c r="Q41" s="122">
        <v>62700000</v>
      </c>
      <c r="R41" s="59" t="s">
        <v>1272</v>
      </c>
      <c r="S41" s="122">
        <v>62700000</v>
      </c>
      <c r="T41" s="118" t="s">
        <v>1235</v>
      </c>
      <c r="U41" s="118" t="s">
        <v>1321</v>
      </c>
      <c r="V41" s="379" t="s">
        <v>1286</v>
      </c>
      <c r="W41" s="380"/>
      <c r="X41" s="56">
        <v>1140000</v>
      </c>
      <c r="Y41" s="56">
        <v>5700000</v>
      </c>
      <c r="Z41" s="56"/>
      <c r="AA41" s="56"/>
      <c r="AB41" s="56"/>
      <c r="AC41" s="56"/>
      <c r="AD41" s="56"/>
      <c r="AE41" s="56"/>
      <c r="AF41" s="56"/>
      <c r="AG41" s="56"/>
      <c r="AH41" s="60"/>
      <c r="AI41" s="63">
        <f t="shared" si="2"/>
        <v>6840000</v>
      </c>
      <c r="AJ41" s="64">
        <f t="shared" si="3"/>
        <v>55860000</v>
      </c>
      <c r="AK41" s="144"/>
    </row>
    <row r="42" spans="1:37" s="145" customFormat="1" x14ac:dyDescent="0.2">
      <c r="A42" s="55"/>
      <c r="B42" s="122">
        <v>55000000</v>
      </c>
      <c r="C42" s="57" t="s">
        <v>56</v>
      </c>
      <c r="D42" s="57" t="s">
        <v>94</v>
      </c>
      <c r="E42" s="57" t="s">
        <v>188</v>
      </c>
      <c r="F42" s="57" t="s">
        <v>189</v>
      </c>
      <c r="G42" s="57" t="s">
        <v>184</v>
      </c>
      <c r="H42" s="57" t="s">
        <v>187</v>
      </c>
      <c r="I42" s="57" t="s">
        <v>187</v>
      </c>
      <c r="J42" s="57" t="s">
        <v>224</v>
      </c>
      <c r="K42" s="57" t="s">
        <v>223</v>
      </c>
      <c r="L42" s="58">
        <v>101</v>
      </c>
      <c r="M42" s="122">
        <v>55000000</v>
      </c>
      <c r="N42" s="118" t="s">
        <v>226</v>
      </c>
      <c r="O42" s="122">
        <v>55000000</v>
      </c>
      <c r="P42" s="59" t="s">
        <v>1354</v>
      </c>
      <c r="Q42" s="122">
        <v>55000000</v>
      </c>
      <c r="R42" s="59" t="s">
        <v>1019</v>
      </c>
      <c r="S42" s="122">
        <v>55000000</v>
      </c>
      <c r="T42" s="118" t="s">
        <v>348</v>
      </c>
      <c r="U42" s="118" t="s">
        <v>1322</v>
      </c>
      <c r="V42" s="379" t="s">
        <v>1298</v>
      </c>
      <c r="W42" s="380"/>
      <c r="X42" s="56">
        <v>833333</v>
      </c>
      <c r="Y42" s="56">
        <v>5000000</v>
      </c>
      <c r="Z42" s="56"/>
      <c r="AA42" s="56"/>
      <c r="AB42" s="56"/>
      <c r="AC42" s="56"/>
      <c r="AD42" s="56"/>
      <c r="AE42" s="56"/>
      <c r="AF42" s="56"/>
      <c r="AG42" s="56"/>
      <c r="AH42" s="60"/>
      <c r="AI42" s="63">
        <f t="shared" si="2"/>
        <v>5833333</v>
      </c>
      <c r="AJ42" s="64">
        <f t="shared" si="3"/>
        <v>49166667</v>
      </c>
      <c r="AK42" s="144"/>
    </row>
    <row r="43" spans="1:37" s="145" customFormat="1" x14ac:dyDescent="0.2">
      <c r="A43" s="55"/>
      <c r="B43" s="122">
        <v>115500000</v>
      </c>
      <c r="C43" s="57" t="s">
        <v>56</v>
      </c>
      <c r="D43" s="57" t="s">
        <v>94</v>
      </c>
      <c r="E43" s="57" t="s">
        <v>188</v>
      </c>
      <c r="F43" s="57" t="s">
        <v>189</v>
      </c>
      <c r="G43" s="57" t="s">
        <v>184</v>
      </c>
      <c r="H43" s="57" t="s">
        <v>187</v>
      </c>
      <c r="I43" s="57" t="s">
        <v>187</v>
      </c>
      <c r="J43" s="57" t="s">
        <v>224</v>
      </c>
      <c r="K43" s="57" t="s">
        <v>223</v>
      </c>
      <c r="L43" s="58">
        <v>102</v>
      </c>
      <c r="M43" s="122">
        <v>115500000</v>
      </c>
      <c r="N43" s="118" t="s">
        <v>226</v>
      </c>
      <c r="O43" s="122">
        <v>115500000</v>
      </c>
      <c r="P43" s="59" t="s">
        <v>1355</v>
      </c>
      <c r="Q43" s="122">
        <v>115500000</v>
      </c>
      <c r="R43" s="59" t="s">
        <v>1116</v>
      </c>
      <c r="S43" s="122">
        <v>115500000</v>
      </c>
      <c r="T43" s="118" t="s">
        <v>349</v>
      </c>
      <c r="U43" s="118" t="s">
        <v>1323</v>
      </c>
      <c r="V43" s="379" t="s">
        <v>1297</v>
      </c>
      <c r="W43" s="380"/>
      <c r="X43" s="56">
        <v>1750000</v>
      </c>
      <c r="Y43" s="56">
        <v>10500000</v>
      </c>
      <c r="Z43" s="56"/>
      <c r="AA43" s="56"/>
      <c r="AB43" s="56"/>
      <c r="AC43" s="56"/>
      <c r="AD43" s="56"/>
      <c r="AE43" s="56"/>
      <c r="AF43" s="56"/>
      <c r="AG43" s="56"/>
      <c r="AH43" s="60"/>
      <c r="AI43" s="63">
        <f t="shared" si="2"/>
        <v>12250000</v>
      </c>
      <c r="AJ43" s="64">
        <f t="shared" si="3"/>
        <v>103250000</v>
      </c>
      <c r="AK43" s="144"/>
    </row>
    <row r="44" spans="1:37" s="145" customFormat="1" x14ac:dyDescent="0.2">
      <c r="A44" s="55"/>
      <c r="B44" s="122">
        <v>37703600</v>
      </c>
      <c r="C44" s="57" t="s">
        <v>56</v>
      </c>
      <c r="D44" s="57" t="s">
        <v>94</v>
      </c>
      <c r="E44" s="57" t="s">
        <v>188</v>
      </c>
      <c r="F44" s="57" t="s">
        <v>189</v>
      </c>
      <c r="G44" s="57" t="s">
        <v>184</v>
      </c>
      <c r="H44" s="57" t="s">
        <v>187</v>
      </c>
      <c r="I44" s="57" t="s">
        <v>187</v>
      </c>
      <c r="J44" s="57" t="s">
        <v>224</v>
      </c>
      <c r="K44" s="57" t="s">
        <v>223</v>
      </c>
      <c r="L44" s="58">
        <v>103</v>
      </c>
      <c r="M44" s="122">
        <v>37703600</v>
      </c>
      <c r="N44" s="118" t="s">
        <v>226</v>
      </c>
      <c r="O44" s="122">
        <v>37703600</v>
      </c>
      <c r="P44" s="59" t="s">
        <v>1278</v>
      </c>
      <c r="Q44" s="122">
        <v>37703600</v>
      </c>
      <c r="R44" s="59" t="s">
        <v>1261</v>
      </c>
      <c r="S44" s="122">
        <v>37703600</v>
      </c>
      <c r="T44" s="118" t="s">
        <v>350</v>
      </c>
      <c r="U44" s="118" t="s">
        <v>1324</v>
      </c>
      <c r="V44" s="379" t="s">
        <v>1354</v>
      </c>
      <c r="W44" s="380"/>
      <c r="X44" s="56">
        <v>571267</v>
      </c>
      <c r="Y44" s="56">
        <v>3427600</v>
      </c>
      <c r="Z44" s="56"/>
      <c r="AA44" s="56"/>
      <c r="AB44" s="56"/>
      <c r="AC44" s="56"/>
      <c r="AD44" s="56"/>
      <c r="AE44" s="56"/>
      <c r="AF44" s="56"/>
      <c r="AG44" s="56"/>
      <c r="AH44" s="60"/>
      <c r="AI44" s="63">
        <f t="shared" si="2"/>
        <v>3998867</v>
      </c>
      <c r="AJ44" s="64">
        <f t="shared" si="3"/>
        <v>33704733</v>
      </c>
      <c r="AK44" s="144"/>
    </row>
    <row r="45" spans="1:37" s="145" customFormat="1" x14ac:dyDescent="0.2">
      <c r="A45" s="55"/>
      <c r="B45" s="122">
        <v>44000000</v>
      </c>
      <c r="C45" s="57" t="s">
        <v>56</v>
      </c>
      <c r="D45" s="57" t="s">
        <v>94</v>
      </c>
      <c r="E45" s="57" t="s">
        <v>188</v>
      </c>
      <c r="F45" s="57" t="s">
        <v>189</v>
      </c>
      <c r="G45" s="57" t="s">
        <v>184</v>
      </c>
      <c r="H45" s="57" t="s">
        <v>187</v>
      </c>
      <c r="I45" s="57" t="s">
        <v>187</v>
      </c>
      <c r="J45" s="57" t="s">
        <v>224</v>
      </c>
      <c r="K45" s="57" t="s">
        <v>223</v>
      </c>
      <c r="L45" s="58">
        <v>104</v>
      </c>
      <c r="M45" s="122">
        <v>44000000</v>
      </c>
      <c r="N45" s="118" t="s">
        <v>226</v>
      </c>
      <c r="O45" s="122">
        <v>44000000</v>
      </c>
      <c r="P45" s="59" t="s">
        <v>1356</v>
      </c>
      <c r="Q45" s="122">
        <v>44000000</v>
      </c>
      <c r="R45" s="59" t="s">
        <v>1120</v>
      </c>
      <c r="S45" s="122">
        <v>44000000</v>
      </c>
      <c r="T45" s="118" t="s">
        <v>351</v>
      </c>
      <c r="U45" s="118" t="s">
        <v>1325</v>
      </c>
      <c r="V45" s="379" t="s">
        <v>1360</v>
      </c>
      <c r="W45" s="380"/>
      <c r="X45" s="56">
        <v>666667</v>
      </c>
      <c r="Y45" s="56">
        <v>4000000</v>
      </c>
      <c r="Z45" s="56"/>
      <c r="AA45" s="56"/>
      <c r="AB45" s="56"/>
      <c r="AC45" s="56"/>
      <c r="AD45" s="56"/>
      <c r="AE45" s="56"/>
      <c r="AF45" s="56"/>
      <c r="AG45" s="56"/>
      <c r="AH45" s="60"/>
      <c r="AI45" s="63">
        <f t="shared" si="2"/>
        <v>4666667</v>
      </c>
      <c r="AJ45" s="64">
        <f t="shared" si="3"/>
        <v>39333333</v>
      </c>
      <c r="AK45" s="144"/>
    </row>
    <row r="46" spans="1:37" s="145" customFormat="1" x14ac:dyDescent="0.2">
      <c r="A46" s="55"/>
      <c r="B46" s="122">
        <v>54000000</v>
      </c>
      <c r="C46" s="57" t="s">
        <v>56</v>
      </c>
      <c r="D46" s="57" t="s">
        <v>94</v>
      </c>
      <c r="E46" s="57" t="s">
        <v>188</v>
      </c>
      <c r="F46" s="57" t="s">
        <v>189</v>
      </c>
      <c r="G46" s="57" t="s">
        <v>184</v>
      </c>
      <c r="H46" s="57" t="s">
        <v>187</v>
      </c>
      <c r="I46" s="57" t="s">
        <v>187</v>
      </c>
      <c r="J46" s="57" t="s">
        <v>224</v>
      </c>
      <c r="K46" s="57" t="s">
        <v>223</v>
      </c>
      <c r="L46" s="58">
        <v>105</v>
      </c>
      <c r="M46" s="122">
        <v>54000000</v>
      </c>
      <c r="N46" s="118" t="s">
        <v>226</v>
      </c>
      <c r="O46" s="122">
        <v>54000000</v>
      </c>
      <c r="P46" s="59" t="s">
        <v>803</v>
      </c>
      <c r="Q46" s="122">
        <v>54000000</v>
      </c>
      <c r="R46" s="59" t="s">
        <v>503</v>
      </c>
      <c r="S46" s="122">
        <v>54000000</v>
      </c>
      <c r="T46" s="118" t="s">
        <v>352</v>
      </c>
      <c r="U46" s="118" t="s">
        <v>1326</v>
      </c>
      <c r="V46" s="379" t="s">
        <v>961</v>
      </c>
      <c r="W46" s="380"/>
      <c r="X46" s="56">
        <v>0</v>
      </c>
      <c r="Y46" s="56">
        <v>6000000</v>
      </c>
      <c r="Z46" s="56"/>
      <c r="AA46" s="56"/>
      <c r="AB46" s="56"/>
      <c r="AC46" s="56"/>
      <c r="AD46" s="56"/>
      <c r="AE46" s="56"/>
      <c r="AF46" s="56"/>
      <c r="AG46" s="56"/>
      <c r="AH46" s="60"/>
      <c r="AI46" s="63">
        <f t="shared" si="2"/>
        <v>6000000</v>
      </c>
      <c r="AJ46" s="64">
        <f t="shared" si="3"/>
        <v>48000000</v>
      </c>
      <c r="AK46" s="144"/>
    </row>
    <row r="47" spans="1:37" s="145" customFormat="1" x14ac:dyDescent="0.2">
      <c r="A47" s="55"/>
      <c r="B47" s="122">
        <v>62700000</v>
      </c>
      <c r="C47" s="57" t="s">
        <v>56</v>
      </c>
      <c r="D47" s="57" t="s">
        <v>94</v>
      </c>
      <c r="E47" s="57" t="s">
        <v>188</v>
      </c>
      <c r="F47" s="57" t="s">
        <v>189</v>
      </c>
      <c r="G47" s="57" t="s">
        <v>184</v>
      </c>
      <c r="H47" s="57" t="s">
        <v>187</v>
      </c>
      <c r="I47" s="57" t="s">
        <v>187</v>
      </c>
      <c r="J47" s="57" t="s">
        <v>224</v>
      </c>
      <c r="K47" s="57" t="s">
        <v>223</v>
      </c>
      <c r="L47" s="58">
        <v>106</v>
      </c>
      <c r="M47" s="122">
        <v>62700000</v>
      </c>
      <c r="N47" s="118" t="s">
        <v>226</v>
      </c>
      <c r="O47" s="122">
        <v>62700000</v>
      </c>
      <c r="P47" s="59" t="s">
        <v>1284</v>
      </c>
      <c r="Q47" s="122">
        <v>62700000</v>
      </c>
      <c r="R47" s="59" t="s">
        <v>1273</v>
      </c>
      <c r="S47" s="122">
        <v>62700000</v>
      </c>
      <c r="T47" s="118" t="s">
        <v>353</v>
      </c>
      <c r="U47" s="118" t="s">
        <v>1327</v>
      </c>
      <c r="V47" s="379" t="s">
        <v>1257</v>
      </c>
      <c r="W47" s="380"/>
      <c r="X47" s="56">
        <v>1140000</v>
      </c>
      <c r="Y47" s="56">
        <v>5700000</v>
      </c>
      <c r="Z47" s="56"/>
      <c r="AA47" s="56"/>
      <c r="AB47" s="56"/>
      <c r="AC47" s="56"/>
      <c r="AD47" s="56"/>
      <c r="AE47" s="56"/>
      <c r="AF47" s="56"/>
      <c r="AG47" s="56"/>
      <c r="AH47" s="60"/>
      <c r="AI47" s="63">
        <f t="shared" si="2"/>
        <v>6840000</v>
      </c>
      <c r="AJ47" s="64">
        <f t="shared" si="3"/>
        <v>55860000</v>
      </c>
      <c r="AK47" s="144"/>
    </row>
    <row r="48" spans="1:37" s="145" customFormat="1" x14ac:dyDescent="0.2">
      <c r="A48" s="55"/>
      <c r="B48" s="122">
        <v>44000000</v>
      </c>
      <c r="C48" s="57" t="s">
        <v>56</v>
      </c>
      <c r="D48" s="57" t="s">
        <v>94</v>
      </c>
      <c r="E48" s="57" t="s">
        <v>188</v>
      </c>
      <c r="F48" s="57" t="s">
        <v>189</v>
      </c>
      <c r="G48" s="57" t="s">
        <v>184</v>
      </c>
      <c r="H48" s="57" t="s">
        <v>187</v>
      </c>
      <c r="I48" s="57" t="s">
        <v>187</v>
      </c>
      <c r="J48" s="57" t="s">
        <v>224</v>
      </c>
      <c r="K48" s="57" t="s">
        <v>223</v>
      </c>
      <c r="L48" s="58">
        <v>107</v>
      </c>
      <c r="M48" s="122">
        <v>44000000</v>
      </c>
      <c r="N48" s="118" t="s">
        <v>226</v>
      </c>
      <c r="O48" s="122">
        <v>44000000</v>
      </c>
      <c r="P48" s="59" t="s">
        <v>1357</v>
      </c>
      <c r="Q48" s="122">
        <v>44000000</v>
      </c>
      <c r="R48" s="59" t="s">
        <v>1171</v>
      </c>
      <c r="S48" s="122">
        <v>44000000</v>
      </c>
      <c r="T48" s="118" t="s">
        <v>354</v>
      </c>
      <c r="U48" s="118" t="s">
        <v>1328</v>
      </c>
      <c r="V48" s="379" t="s">
        <v>1265</v>
      </c>
      <c r="W48" s="380"/>
      <c r="X48" s="56">
        <v>666667</v>
      </c>
      <c r="Y48" s="56">
        <v>4000000</v>
      </c>
      <c r="Z48" s="56"/>
      <c r="AA48" s="56"/>
      <c r="AB48" s="56"/>
      <c r="AC48" s="56"/>
      <c r="AD48" s="56"/>
      <c r="AE48" s="56"/>
      <c r="AF48" s="56"/>
      <c r="AG48" s="56"/>
      <c r="AH48" s="60"/>
      <c r="AI48" s="63">
        <f t="shared" si="2"/>
        <v>4666667</v>
      </c>
      <c r="AJ48" s="64">
        <f t="shared" si="3"/>
        <v>39333333</v>
      </c>
      <c r="AK48" s="144"/>
    </row>
    <row r="49" spans="1:37" s="145" customFormat="1" x14ac:dyDescent="0.2">
      <c r="A49" s="55"/>
      <c r="B49" s="122">
        <v>36082667</v>
      </c>
      <c r="C49" s="57" t="s">
        <v>56</v>
      </c>
      <c r="D49" s="57" t="s">
        <v>94</v>
      </c>
      <c r="E49" s="57" t="s">
        <v>188</v>
      </c>
      <c r="F49" s="57" t="s">
        <v>189</v>
      </c>
      <c r="G49" s="57" t="s">
        <v>184</v>
      </c>
      <c r="H49" s="57" t="s">
        <v>187</v>
      </c>
      <c r="I49" s="57" t="s">
        <v>187</v>
      </c>
      <c r="J49" s="57" t="s">
        <v>224</v>
      </c>
      <c r="K49" s="57" t="s">
        <v>223</v>
      </c>
      <c r="L49" s="58">
        <v>108</v>
      </c>
      <c r="M49" s="122">
        <v>36082667</v>
      </c>
      <c r="N49" s="118" t="s">
        <v>226</v>
      </c>
      <c r="O49" s="122">
        <v>36082667</v>
      </c>
      <c r="P49" s="59" t="s">
        <v>1358</v>
      </c>
      <c r="Q49" s="122">
        <v>36082667</v>
      </c>
      <c r="R49" s="59" t="s">
        <v>1117</v>
      </c>
      <c r="S49" s="122">
        <v>36082667</v>
      </c>
      <c r="T49" s="118" t="s">
        <v>1236</v>
      </c>
      <c r="U49" s="118" t="s">
        <v>1329</v>
      </c>
      <c r="V49" s="379" t="s">
        <v>793</v>
      </c>
      <c r="W49" s="380"/>
      <c r="X49" s="56">
        <v>0</v>
      </c>
      <c r="Y49" s="56">
        <v>0</v>
      </c>
      <c r="Z49" s="56"/>
      <c r="AA49" s="56"/>
      <c r="AB49" s="56"/>
      <c r="AC49" s="56"/>
      <c r="AD49" s="56"/>
      <c r="AE49" s="56"/>
      <c r="AF49" s="56"/>
      <c r="AG49" s="56"/>
      <c r="AH49" s="60"/>
      <c r="AI49" s="63">
        <f t="shared" si="2"/>
        <v>0</v>
      </c>
      <c r="AJ49" s="64">
        <f t="shared" si="3"/>
        <v>36082667</v>
      </c>
      <c r="AK49" s="144"/>
    </row>
    <row r="50" spans="1:37" s="145" customFormat="1" x14ac:dyDescent="0.2">
      <c r="A50" s="55"/>
      <c r="B50" s="122">
        <v>80498000</v>
      </c>
      <c r="C50" s="57" t="s">
        <v>56</v>
      </c>
      <c r="D50" s="57" t="s">
        <v>94</v>
      </c>
      <c r="E50" s="57" t="s">
        <v>188</v>
      </c>
      <c r="F50" s="57" t="s">
        <v>189</v>
      </c>
      <c r="G50" s="57" t="s">
        <v>184</v>
      </c>
      <c r="H50" s="57" t="s">
        <v>187</v>
      </c>
      <c r="I50" s="57" t="s">
        <v>187</v>
      </c>
      <c r="J50" s="57" t="s">
        <v>224</v>
      </c>
      <c r="K50" s="57" t="s">
        <v>223</v>
      </c>
      <c r="L50" s="58">
        <v>110</v>
      </c>
      <c r="M50" s="122">
        <v>80498000</v>
      </c>
      <c r="N50" s="118" t="s">
        <v>226</v>
      </c>
      <c r="O50" s="122">
        <v>80498000</v>
      </c>
      <c r="P50" s="59" t="s">
        <v>1171</v>
      </c>
      <c r="Q50" s="122">
        <v>80498000</v>
      </c>
      <c r="R50" s="59" t="s">
        <v>1262</v>
      </c>
      <c r="S50" s="122">
        <v>80498000</v>
      </c>
      <c r="T50" s="118" t="s">
        <v>355</v>
      </c>
      <c r="U50" s="118" t="s">
        <v>1330</v>
      </c>
      <c r="V50" s="379" t="s">
        <v>1288</v>
      </c>
      <c r="W50" s="380"/>
      <c r="X50" s="56">
        <v>1219667</v>
      </c>
      <c r="Y50" s="56">
        <v>7318000</v>
      </c>
      <c r="Z50" s="56"/>
      <c r="AA50" s="56"/>
      <c r="AB50" s="56"/>
      <c r="AC50" s="56"/>
      <c r="AD50" s="56"/>
      <c r="AE50" s="56"/>
      <c r="AF50" s="56"/>
      <c r="AG50" s="56"/>
      <c r="AH50" s="60"/>
      <c r="AI50" s="63">
        <f t="shared" si="2"/>
        <v>8537667</v>
      </c>
      <c r="AJ50" s="64">
        <f t="shared" si="3"/>
        <v>71960333</v>
      </c>
      <c r="AK50" s="144"/>
    </row>
    <row r="51" spans="1:37" s="145" customFormat="1" x14ac:dyDescent="0.2">
      <c r="A51" s="55"/>
      <c r="B51" s="122">
        <v>46666667</v>
      </c>
      <c r="C51" s="57" t="s">
        <v>56</v>
      </c>
      <c r="D51" s="57" t="s">
        <v>94</v>
      </c>
      <c r="E51" s="57" t="s">
        <v>188</v>
      </c>
      <c r="F51" s="57" t="s">
        <v>189</v>
      </c>
      <c r="G51" s="57" t="s">
        <v>184</v>
      </c>
      <c r="H51" s="57" t="s">
        <v>187</v>
      </c>
      <c r="I51" s="57" t="s">
        <v>187</v>
      </c>
      <c r="J51" s="57" t="s">
        <v>224</v>
      </c>
      <c r="K51" s="57" t="s">
        <v>223</v>
      </c>
      <c r="L51" s="58">
        <v>112</v>
      </c>
      <c r="M51" s="122">
        <v>46666667</v>
      </c>
      <c r="N51" s="118" t="s">
        <v>226</v>
      </c>
      <c r="O51" s="122">
        <v>46666667</v>
      </c>
      <c r="P51" s="59" t="s">
        <v>1359</v>
      </c>
      <c r="Q51" s="122">
        <v>46666667</v>
      </c>
      <c r="R51" s="59" t="s">
        <v>1274</v>
      </c>
      <c r="S51" s="122">
        <v>45000000</v>
      </c>
      <c r="T51" s="118" t="s">
        <v>1237</v>
      </c>
      <c r="U51" s="118" t="s">
        <v>1331</v>
      </c>
      <c r="V51" s="379" t="s">
        <v>776</v>
      </c>
      <c r="W51" s="380"/>
      <c r="X51" s="56">
        <v>0</v>
      </c>
      <c r="Y51" s="56">
        <v>0</v>
      </c>
      <c r="Z51" s="56"/>
      <c r="AA51" s="56"/>
      <c r="AB51" s="56"/>
      <c r="AC51" s="56"/>
      <c r="AD51" s="56"/>
      <c r="AE51" s="56"/>
      <c r="AF51" s="56"/>
      <c r="AG51" s="56"/>
      <c r="AH51" s="60"/>
      <c r="AI51" s="63">
        <f t="shared" si="2"/>
        <v>0</v>
      </c>
      <c r="AJ51" s="64">
        <f t="shared" si="3"/>
        <v>45000000</v>
      </c>
      <c r="AK51" s="144"/>
    </row>
    <row r="52" spans="1:37" s="145" customFormat="1" x14ac:dyDescent="0.2">
      <c r="A52" s="55"/>
      <c r="B52" s="122">
        <v>80465000</v>
      </c>
      <c r="C52" s="57" t="s">
        <v>56</v>
      </c>
      <c r="D52" s="57" t="s">
        <v>94</v>
      </c>
      <c r="E52" s="57" t="s">
        <v>188</v>
      </c>
      <c r="F52" s="57" t="s">
        <v>189</v>
      </c>
      <c r="G52" s="57" t="s">
        <v>184</v>
      </c>
      <c r="H52" s="57" t="s">
        <v>187</v>
      </c>
      <c r="I52" s="57" t="s">
        <v>187</v>
      </c>
      <c r="J52" s="57" t="s">
        <v>224</v>
      </c>
      <c r="K52" s="57" t="s">
        <v>223</v>
      </c>
      <c r="L52" s="58">
        <v>115</v>
      </c>
      <c r="M52" s="122">
        <v>80465000</v>
      </c>
      <c r="N52" s="118" t="s">
        <v>226</v>
      </c>
      <c r="O52" s="122">
        <v>80465000</v>
      </c>
      <c r="P52" s="59" t="s">
        <v>1255</v>
      </c>
      <c r="Q52" s="122">
        <v>80465000</v>
      </c>
      <c r="R52" s="59" t="s">
        <v>1275</v>
      </c>
      <c r="S52" s="122">
        <v>80465000</v>
      </c>
      <c r="T52" s="118" t="s">
        <v>356</v>
      </c>
      <c r="U52" s="118" t="s">
        <v>1332</v>
      </c>
      <c r="V52" s="379" t="s">
        <v>1275</v>
      </c>
      <c r="W52" s="380"/>
      <c r="X52" s="56">
        <v>2682167</v>
      </c>
      <c r="Y52" s="56">
        <v>7315000</v>
      </c>
      <c r="Z52" s="56"/>
      <c r="AA52" s="56"/>
      <c r="AB52" s="56"/>
      <c r="AC52" s="56"/>
      <c r="AD52" s="56"/>
      <c r="AE52" s="56"/>
      <c r="AF52" s="56"/>
      <c r="AG52" s="56"/>
      <c r="AH52" s="60"/>
      <c r="AI52" s="63">
        <f t="shared" si="2"/>
        <v>9997167</v>
      </c>
      <c r="AJ52" s="64">
        <f t="shared" si="3"/>
        <v>70467833</v>
      </c>
      <c r="AK52" s="144"/>
    </row>
    <row r="53" spans="1:37" s="145" customFormat="1" x14ac:dyDescent="0.2">
      <c r="A53" s="55"/>
      <c r="B53" s="122">
        <v>80465000</v>
      </c>
      <c r="C53" s="57" t="s">
        <v>56</v>
      </c>
      <c r="D53" s="57" t="s">
        <v>94</v>
      </c>
      <c r="E53" s="57" t="s">
        <v>188</v>
      </c>
      <c r="F53" s="57" t="s">
        <v>189</v>
      </c>
      <c r="G53" s="57" t="s">
        <v>184</v>
      </c>
      <c r="H53" s="57" t="s">
        <v>187</v>
      </c>
      <c r="I53" s="57" t="s">
        <v>187</v>
      </c>
      <c r="J53" s="57" t="s">
        <v>224</v>
      </c>
      <c r="K53" s="57" t="s">
        <v>223</v>
      </c>
      <c r="L53" s="58">
        <v>117</v>
      </c>
      <c r="M53" s="122">
        <v>80465000</v>
      </c>
      <c r="N53" s="118" t="s">
        <v>226</v>
      </c>
      <c r="O53" s="122">
        <v>80465000</v>
      </c>
      <c r="P53" s="59" t="s">
        <v>1289</v>
      </c>
      <c r="Q53" s="122">
        <v>80465000</v>
      </c>
      <c r="R53" s="59" t="s">
        <v>1266</v>
      </c>
      <c r="S53" s="122">
        <v>80465000</v>
      </c>
      <c r="T53" s="118" t="s">
        <v>357</v>
      </c>
      <c r="U53" s="118" t="s">
        <v>1333</v>
      </c>
      <c r="V53" s="379" t="s">
        <v>1260</v>
      </c>
      <c r="W53" s="380"/>
      <c r="X53" s="56">
        <v>2682167</v>
      </c>
      <c r="Y53" s="56">
        <v>7315000</v>
      </c>
      <c r="Z53" s="56"/>
      <c r="AA53" s="56"/>
      <c r="AB53" s="56"/>
      <c r="AC53" s="56"/>
      <c r="AD53" s="56"/>
      <c r="AE53" s="56"/>
      <c r="AF53" s="56"/>
      <c r="AG53" s="56"/>
      <c r="AH53" s="60"/>
      <c r="AI53" s="63">
        <f t="shared" si="2"/>
        <v>9997167</v>
      </c>
      <c r="AJ53" s="64">
        <f t="shared" si="3"/>
        <v>70467833</v>
      </c>
      <c r="AK53" s="144"/>
    </row>
    <row r="54" spans="1:37" s="145" customFormat="1" x14ac:dyDescent="0.2">
      <c r="A54" s="55"/>
      <c r="B54" s="122">
        <v>65176650</v>
      </c>
      <c r="C54" s="57" t="s">
        <v>56</v>
      </c>
      <c r="D54" s="57" t="s">
        <v>94</v>
      </c>
      <c r="E54" s="57" t="s">
        <v>188</v>
      </c>
      <c r="F54" s="57" t="s">
        <v>189</v>
      </c>
      <c r="G54" s="57" t="s">
        <v>184</v>
      </c>
      <c r="H54" s="57" t="s">
        <v>187</v>
      </c>
      <c r="I54" s="57" t="s">
        <v>187</v>
      </c>
      <c r="J54" s="57" t="s">
        <v>224</v>
      </c>
      <c r="K54" s="57" t="s">
        <v>223</v>
      </c>
      <c r="L54" s="58">
        <v>119</v>
      </c>
      <c r="M54" s="122">
        <v>65176650</v>
      </c>
      <c r="N54" s="118" t="s">
        <v>226</v>
      </c>
      <c r="O54" s="122">
        <v>65176650</v>
      </c>
      <c r="P54" s="59" t="s">
        <v>1273</v>
      </c>
      <c r="Q54" s="122">
        <v>65176650</v>
      </c>
      <c r="R54" s="59" t="s">
        <v>1276</v>
      </c>
      <c r="S54" s="122">
        <v>65176650</v>
      </c>
      <c r="T54" s="118" t="s">
        <v>358</v>
      </c>
      <c r="U54" s="118" t="s">
        <v>1334</v>
      </c>
      <c r="V54" s="379" t="s">
        <v>1276</v>
      </c>
      <c r="W54" s="380"/>
      <c r="X54" s="56">
        <v>1975050</v>
      </c>
      <c r="Y54" s="56">
        <v>5925150</v>
      </c>
      <c r="Z54" s="56"/>
      <c r="AA54" s="56"/>
      <c r="AB54" s="56"/>
      <c r="AC54" s="56"/>
      <c r="AD54" s="56"/>
      <c r="AE54" s="56"/>
      <c r="AF54" s="56"/>
      <c r="AG54" s="56"/>
      <c r="AH54" s="60"/>
      <c r="AI54" s="63">
        <f t="shared" si="2"/>
        <v>7900200</v>
      </c>
      <c r="AJ54" s="64">
        <f t="shared" si="3"/>
        <v>57276450</v>
      </c>
      <c r="AK54" s="144"/>
    </row>
    <row r="55" spans="1:37" s="145" customFormat="1" x14ac:dyDescent="0.2">
      <c r="A55" s="55"/>
      <c r="B55" s="122">
        <v>44000000</v>
      </c>
      <c r="C55" s="57" t="s">
        <v>56</v>
      </c>
      <c r="D55" s="57" t="s">
        <v>94</v>
      </c>
      <c r="E55" s="57" t="s">
        <v>188</v>
      </c>
      <c r="F55" s="57" t="s">
        <v>189</v>
      </c>
      <c r="G55" s="57" t="s">
        <v>184</v>
      </c>
      <c r="H55" s="57" t="s">
        <v>187</v>
      </c>
      <c r="I55" s="57" t="s">
        <v>187</v>
      </c>
      <c r="J55" s="57" t="s">
        <v>224</v>
      </c>
      <c r="K55" s="57" t="s">
        <v>223</v>
      </c>
      <c r="L55" s="58">
        <v>121</v>
      </c>
      <c r="M55" s="122">
        <v>44000000</v>
      </c>
      <c r="N55" s="118" t="s">
        <v>226</v>
      </c>
      <c r="O55" s="122">
        <v>44000000</v>
      </c>
      <c r="P55" s="59" t="s">
        <v>1360</v>
      </c>
      <c r="Q55" s="122">
        <v>44000000</v>
      </c>
      <c r="R55" s="59" t="s">
        <v>1104</v>
      </c>
      <c r="S55" s="122">
        <v>44000000</v>
      </c>
      <c r="T55" s="118" t="s">
        <v>359</v>
      </c>
      <c r="U55" s="118" t="s">
        <v>1335</v>
      </c>
      <c r="V55" s="379" t="s">
        <v>1291</v>
      </c>
      <c r="W55" s="380"/>
      <c r="X55" s="56">
        <v>0</v>
      </c>
      <c r="Y55" s="56">
        <v>4000000</v>
      </c>
      <c r="Z55" s="56"/>
      <c r="AA55" s="56"/>
      <c r="AB55" s="56"/>
      <c r="AC55" s="56"/>
      <c r="AD55" s="56"/>
      <c r="AE55" s="56"/>
      <c r="AF55" s="56"/>
      <c r="AG55" s="56"/>
      <c r="AH55" s="60"/>
      <c r="AI55" s="63">
        <f t="shared" si="2"/>
        <v>4000000</v>
      </c>
      <c r="AJ55" s="64">
        <f t="shared" si="3"/>
        <v>40000000</v>
      </c>
      <c r="AK55" s="144"/>
    </row>
    <row r="56" spans="1:37" s="145" customFormat="1" x14ac:dyDescent="0.2">
      <c r="A56" s="55"/>
      <c r="B56" s="122">
        <v>55000000</v>
      </c>
      <c r="C56" s="57" t="s">
        <v>56</v>
      </c>
      <c r="D56" s="57" t="s">
        <v>94</v>
      </c>
      <c r="E56" s="57" t="s">
        <v>188</v>
      </c>
      <c r="F56" s="57" t="s">
        <v>189</v>
      </c>
      <c r="G56" s="57" t="s">
        <v>184</v>
      </c>
      <c r="H56" s="57" t="s">
        <v>187</v>
      </c>
      <c r="I56" s="57" t="s">
        <v>187</v>
      </c>
      <c r="J56" s="57" t="s">
        <v>224</v>
      </c>
      <c r="K56" s="57" t="s">
        <v>223</v>
      </c>
      <c r="L56" s="58">
        <v>123</v>
      </c>
      <c r="M56" s="122">
        <v>55000000</v>
      </c>
      <c r="N56" s="118" t="s">
        <v>226</v>
      </c>
      <c r="O56" s="122">
        <v>55000000</v>
      </c>
      <c r="P56" s="59" t="s">
        <v>1361</v>
      </c>
      <c r="Q56" s="122">
        <v>55000000</v>
      </c>
      <c r="R56" s="59" t="s">
        <v>1020</v>
      </c>
      <c r="S56" s="122">
        <v>55000000</v>
      </c>
      <c r="T56" s="118" t="s">
        <v>360</v>
      </c>
      <c r="U56" s="118" t="s">
        <v>1336</v>
      </c>
      <c r="V56" s="379" t="s">
        <v>1105</v>
      </c>
      <c r="W56" s="380"/>
      <c r="X56" s="56">
        <v>0</v>
      </c>
      <c r="Y56" s="56">
        <v>5000000</v>
      </c>
      <c r="Z56" s="56"/>
      <c r="AA56" s="56"/>
      <c r="AB56" s="56"/>
      <c r="AC56" s="56"/>
      <c r="AD56" s="56"/>
      <c r="AE56" s="56"/>
      <c r="AF56" s="56"/>
      <c r="AG56" s="56"/>
      <c r="AH56" s="60"/>
      <c r="AI56" s="63">
        <f t="shared" si="2"/>
        <v>5000000</v>
      </c>
      <c r="AJ56" s="64">
        <f t="shared" si="3"/>
        <v>50000000</v>
      </c>
      <c r="AK56" s="144"/>
    </row>
    <row r="57" spans="1:37" s="145" customFormat="1" x14ac:dyDescent="0.2">
      <c r="A57" s="55"/>
      <c r="B57" s="122">
        <v>40002600</v>
      </c>
      <c r="C57" s="57" t="s">
        <v>56</v>
      </c>
      <c r="D57" s="57" t="s">
        <v>94</v>
      </c>
      <c r="E57" s="57" t="s">
        <v>188</v>
      </c>
      <c r="F57" s="57" t="s">
        <v>189</v>
      </c>
      <c r="G57" s="57" t="s">
        <v>184</v>
      </c>
      <c r="H57" s="57" t="s">
        <v>187</v>
      </c>
      <c r="I57" s="57" t="s">
        <v>187</v>
      </c>
      <c r="J57" s="57" t="s">
        <v>224</v>
      </c>
      <c r="K57" s="57" t="s">
        <v>223</v>
      </c>
      <c r="L57" s="58">
        <v>125</v>
      </c>
      <c r="M57" s="122">
        <v>40002600</v>
      </c>
      <c r="N57" s="118" t="s">
        <v>226</v>
      </c>
      <c r="O57" s="122">
        <v>40002600</v>
      </c>
      <c r="P57" s="59" t="s">
        <v>1362</v>
      </c>
      <c r="Q57" s="122">
        <v>40002600</v>
      </c>
      <c r="R57" s="59" t="s">
        <v>1277</v>
      </c>
      <c r="S57" s="122">
        <v>40002600</v>
      </c>
      <c r="T57" s="118" t="s">
        <v>361</v>
      </c>
      <c r="U57" s="118" t="s">
        <v>1337</v>
      </c>
      <c r="V57" s="379" t="s">
        <v>1285</v>
      </c>
      <c r="W57" s="380"/>
      <c r="X57" s="56">
        <v>1333420</v>
      </c>
      <c r="Y57" s="56">
        <v>3636600</v>
      </c>
      <c r="Z57" s="56"/>
      <c r="AA57" s="56"/>
      <c r="AB57" s="56"/>
      <c r="AC57" s="56"/>
      <c r="AD57" s="56"/>
      <c r="AE57" s="56"/>
      <c r="AF57" s="56"/>
      <c r="AG57" s="56"/>
      <c r="AH57" s="60"/>
      <c r="AI57" s="63">
        <f t="shared" si="2"/>
        <v>4970020</v>
      </c>
      <c r="AJ57" s="64">
        <f t="shared" si="3"/>
        <v>35032580</v>
      </c>
      <c r="AK57" s="144"/>
    </row>
    <row r="58" spans="1:37" s="145" customFormat="1" x14ac:dyDescent="0.2">
      <c r="A58" s="55"/>
      <c r="B58" s="122">
        <v>47359400</v>
      </c>
      <c r="C58" s="57" t="s">
        <v>56</v>
      </c>
      <c r="D58" s="57" t="s">
        <v>94</v>
      </c>
      <c r="E58" s="57" t="s">
        <v>188</v>
      </c>
      <c r="F58" s="57" t="s">
        <v>189</v>
      </c>
      <c r="G58" s="57" t="s">
        <v>184</v>
      </c>
      <c r="H58" s="57" t="s">
        <v>187</v>
      </c>
      <c r="I58" s="57" t="s">
        <v>187</v>
      </c>
      <c r="J58" s="57" t="s">
        <v>224</v>
      </c>
      <c r="K58" s="57" t="s">
        <v>223</v>
      </c>
      <c r="L58" s="58">
        <v>126</v>
      </c>
      <c r="M58" s="122">
        <v>47359400</v>
      </c>
      <c r="N58" s="118" t="s">
        <v>226</v>
      </c>
      <c r="O58" s="122">
        <v>47359400</v>
      </c>
      <c r="P58" s="59" t="s">
        <v>1363</v>
      </c>
      <c r="Q58" s="122">
        <v>47359400</v>
      </c>
      <c r="R58" s="59" t="s">
        <v>1102</v>
      </c>
      <c r="S58" s="122">
        <v>47359400</v>
      </c>
      <c r="T58" s="118" t="s">
        <v>362</v>
      </c>
      <c r="U58" s="118" t="s">
        <v>1338</v>
      </c>
      <c r="V58" s="379" t="s">
        <v>1293</v>
      </c>
      <c r="W58" s="380"/>
      <c r="X58" s="56">
        <v>717567</v>
      </c>
      <c r="Y58" s="56">
        <v>4305400</v>
      </c>
      <c r="Z58" s="56"/>
      <c r="AA58" s="56"/>
      <c r="AB58" s="56"/>
      <c r="AC58" s="56"/>
      <c r="AD58" s="56"/>
      <c r="AE58" s="56"/>
      <c r="AF58" s="56"/>
      <c r="AG58" s="56"/>
      <c r="AH58" s="60"/>
      <c r="AI58" s="63">
        <f t="shared" si="2"/>
        <v>5022967</v>
      </c>
      <c r="AJ58" s="64">
        <f t="shared" si="3"/>
        <v>42336433</v>
      </c>
      <c r="AK58" s="144"/>
    </row>
    <row r="59" spans="1:37" s="145" customFormat="1" x14ac:dyDescent="0.2">
      <c r="A59" s="55"/>
      <c r="B59" s="122">
        <v>55000000</v>
      </c>
      <c r="C59" s="57" t="s">
        <v>56</v>
      </c>
      <c r="D59" s="57" t="s">
        <v>94</v>
      </c>
      <c r="E59" s="57" t="s">
        <v>188</v>
      </c>
      <c r="F59" s="57" t="s">
        <v>189</v>
      </c>
      <c r="G59" s="57" t="s">
        <v>184</v>
      </c>
      <c r="H59" s="57" t="s">
        <v>187</v>
      </c>
      <c r="I59" s="57" t="s">
        <v>187</v>
      </c>
      <c r="J59" s="57" t="s">
        <v>224</v>
      </c>
      <c r="K59" s="57" t="s">
        <v>223</v>
      </c>
      <c r="L59" s="58">
        <v>128</v>
      </c>
      <c r="M59" s="122">
        <v>55000000</v>
      </c>
      <c r="N59" s="118" t="s">
        <v>226</v>
      </c>
      <c r="O59" s="122">
        <v>55000000</v>
      </c>
      <c r="P59" s="59" t="s">
        <v>1226</v>
      </c>
      <c r="Q59" s="122">
        <v>55000000</v>
      </c>
      <c r="R59" s="59" t="s">
        <v>1001</v>
      </c>
      <c r="S59" s="122">
        <v>55000000</v>
      </c>
      <c r="T59" s="118" t="s">
        <v>363</v>
      </c>
      <c r="U59" s="118" t="s">
        <v>1339</v>
      </c>
      <c r="V59" s="379" t="s">
        <v>1363</v>
      </c>
      <c r="W59" s="380"/>
      <c r="X59" s="56">
        <v>0</v>
      </c>
      <c r="Y59" s="56">
        <v>5000000</v>
      </c>
      <c r="Z59" s="56"/>
      <c r="AA59" s="56"/>
      <c r="AB59" s="56"/>
      <c r="AC59" s="56"/>
      <c r="AD59" s="56"/>
      <c r="AE59" s="56"/>
      <c r="AF59" s="56"/>
      <c r="AG59" s="56"/>
      <c r="AH59" s="60"/>
      <c r="AI59" s="63">
        <f t="shared" si="2"/>
        <v>5000000</v>
      </c>
      <c r="AJ59" s="64">
        <f t="shared" si="3"/>
        <v>50000000</v>
      </c>
      <c r="AK59" s="144"/>
    </row>
    <row r="60" spans="1:37" s="145" customFormat="1" x14ac:dyDescent="0.2">
      <c r="A60" s="55"/>
      <c r="B60" s="122">
        <v>49500000</v>
      </c>
      <c r="C60" s="57" t="s">
        <v>56</v>
      </c>
      <c r="D60" s="57" t="s">
        <v>94</v>
      </c>
      <c r="E60" s="57" t="s">
        <v>188</v>
      </c>
      <c r="F60" s="57" t="s">
        <v>189</v>
      </c>
      <c r="G60" s="57" t="s">
        <v>184</v>
      </c>
      <c r="H60" s="57" t="s">
        <v>187</v>
      </c>
      <c r="I60" s="57" t="s">
        <v>187</v>
      </c>
      <c r="J60" s="57" t="s">
        <v>224</v>
      </c>
      <c r="K60" s="57" t="s">
        <v>223</v>
      </c>
      <c r="L60" s="58">
        <v>130</v>
      </c>
      <c r="M60" s="122">
        <v>49500000</v>
      </c>
      <c r="N60" s="118" t="s">
        <v>226</v>
      </c>
      <c r="O60" s="122">
        <v>49500000</v>
      </c>
      <c r="P60" s="59" t="s">
        <v>1168</v>
      </c>
      <c r="Q60" s="122">
        <v>49500000</v>
      </c>
      <c r="R60" s="59" t="s">
        <v>1115</v>
      </c>
      <c r="S60" s="122">
        <v>49500000</v>
      </c>
      <c r="T60" s="118" t="s">
        <v>364</v>
      </c>
      <c r="U60" s="118" t="s">
        <v>1340</v>
      </c>
      <c r="V60" s="379" t="s">
        <v>1299</v>
      </c>
      <c r="W60" s="380"/>
      <c r="X60" s="56">
        <v>0</v>
      </c>
      <c r="Y60" s="56">
        <v>4500000</v>
      </c>
      <c r="Z60" s="56"/>
      <c r="AA60" s="56"/>
      <c r="AB60" s="56"/>
      <c r="AC60" s="56"/>
      <c r="AD60" s="56"/>
      <c r="AE60" s="56"/>
      <c r="AF60" s="56"/>
      <c r="AG60" s="56"/>
      <c r="AH60" s="60"/>
      <c r="AI60" s="63">
        <f t="shared" si="2"/>
        <v>4500000</v>
      </c>
      <c r="AJ60" s="64">
        <f t="shared" si="3"/>
        <v>45000000</v>
      </c>
      <c r="AK60" s="144"/>
    </row>
    <row r="61" spans="1:37" s="145" customFormat="1" x14ac:dyDescent="0.2">
      <c r="A61" s="55"/>
      <c r="B61" s="122">
        <v>44000000</v>
      </c>
      <c r="C61" s="57" t="s">
        <v>56</v>
      </c>
      <c r="D61" s="57" t="s">
        <v>94</v>
      </c>
      <c r="E61" s="57" t="s">
        <v>188</v>
      </c>
      <c r="F61" s="57" t="s">
        <v>189</v>
      </c>
      <c r="G61" s="57" t="s">
        <v>184</v>
      </c>
      <c r="H61" s="57" t="s">
        <v>187</v>
      </c>
      <c r="I61" s="57" t="s">
        <v>187</v>
      </c>
      <c r="J61" s="57" t="s">
        <v>224</v>
      </c>
      <c r="K61" s="57" t="s">
        <v>223</v>
      </c>
      <c r="L61" s="58">
        <v>131</v>
      </c>
      <c r="M61" s="122">
        <v>44000000</v>
      </c>
      <c r="N61" s="118" t="s">
        <v>226</v>
      </c>
      <c r="O61" s="122">
        <v>44000000</v>
      </c>
      <c r="P61" s="59" t="s">
        <v>1053</v>
      </c>
      <c r="Q61" s="122">
        <v>44000000</v>
      </c>
      <c r="R61" s="59" t="s">
        <v>1278</v>
      </c>
      <c r="S61" s="122">
        <v>44000000</v>
      </c>
      <c r="T61" s="118" t="s">
        <v>365</v>
      </c>
      <c r="U61" s="118" t="s">
        <v>1341</v>
      </c>
      <c r="V61" s="379" t="s">
        <v>1296</v>
      </c>
      <c r="W61" s="380"/>
      <c r="X61" s="56">
        <v>0</v>
      </c>
      <c r="Y61" s="56">
        <v>4000000</v>
      </c>
      <c r="Z61" s="56"/>
      <c r="AA61" s="56"/>
      <c r="AB61" s="56"/>
      <c r="AC61" s="56"/>
      <c r="AD61" s="56"/>
      <c r="AE61" s="56"/>
      <c r="AF61" s="56"/>
      <c r="AG61" s="56"/>
      <c r="AH61" s="60"/>
      <c r="AI61" s="63">
        <f t="shared" si="2"/>
        <v>4000000</v>
      </c>
      <c r="AJ61" s="64">
        <f t="shared" si="3"/>
        <v>40000000</v>
      </c>
      <c r="AK61" s="144"/>
    </row>
    <row r="62" spans="1:37" s="145" customFormat="1" x14ac:dyDescent="0.2">
      <c r="A62" s="55"/>
      <c r="B62" s="122">
        <v>86900000</v>
      </c>
      <c r="C62" s="57" t="s">
        <v>56</v>
      </c>
      <c r="D62" s="57" t="s">
        <v>94</v>
      </c>
      <c r="E62" s="57" t="s">
        <v>188</v>
      </c>
      <c r="F62" s="57" t="s">
        <v>189</v>
      </c>
      <c r="G62" s="57" t="s">
        <v>184</v>
      </c>
      <c r="H62" s="57" t="s">
        <v>187</v>
      </c>
      <c r="I62" s="57" t="s">
        <v>187</v>
      </c>
      <c r="J62" s="57" t="s">
        <v>224</v>
      </c>
      <c r="K62" s="57" t="s">
        <v>223</v>
      </c>
      <c r="L62" s="58">
        <v>132</v>
      </c>
      <c r="M62" s="122">
        <v>86900000</v>
      </c>
      <c r="N62" s="118" t="s">
        <v>226</v>
      </c>
      <c r="O62" s="122">
        <v>86900000</v>
      </c>
      <c r="P62" s="59" t="s">
        <v>1243</v>
      </c>
      <c r="Q62" s="122">
        <v>86900000</v>
      </c>
      <c r="R62" s="59" t="s">
        <v>1270</v>
      </c>
      <c r="S62" s="122">
        <v>86900000</v>
      </c>
      <c r="T62" s="118" t="s">
        <v>366</v>
      </c>
      <c r="U62" s="118" t="s">
        <v>1342</v>
      </c>
      <c r="V62" s="379" t="s">
        <v>1252</v>
      </c>
      <c r="W62" s="380"/>
      <c r="X62" s="56">
        <v>2896667</v>
      </c>
      <c r="Y62" s="56">
        <v>7900000</v>
      </c>
      <c r="Z62" s="56"/>
      <c r="AA62" s="56"/>
      <c r="AB62" s="56"/>
      <c r="AC62" s="56"/>
      <c r="AD62" s="56"/>
      <c r="AE62" s="56"/>
      <c r="AF62" s="56"/>
      <c r="AG62" s="56"/>
      <c r="AH62" s="60"/>
      <c r="AI62" s="63">
        <f t="shared" si="2"/>
        <v>10796667</v>
      </c>
      <c r="AJ62" s="64">
        <f t="shared" si="3"/>
        <v>76103333</v>
      </c>
      <c r="AK62" s="144"/>
    </row>
    <row r="63" spans="1:37" s="145" customFormat="1" x14ac:dyDescent="0.2">
      <c r="A63" s="55"/>
      <c r="B63" s="122">
        <v>46200000</v>
      </c>
      <c r="C63" s="57" t="s">
        <v>56</v>
      </c>
      <c r="D63" s="57" t="s">
        <v>94</v>
      </c>
      <c r="E63" s="57" t="s">
        <v>188</v>
      </c>
      <c r="F63" s="57" t="s">
        <v>189</v>
      </c>
      <c r="G63" s="57" t="s">
        <v>184</v>
      </c>
      <c r="H63" s="57" t="s">
        <v>187</v>
      </c>
      <c r="I63" s="57" t="s">
        <v>187</v>
      </c>
      <c r="J63" s="57" t="s">
        <v>224</v>
      </c>
      <c r="K63" s="57" t="s">
        <v>223</v>
      </c>
      <c r="L63" s="58">
        <v>133</v>
      </c>
      <c r="M63" s="122">
        <v>46200000</v>
      </c>
      <c r="N63" s="118" t="s">
        <v>226</v>
      </c>
      <c r="O63" s="122">
        <v>46200000</v>
      </c>
      <c r="P63" s="59" t="s">
        <v>1245</v>
      </c>
      <c r="Q63" s="122">
        <v>46200000</v>
      </c>
      <c r="R63" s="59" t="s">
        <v>1279</v>
      </c>
      <c r="S63" s="122">
        <v>46200000</v>
      </c>
      <c r="T63" s="118" t="s">
        <v>367</v>
      </c>
      <c r="U63" s="118" t="s">
        <v>1343</v>
      </c>
      <c r="V63" s="379" t="s">
        <v>1253</v>
      </c>
      <c r="W63" s="380"/>
      <c r="X63" s="56">
        <v>1540000</v>
      </c>
      <c r="Y63" s="56">
        <v>4200000</v>
      </c>
      <c r="Z63" s="56"/>
      <c r="AA63" s="56"/>
      <c r="AB63" s="56"/>
      <c r="AC63" s="56"/>
      <c r="AD63" s="56"/>
      <c r="AE63" s="56"/>
      <c r="AF63" s="56"/>
      <c r="AG63" s="56"/>
      <c r="AH63" s="60"/>
      <c r="AI63" s="63">
        <f t="shared" si="2"/>
        <v>5740000</v>
      </c>
      <c r="AJ63" s="64">
        <f t="shared" si="3"/>
        <v>40460000</v>
      </c>
      <c r="AK63" s="144"/>
    </row>
    <row r="64" spans="1:37" s="145" customFormat="1" x14ac:dyDescent="0.2">
      <c r="A64" s="55"/>
      <c r="B64" s="122">
        <v>42531500</v>
      </c>
      <c r="C64" s="57" t="s">
        <v>56</v>
      </c>
      <c r="D64" s="57" t="s">
        <v>94</v>
      </c>
      <c r="E64" s="57" t="s">
        <v>188</v>
      </c>
      <c r="F64" s="57" t="s">
        <v>189</v>
      </c>
      <c r="G64" s="57" t="s">
        <v>184</v>
      </c>
      <c r="H64" s="57" t="s">
        <v>187</v>
      </c>
      <c r="I64" s="57" t="s">
        <v>187</v>
      </c>
      <c r="J64" s="57" t="s">
        <v>224</v>
      </c>
      <c r="K64" s="57" t="s">
        <v>223</v>
      </c>
      <c r="L64" s="58">
        <v>134</v>
      </c>
      <c r="M64" s="122">
        <v>42531500</v>
      </c>
      <c r="N64" s="118" t="s">
        <v>226</v>
      </c>
      <c r="O64" s="122">
        <v>42531500</v>
      </c>
      <c r="P64" s="59" t="s">
        <v>1280</v>
      </c>
      <c r="Q64" s="122">
        <v>42531500</v>
      </c>
      <c r="R64" s="59" t="s">
        <v>1280</v>
      </c>
      <c r="S64" s="122">
        <v>42531500</v>
      </c>
      <c r="T64" s="118" t="s">
        <v>368</v>
      </c>
      <c r="U64" s="118" t="s">
        <v>1344</v>
      </c>
      <c r="V64" s="379" t="s">
        <v>1272</v>
      </c>
      <c r="W64" s="380"/>
      <c r="X64" s="56">
        <v>1159950</v>
      </c>
      <c r="Y64" s="56">
        <v>3866500</v>
      </c>
      <c r="Z64" s="56"/>
      <c r="AA64" s="56"/>
      <c r="AB64" s="56"/>
      <c r="AC64" s="56"/>
      <c r="AD64" s="56"/>
      <c r="AE64" s="56"/>
      <c r="AF64" s="56"/>
      <c r="AG64" s="56"/>
      <c r="AH64" s="60"/>
      <c r="AI64" s="63">
        <f t="shared" si="2"/>
        <v>5026450</v>
      </c>
      <c r="AJ64" s="64">
        <f t="shared" si="3"/>
        <v>37505050</v>
      </c>
      <c r="AK64" s="144"/>
    </row>
    <row r="65" spans="1:37" s="145" customFormat="1" x14ac:dyDescent="0.2">
      <c r="A65" s="55"/>
      <c r="B65" s="122">
        <v>24807310</v>
      </c>
      <c r="C65" s="57" t="s">
        <v>56</v>
      </c>
      <c r="D65" s="57" t="s">
        <v>94</v>
      </c>
      <c r="E65" s="57" t="s">
        <v>188</v>
      </c>
      <c r="F65" s="57" t="s">
        <v>189</v>
      </c>
      <c r="G65" s="57" t="s">
        <v>184</v>
      </c>
      <c r="H65" s="57" t="s">
        <v>187</v>
      </c>
      <c r="I65" s="57" t="s">
        <v>187</v>
      </c>
      <c r="J65" s="57" t="s">
        <v>224</v>
      </c>
      <c r="K65" s="57" t="s">
        <v>223</v>
      </c>
      <c r="L65" s="58">
        <v>135</v>
      </c>
      <c r="M65" s="122">
        <v>24807310</v>
      </c>
      <c r="N65" s="118" t="s">
        <v>226</v>
      </c>
      <c r="O65" s="122">
        <v>24807310</v>
      </c>
      <c r="P65" s="59" t="s">
        <v>1251</v>
      </c>
      <c r="Q65" s="122">
        <v>24807310</v>
      </c>
      <c r="R65" s="59" t="s">
        <v>1264</v>
      </c>
      <c r="S65" s="122">
        <v>24807310</v>
      </c>
      <c r="T65" s="118" t="s">
        <v>369</v>
      </c>
      <c r="U65" s="118" t="s">
        <v>1345</v>
      </c>
      <c r="V65" s="379" t="s">
        <v>1277</v>
      </c>
      <c r="W65" s="380"/>
      <c r="X65" s="56">
        <v>826910</v>
      </c>
      <c r="Y65" s="56">
        <v>2255210</v>
      </c>
      <c r="Z65" s="56"/>
      <c r="AA65" s="56"/>
      <c r="AB65" s="56"/>
      <c r="AC65" s="56"/>
      <c r="AD65" s="56"/>
      <c r="AE65" s="56"/>
      <c r="AF65" s="56"/>
      <c r="AG65" s="56"/>
      <c r="AH65" s="60"/>
      <c r="AI65" s="63">
        <f t="shared" si="2"/>
        <v>3082120</v>
      </c>
      <c r="AJ65" s="64">
        <f t="shared" si="3"/>
        <v>21725190</v>
      </c>
      <c r="AK65" s="144"/>
    </row>
    <row r="66" spans="1:37" s="145" customFormat="1" x14ac:dyDescent="0.2">
      <c r="A66" s="55"/>
      <c r="B66" s="122">
        <v>26668400</v>
      </c>
      <c r="C66" s="57" t="s">
        <v>56</v>
      </c>
      <c r="D66" s="57" t="s">
        <v>94</v>
      </c>
      <c r="E66" s="57" t="s">
        <v>188</v>
      </c>
      <c r="F66" s="57" t="s">
        <v>189</v>
      </c>
      <c r="G66" s="57" t="s">
        <v>184</v>
      </c>
      <c r="H66" s="57" t="s">
        <v>187</v>
      </c>
      <c r="I66" s="57" t="s">
        <v>187</v>
      </c>
      <c r="J66" s="57" t="s">
        <v>224</v>
      </c>
      <c r="K66" s="57" t="s">
        <v>223</v>
      </c>
      <c r="L66" s="58">
        <v>136</v>
      </c>
      <c r="M66" s="122">
        <v>26668400</v>
      </c>
      <c r="N66" s="118" t="s">
        <v>226</v>
      </c>
      <c r="O66" s="122">
        <v>26668400</v>
      </c>
      <c r="P66" s="59" t="s">
        <v>1017</v>
      </c>
      <c r="Q66" s="122">
        <v>26668400</v>
      </c>
      <c r="R66" s="59" t="s">
        <v>1106</v>
      </c>
      <c r="S66" s="122">
        <v>26668400</v>
      </c>
      <c r="T66" s="118" t="s">
        <v>370</v>
      </c>
      <c r="U66" s="118" t="s">
        <v>1346</v>
      </c>
      <c r="V66" s="379" t="s">
        <v>1357</v>
      </c>
      <c r="W66" s="380"/>
      <c r="X66" s="56">
        <v>404067</v>
      </c>
      <c r="Y66" s="56">
        <v>2424400</v>
      </c>
      <c r="Z66" s="56"/>
      <c r="AA66" s="56"/>
      <c r="AB66" s="56"/>
      <c r="AC66" s="56"/>
      <c r="AD66" s="56"/>
      <c r="AE66" s="56"/>
      <c r="AF66" s="56"/>
      <c r="AG66" s="56"/>
      <c r="AH66" s="60"/>
      <c r="AI66" s="63">
        <f t="shared" si="2"/>
        <v>2828467</v>
      </c>
      <c r="AJ66" s="64">
        <f t="shared" si="3"/>
        <v>23839933</v>
      </c>
      <c r="AK66" s="144"/>
    </row>
    <row r="67" spans="1:37" s="145" customFormat="1" x14ac:dyDescent="0.2">
      <c r="A67" s="55"/>
      <c r="B67" s="122">
        <v>42900000</v>
      </c>
      <c r="C67" s="57" t="s">
        <v>56</v>
      </c>
      <c r="D67" s="57" t="s">
        <v>94</v>
      </c>
      <c r="E67" s="57" t="s">
        <v>188</v>
      </c>
      <c r="F67" s="57" t="s">
        <v>189</v>
      </c>
      <c r="G67" s="57" t="s">
        <v>184</v>
      </c>
      <c r="H67" s="57" t="s">
        <v>187</v>
      </c>
      <c r="I67" s="57" t="s">
        <v>187</v>
      </c>
      <c r="J67" s="57" t="s">
        <v>224</v>
      </c>
      <c r="K67" s="57" t="s">
        <v>223</v>
      </c>
      <c r="L67" s="58">
        <v>137</v>
      </c>
      <c r="M67" s="122">
        <v>42900000</v>
      </c>
      <c r="N67" s="118" t="s">
        <v>226</v>
      </c>
      <c r="O67" s="122">
        <v>42900000</v>
      </c>
      <c r="P67" s="59" t="s">
        <v>1364</v>
      </c>
      <c r="Q67" s="122">
        <v>42900000</v>
      </c>
      <c r="R67" s="59" t="s">
        <v>1168</v>
      </c>
      <c r="S67" s="122">
        <v>42900000</v>
      </c>
      <c r="T67" s="118" t="s">
        <v>371</v>
      </c>
      <c r="U67" s="118" t="s">
        <v>1347</v>
      </c>
      <c r="V67" s="379" t="s">
        <v>1356</v>
      </c>
      <c r="W67" s="380"/>
      <c r="X67" s="56">
        <v>650000</v>
      </c>
      <c r="Y67" s="56">
        <v>3900000</v>
      </c>
      <c r="Z67" s="56"/>
      <c r="AA67" s="56"/>
      <c r="AB67" s="56"/>
      <c r="AC67" s="56"/>
      <c r="AD67" s="56"/>
      <c r="AE67" s="56"/>
      <c r="AF67" s="56"/>
      <c r="AG67" s="56"/>
      <c r="AH67" s="60"/>
      <c r="AI67" s="63">
        <f t="shared" si="2"/>
        <v>4550000</v>
      </c>
      <c r="AJ67" s="64">
        <f t="shared" si="3"/>
        <v>38350000</v>
      </c>
      <c r="AK67" s="144"/>
    </row>
    <row r="68" spans="1:37" s="145" customFormat="1" x14ac:dyDescent="0.2">
      <c r="A68" s="55"/>
      <c r="B68" s="122">
        <v>49500000</v>
      </c>
      <c r="C68" s="57" t="s">
        <v>56</v>
      </c>
      <c r="D68" s="57" t="s">
        <v>94</v>
      </c>
      <c r="E68" s="57" t="s">
        <v>188</v>
      </c>
      <c r="F68" s="57" t="s">
        <v>189</v>
      </c>
      <c r="G68" s="57" t="s">
        <v>184</v>
      </c>
      <c r="H68" s="57" t="s">
        <v>187</v>
      </c>
      <c r="I68" s="57" t="s">
        <v>187</v>
      </c>
      <c r="J68" s="57" t="s">
        <v>224</v>
      </c>
      <c r="K68" s="57" t="s">
        <v>223</v>
      </c>
      <c r="L68" s="58">
        <v>138</v>
      </c>
      <c r="M68" s="122">
        <v>49500000</v>
      </c>
      <c r="N68" s="118" t="s">
        <v>226</v>
      </c>
      <c r="O68" s="122">
        <v>49500000</v>
      </c>
      <c r="P68" s="59" t="s">
        <v>1018</v>
      </c>
      <c r="Q68" s="122">
        <v>49500000</v>
      </c>
      <c r="R68" s="59" t="s">
        <v>1166</v>
      </c>
      <c r="S68" s="122">
        <v>49500000</v>
      </c>
      <c r="T68" s="118" t="s">
        <v>372</v>
      </c>
      <c r="U68" s="118" t="s">
        <v>1348</v>
      </c>
      <c r="V68" s="379" t="s">
        <v>1301</v>
      </c>
      <c r="W68" s="380"/>
      <c r="X68" s="56">
        <v>750000</v>
      </c>
      <c r="Y68" s="56">
        <v>4500000</v>
      </c>
      <c r="Z68" s="56"/>
      <c r="AA68" s="56"/>
      <c r="AB68" s="56"/>
      <c r="AC68" s="56"/>
      <c r="AD68" s="56"/>
      <c r="AE68" s="56"/>
      <c r="AF68" s="56"/>
      <c r="AG68" s="56"/>
      <c r="AH68" s="60"/>
      <c r="AI68" s="63">
        <f t="shared" si="2"/>
        <v>5250000</v>
      </c>
      <c r="AJ68" s="64">
        <f t="shared" si="3"/>
        <v>44250000</v>
      </c>
      <c r="AK68" s="144"/>
    </row>
    <row r="69" spans="1:37" s="145" customFormat="1" x14ac:dyDescent="0.2">
      <c r="A69" s="55"/>
      <c r="B69" s="122">
        <v>53817500</v>
      </c>
      <c r="C69" s="57" t="s">
        <v>56</v>
      </c>
      <c r="D69" s="57" t="s">
        <v>94</v>
      </c>
      <c r="E69" s="57" t="s">
        <v>188</v>
      </c>
      <c r="F69" s="57" t="s">
        <v>189</v>
      </c>
      <c r="G69" s="57" t="s">
        <v>184</v>
      </c>
      <c r="H69" s="57" t="s">
        <v>187</v>
      </c>
      <c r="I69" s="57" t="s">
        <v>187</v>
      </c>
      <c r="J69" s="57" t="s">
        <v>224</v>
      </c>
      <c r="K69" s="57" t="s">
        <v>223</v>
      </c>
      <c r="L69" s="58">
        <v>139</v>
      </c>
      <c r="M69" s="122">
        <v>53817500</v>
      </c>
      <c r="N69" s="118" t="s">
        <v>226</v>
      </c>
      <c r="O69" s="122">
        <v>53817500</v>
      </c>
      <c r="P69" s="59" t="s">
        <v>638</v>
      </c>
      <c r="Q69" s="122">
        <v>53817500</v>
      </c>
      <c r="R69" s="59" t="s">
        <v>1210</v>
      </c>
      <c r="S69" s="122">
        <v>53817500</v>
      </c>
      <c r="T69" s="118" t="s">
        <v>373</v>
      </c>
      <c r="U69" s="118" t="s">
        <v>1349</v>
      </c>
      <c r="V69" s="379" t="s">
        <v>698</v>
      </c>
      <c r="W69" s="380"/>
      <c r="X69" s="56">
        <v>0</v>
      </c>
      <c r="Y69" s="56">
        <v>4664183</v>
      </c>
      <c r="Z69" s="56"/>
      <c r="AA69" s="56"/>
      <c r="AB69" s="56"/>
      <c r="AC69" s="56"/>
      <c r="AD69" s="56"/>
      <c r="AE69" s="56"/>
      <c r="AF69" s="56"/>
      <c r="AG69" s="56"/>
      <c r="AH69" s="60"/>
      <c r="AI69" s="63">
        <f t="shared" si="2"/>
        <v>4664183</v>
      </c>
      <c r="AJ69" s="64">
        <f t="shared" si="3"/>
        <v>49153317</v>
      </c>
      <c r="AK69" s="144"/>
    </row>
    <row r="70" spans="1:37" s="145" customFormat="1" x14ac:dyDescent="0.2">
      <c r="A70" s="55"/>
      <c r="B70" s="122">
        <v>55000000</v>
      </c>
      <c r="C70" s="57" t="s">
        <v>56</v>
      </c>
      <c r="D70" s="57" t="s">
        <v>94</v>
      </c>
      <c r="E70" s="57" t="s">
        <v>188</v>
      </c>
      <c r="F70" s="57" t="s">
        <v>189</v>
      </c>
      <c r="G70" s="57" t="s">
        <v>184</v>
      </c>
      <c r="H70" s="57" t="s">
        <v>187</v>
      </c>
      <c r="I70" s="57" t="s">
        <v>187</v>
      </c>
      <c r="J70" s="57" t="s">
        <v>224</v>
      </c>
      <c r="K70" s="57" t="s">
        <v>223</v>
      </c>
      <c r="L70" s="58">
        <v>140</v>
      </c>
      <c r="M70" s="122">
        <v>55000000</v>
      </c>
      <c r="N70" s="118" t="s">
        <v>226</v>
      </c>
      <c r="O70" s="122">
        <v>55000000</v>
      </c>
      <c r="P70" s="59" t="s">
        <v>1287</v>
      </c>
      <c r="Q70" s="122">
        <v>55000000</v>
      </c>
      <c r="R70" s="59" t="s">
        <v>1271</v>
      </c>
      <c r="S70" s="122">
        <v>55000000</v>
      </c>
      <c r="T70" s="118" t="s">
        <v>374</v>
      </c>
      <c r="U70" s="118" t="s">
        <v>1350</v>
      </c>
      <c r="V70" s="379" t="s">
        <v>1270</v>
      </c>
      <c r="W70" s="380"/>
      <c r="X70" s="56">
        <v>1666667</v>
      </c>
      <c r="Y70" s="56">
        <v>5000000</v>
      </c>
      <c r="Z70" s="56"/>
      <c r="AA70" s="56"/>
      <c r="AB70" s="56"/>
      <c r="AC70" s="56"/>
      <c r="AD70" s="56"/>
      <c r="AE70" s="56"/>
      <c r="AF70" s="56"/>
      <c r="AG70" s="56"/>
      <c r="AH70" s="60"/>
      <c r="AI70" s="63">
        <f t="shared" si="2"/>
        <v>6666667</v>
      </c>
      <c r="AJ70" s="64">
        <f t="shared" si="3"/>
        <v>48333333</v>
      </c>
      <c r="AK70" s="144"/>
    </row>
    <row r="71" spans="1:37" s="145" customFormat="1" x14ac:dyDescent="0.2">
      <c r="A71" s="55"/>
      <c r="B71" s="122">
        <v>49225000</v>
      </c>
      <c r="C71" s="57" t="s">
        <v>56</v>
      </c>
      <c r="D71" s="57" t="s">
        <v>94</v>
      </c>
      <c r="E71" s="57" t="s">
        <v>188</v>
      </c>
      <c r="F71" s="57" t="s">
        <v>189</v>
      </c>
      <c r="G71" s="57" t="s">
        <v>184</v>
      </c>
      <c r="H71" s="57" t="s">
        <v>187</v>
      </c>
      <c r="I71" s="57" t="s">
        <v>187</v>
      </c>
      <c r="J71" s="57" t="s">
        <v>224</v>
      </c>
      <c r="K71" s="57" t="s">
        <v>223</v>
      </c>
      <c r="L71" s="58">
        <v>141</v>
      </c>
      <c r="M71" s="122">
        <v>49225000</v>
      </c>
      <c r="N71" s="118" t="s">
        <v>226</v>
      </c>
      <c r="O71" s="122">
        <v>49225000</v>
      </c>
      <c r="P71" s="59" t="s">
        <v>1291</v>
      </c>
      <c r="Q71" s="122">
        <v>49225000</v>
      </c>
      <c r="R71" s="59" t="s">
        <v>1281</v>
      </c>
      <c r="S71" s="122">
        <v>49225000</v>
      </c>
      <c r="T71" s="118" t="s">
        <v>1238</v>
      </c>
      <c r="U71" s="118" t="s">
        <v>1351</v>
      </c>
      <c r="V71" s="379" t="s">
        <v>1281</v>
      </c>
      <c r="W71" s="380"/>
      <c r="X71" s="56">
        <v>1491667</v>
      </c>
      <c r="Y71" s="56">
        <v>4475000</v>
      </c>
      <c r="Z71" s="56"/>
      <c r="AA71" s="56"/>
      <c r="AB71" s="56"/>
      <c r="AC71" s="56"/>
      <c r="AD71" s="56"/>
      <c r="AE71" s="56"/>
      <c r="AF71" s="56"/>
      <c r="AG71" s="56"/>
      <c r="AH71" s="60"/>
      <c r="AI71" s="63">
        <f t="shared" si="2"/>
        <v>5966667</v>
      </c>
      <c r="AJ71" s="64">
        <f t="shared" si="3"/>
        <v>43258333</v>
      </c>
      <c r="AK71" s="144"/>
    </row>
    <row r="72" spans="1:37" s="145" customFormat="1" x14ac:dyDescent="0.2">
      <c r="A72" s="55"/>
      <c r="B72" s="122">
        <v>40002600</v>
      </c>
      <c r="C72" s="57" t="s">
        <v>56</v>
      </c>
      <c r="D72" s="57" t="s">
        <v>94</v>
      </c>
      <c r="E72" s="57" t="s">
        <v>188</v>
      </c>
      <c r="F72" s="57" t="s">
        <v>189</v>
      </c>
      <c r="G72" s="57" t="s">
        <v>184</v>
      </c>
      <c r="H72" s="57" t="s">
        <v>187</v>
      </c>
      <c r="I72" s="57" t="s">
        <v>187</v>
      </c>
      <c r="J72" s="57" t="s">
        <v>224</v>
      </c>
      <c r="K72" s="57" t="s">
        <v>223</v>
      </c>
      <c r="L72" s="58">
        <v>142</v>
      </c>
      <c r="M72" s="122">
        <v>40002600</v>
      </c>
      <c r="N72" s="118" t="s">
        <v>226</v>
      </c>
      <c r="O72" s="122">
        <v>40002600</v>
      </c>
      <c r="P72" s="59" t="s">
        <v>1247</v>
      </c>
      <c r="Q72" s="122">
        <v>40002600</v>
      </c>
      <c r="R72" s="59" t="s">
        <v>1282</v>
      </c>
      <c r="S72" s="122">
        <v>40002600</v>
      </c>
      <c r="T72" s="118" t="s">
        <v>375</v>
      </c>
      <c r="U72" s="118" t="s">
        <v>1352</v>
      </c>
      <c r="V72" s="379" t="s">
        <v>1290</v>
      </c>
      <c r="W72" s="380"/>
      <c r="X72" s="56">
        <v>1212200</v>
      </c>
      <c r="Y72" s="56">
        <v>3636600</v>
      </c>
      <c r="Z72" s="56"/>
      <c r="AA72" s="56"/>
      <c r="AB72" s="56"/>
      <c r="AC72" s="56"/>
      <c r="AD72" s="56"/>
      <c r="AE72" s="56"/>
      <c r="AF72" s="56"/>
      <c r="AG72" s="56"/>
      <c r="AH72" s="60"/>
      <c r="AI72" s="63">
        <f t="shared" si="2"/>
        <v>4848800</v>
      </c>
      <c r="AJ72" s="64">
        <f t="shared" si="3"/>
        <v>35153800</v>
      </c>
      <c r="AK72" s="144"/>
    </row>
    <row r="73" spans="1:37" s="145" customFormat="1" x14ac:dyDescent="0.2">
      <c r="A73" s="55"/>
      <c r="B73" s="122">
        <v>42531500</v>
      </c>
      <c r="C73" s="57" t="s">
        <v>56</v>
      </c>
      <c r="D73" s="57" t="s">
        <v>94</v>
      </c>
      <c r="E73" s="57" t="s">
        <v>188</v>
      </c>
      <c r="F73" s="57" t="s">
        <v>189</v>
      </c>
      <c r="G73" s="57" t="s">
        <v>184</v>
      </c>
      <c r="H73" s="57" t="s">
        <v>187</v>
      </c>
      <c r="I73" s="57" t="s">
        <v>187</v>
      </c>
      <c r="J73" s="57" t="s">
        <v>224</v>
      </c>
      <c r="K73" s="57" t="s">
        <v>223</v>
      </c>
      <c r="L73" s="58">
        <v>143</v>
      </c>
      <c r="M73" s="122">
        <v>42531500</v>
      </c>
      <c r="N73" s="118" t="s">
        <v>226</v>
      </c>
      <c r="O73" s="122">
        <v>42531500</v>
      </c>
      <c r="P73" s="59" t="s">
        <v>438</v>
      </c>
      <c r="Q73" s="122">
        <v>42531500</v>
      </c>
      <c r="R73" s="59" t="s">
        <v>1283</v>
      </c>
      <c r="S73" s="122">
        <v>42531500</v>
      </c>
      <c r="T73" s="118" t="s">
        <v>376</v>
      </c>
      <c r="U73" s="118" t="s">
        <v>1353</v>
      </c>
      <c r="V73" s="379" t="s">
        <v>570</v>
      </c>
      <c r="W73" s="380"/>
      <c r="X73" s="56">
        <v>0</v>
      </c>
      <c r="Y73" s="56">
        <v>4124267</v>
      </c>
      <c r="Z73" s="56"/>
      <c r="AA73" s="56"/>
      <c r="AB73" s="56"/>
      <c r="AC73" s="56"/>
      <c r="AD73" s="56"/>
      <c r="AE73" s="56"/>
      <c r="AF73" s="56"/>
      <c r="AG73" s="56"/>
      <c r="AH73" s="60"/>
      <c r="AI73" s="63">
        <f t="shared" si="2"/>
        <v>4124267</v>
      </c>
      <c r="AJ73" s="64">
        <f t="shared" si="3"/>
        <v>38407233</v>
      </c>
      <c r="AK73" s="144"/>
    </row>
    <row r="74" spans="1:37" s="145" customFormat="1" x14ac:dyDescent="0.2">
      <c r="A74" s="55"/>
      <c r="B74" s="122">
        <v>57704900</v>
      </c>
      <c r="C74" s="57" t="s">
        <v>56</v>
      </c>
      <c r="D74" s="57" t="s">
        <v>94</v>
      </c>
      <c r="E74" s="57" t="s">
        <v>188</v>
      </c>
      <c r="F74" s="57" t="s">
        <v>189</v>
      </c>
      <c r="G74" s="57" t="s">
        <v>184</v>
      </c>
      <c r="H74" s="57" t="s">
        <v>187</v>
      </c>
      <c r="I74" s="57" t="s">
        <v>187</v>
      </c>
      <c r="J74" s="57" t="s">
        <v>224</v>
      </c>
      <c r="K74" s="57" t="s">
        <v>223</v>
      </c>
      <c r="L74" s="58">
        <v>144</v>
      </c>
      <c r="M74" s="122">
        <v>57704900</v>
      </c>
      <c r="N74" s="118" t="s">
        <v>226</v>
      </c>
      <c r="O74" s="122">
        <v>57704900</v>
      </c>
      <c r="P74" s="59">
        <v>6</v>
      </c>
      <c r="Q74" s="122">
        <v>57704900</v>
      </c>
      <c r="R74" s="59">
        <v>10</v>
      </c>
      <c r="S74" s="122">
        <v>57704900</v>
      </c>
      <c r="T74" s="118" t="s">
        <v>377</v>
      </c>
      <c r="U74" s="118" t="s">
        <v>1386</v>
      </c>
      <c r="V74" s="379">
        <v>5</v>
      </c>
      <c r="W74" s="380"/>
      <c r="X74" s="56">
        <v>1923497</v>
      </c>
      <c r="Y74" s="56">
        <v>5245900</v>
      </c>
      <c r="Z74" s="56"/>
      <c r="AA74" s="56"/>
      <c r="AB74" s="56"/>
      <c r="AC74" s="56"/>
      <c r="AD74" s="56"/>
      <c r="AE74" s="56"/>
      <c r="AF74" s="56"/>
      <c r="AG74" s="56"/>
      <c r="AH74" s="60"/>
      <c r="AI74" s="63">
        <f t="shared" si="2"/>
        <v>7169397</v>
      </c>
      <c r="AJ74" s="64">
        <f t="shared" si="3"/>
        <v>50535503</v>
      </c>
      <c r="AK74" s="144"/>
    </row>
    <row r="75" spans="1:37" s="145" customFormat="1" x14ac:dyDescent="0.2">
      <c r="A75" s="55"/>
      <c r="B75" s="122">
        <v>57200000</v>
      </c>
      <c r="C75" s="57" t="s">
        <v>56</v>
      </c>
      <c r="D75" s="57" t="s">
        <v>94</v>
      </c>
      <c r="E75" s="57" t="s">
        <v>188</v>
      </c>
      <c r="F75" s="57" t="s">
        <v>189</v>
      </c>
      <c r="G75" s="57" t="s">
        <v>184</v>
      </c>
      <c r="H75" s="57" t="s">
        <v>187</v>
      </c>
      <c r="I75" s="57" t="s">
        <v>187</v>
      </c>
      <c r="J75" s="57" t="s">
        <v>224</v>
      </c>
      <c r="K75" s="57" t="s">
        <v>223</v>
      </c>
      <c r="L75" s="58">
        <v>145</v>
      </c>
      <c r="M75" s="122">
        <v>57200000</v>
      </c>
      <c r="N75" s="118" t="s">
        <v>226</v>
      </c>
      <c r="O75" s="122">
        <v>57200000</v>
      </c>
      <c r="P75" s="59" t="s">
        <v>1244</v>
      </c>
      <c r="Q75" s="122">
        <v>57200000</v>
      </c>
      <c r="R75" s="59" t="s">
        <v>1265</v>
      </c>
      <c r="S75" s="122">
        <v>57200000</v>
      </c>
      <c r="T75" s="118" t="s">
        <v>1239</v>
      </c>
      <c r="U75" s="118" t="s">
        <v>1304</v>
      </c>
      <c r="V75" s="379" t="s">
        <v>1295</v>
      </c>
      <c r="W75" s="380"/>
      <c r="X75" s="56">
        <v>1040000</v>
      </c>
      <c r="Y75" s="56">
        <v>5200000</v>
      </c>
      <c r="Z75" s="56"/>
      <c r="AA75" s="56"/>
      <c r="AB75" s="56"/>
      <c r="AC75" s="56"/>
      <c r="AD75" s="56"/>
      <c r="AE75" s="56"/>
      <c r="AF75" s="56"/>
      <c r="AG75" s="56"/>
      <c r="AH75" s="60"/>
      <c r="AI75" s="63">
        <f t="shared" si="2"/>
        <v>6240000</v>
      </c>
      <c r="AJ75" s="64">
        <f t="shared" si="3"/>
        <v>50960000</v>
      </c>
      <c r="AK75" s="144"/>
    </row>
    <row r="76" spans="1:37" s="145" customFormat="1" x14ac:dyDescent="0.2">
      <c r="A76" s="55"/>
      <c r="B76" s="122">
        <v>44000000</v>
      </c>
      <c r="C76" s="57" t="s">
        <v>56</v>
      </c>
      <c r="D76" s="57" t="s">
        <v>94</v>
      </c>
      <c r="E76" s="57" t="s">
        <v>188</v>
      </c>
      <c r="F76" s="57" t="s">
        <v>189</v>
      </c>
      <c r="G76" s="57" t="s">
        <v>184</v>
      </c>
      <c r="H76" s="57" t="s">
        <v>187</v>
      </c>
      <c r="I76" s="57" t="s">
        <v>187</v>
      </c>
      <c r="J76" s="57" t="s">
        <v>224</v>
      </c>
      <c r="K76" s="57" t="s">
        <v>223</v>
      </c>
      <c r="L76" s="58">
        <v>146</v>
      </c>
      <c r="M76" s="122">
        <v>44000000</v>
      </c>
      <c r="N76" s="118" t="s">
        <v>226</v>
      </c>
      <c r="O76" s="122">
        <v>44000000</v>
      </c>
      <c r="P76" s="59" t="s">
        <v>1293</v>
      </c>
      <c r="Q76" s="122">
        <v>44000000</v>
      </c>
      <c r="R76" s="59" t="s">
        <v>1263</v>
      </c>
      <c r="S76" s="122">
        <v>44000000</v>
      </c>
      <c r="T76" s="118" t="s">
        <v>378</v>
      </c>
      <c r="U76" s="118" t="s">
        <v>1305</v>
      </c>
      <c r="V76" s="379" t="s">
        <v>1273</v>
      </c>
      <c r="W76" s="380"/>
      <c r="X76" s="56">
        <v>800000</v>
      </c>
      <c r="Y76" s="56">
        <v>4000000</v>
      </c>
      <c r="Z76" s="56"/>
      <c r="AA76" s="56"/>
      <c r="AB76" s="56"/>
      <c r="AC76" s="56"/>
      <c r="AD76" s="56"/>
      <c r="AE76" s="56"/>
      <c r="AF76" s="56"/>
      <c r="AG76" s="56"/>
      <c r="AH76" s="60"/>
      <c r="AI76" s="63">
        <f t="shared" si="2"/>
        <v>4800000</v>
      </c>
      <c r="AJ76" s="64">
        <f t="shared" si="3"/>
        <v>39200000</v>
      </c>
      <c r="AK76" s="144"/>
    </row>
    <row r="77" spans="1:37" s="145" customFormat="1" x14ac:dyDescent="0.2">
      <c r="A77" s="55"/>
      <c r="B77" s="122">
        <v>44000000</v>
      </c>
      <c r="C77" s="57" t="s">
        <v>56</v>
      </c>
      <c r="D77" s="57" t="s">
        <v>94</v>
      </c>
      <c r="E77" s="57" t="s">
        <v>188</v>
      </c>
      <c r="F77" s="57" t="s">
        <v>189</v>
      </c>
      <c r="G77" s="57" t="s">
        <v>184</v>
      </c>
      <c r="H77" s="57" t="s">
        <v>187</v>
      </c>
      <c r="I77" s="57" t="s">
        <v>187</v>
      </c>
      <c r="J77" s="57" t="s">
        <v>224</v>
      </c>
      <c r="K77" s="57" t="s">
        <v>223</v>
      </c>
      <c r="L77" s="58">
        <v>148</v>
      </c>
      <c r="M77" s="122">
        <v>44000000</v>
      </c>
      <c r="N77" s="118" t="s">
        <v>226</v>
      </c>
      <c r="O77" s="122">
        <v>44000000</v>
      </c>
      <c r="P77" s="59" t="s">
        <v>1288</v>
      </c>
      <c r="Q77" s="122">
        <v>44000000</v>
      </c>
      <c r="R77" s="59" t="s">
        <v>1284</v>
      </c>
      <c r="S77" s="122">
        <v>44000000</v>
      </c>
      <c r="T77" s="118" t="s">
        <v>379</v>
      </c>
      <c r="U77" s="118" t="s">
        <v>1306</v>
      </c>
      <c r="V77" s="379" t="s">
        <v>1302</v>
      </c>
      <c r="W77" s="380"/>
      <c r="X77" s="56">
        <v>666666</v>
      </c>
      <c r="Y77" s="56">
        <v>4000000</v>
      </c>
      <c r="Z77" s="56"/>
      <c r="AA77" s="56"/>
      <c r="AB77" s="56"/>
      <c r="AC77" s="56"/>
      <c r="AD77" s="56"/>
      <c r="AE77" s="56"/>
      <c r="AF77" s="56"/>
      <c r="AG77" s="56"/>
      <c r="AH77" s="60"/>
      <c r="AI77" s="63">
        <f t="shared" si="2"/>
        <v>4666666</v>
      </c>
      <c r="AJ77" s="64">
        <f t="shared" si="3"/>
        <v>39333334</v>
      </c>
      <c r="AK77" s="144"/>
    </row>
    <row r="78" spans="1:37" s="145" customFormat="1" x14ac:dyDescent="0.2">
      <c r="A78" s="55"/>
      <c r="B78" s="122">
        <v>55000000</v>
      </c>
      <c r="C78" s="57" t="s">
        <v>56</v>
      </c>
      <c r="D78" s="57" t="s">
        <v>94</v>
      </c>
      <c r="E78" s="57" t="s">
        <v>188</v>
      </c>
      <c r="F78" s="57" t="s">
        <v>189</v>
      </c>
      <c r="G78" s="57" t="s">
        <v>184</v>
      </c>
      <c r="H78" s="57" t="s">
        <v>187</v>
      </c>
      <c r="I78" s="57" t="s">
        <v>187</v>
      </c>
      <c r="J78" s="57" t="s">
        <v>224</v>
      </c>
      <c r="K78" s="57" t="s">
        <v>223</v>
      </c>
      <c r="L78" s="58">
        <v>149</v>
      </c>
      <c r="M78" s="122">
        <v>55000000</v>
      </c>
      <c r="N78" s="118" t="s">
        <v>226</v>
      </c>
      <c r="O78" s="122">
        <v>55000000</v>
      </c>
      <c r="P78" s="59" t="s">
        <v>1246</v>
      </c>
      <c r="Q78" s="122">
        <v>55000000</v>
      </c>
      <c r="R78" s="59" t="s">
        <v>1285</v>
      </c>
      <c r="S78" s="122">
        <v>55000000</v>
      </c>
      <c r="T78" s="118" t="s">
        <v>380</v>
      </c>
      <c r="U78" s="118" t="s">
        <v>1307</v>
      </c>
      <c r="V78" s="379" t="s">
        <v>1279</v>
      </c>
      <c r="W78" s="380"/>
      <c r="X78" s="56">
        <v>1833333</v>
      </c>
      <c r="Y78" s="56">
        <v>5000000</v>
      </c>
      <c r="Z78" s="56"/>
      <c r="AA78" s="56"/>
      <c r="AB78" s="56"/>
      <c r="AC78" s="56"/>
      <c r="AD78" s="56"/>
      <c r="AE78" s="56"/>
      <c r="AF78" s="56"/>
      <c r="AG78" s="56"/>
      <c r="AH78" s="60"/>
      <c r="AI78" s="63">
        <f t="shared" si="2"/>
        <v>6833333</v>
      </c>
      <c r="AJ78" s="64">
        <f t="shared" si="3"/>
        <v>48166667</v>
      </c>
      <c r="AK78" s="144"/>
    </row>
    <row r="79" spans="1:37" s="145" customFormat="1" x14ac:dyDescent="0.2">
      <c r="A79" s="55"/>
      <c r="B79" s="122">
        <v>82500000</v>
      </c>
      <c r="C79" s="57" t="s">
        <v>56</v>
      </c>
      <c r="D79" s="57" t="s">
        <v>94</v>
      </c>
      <c r="E79" s="57" t="s">
        <v>188</v>
      </c>
      <c r="F79" s="57" t="s">
        <v>189</v>
      </c>
      <c r="G79" s="57" t="s">
        <v>184</v>
      </c>
      <c r="H79" s="57" t="s">
        <v>187</v>
      </c>
      <c r="I79" s="57" t="s">
        <v>187</v>
      </c>
      <c r="J79" s="57" t="s">
        <v>224</v>
      </c>
      <c r="K79" s="57" t="s">
        <v>223</v>
      </c>
      <c r="L79" s="58">
        <v>150</v>
      </c>
      <c r="M79" s="122">
        <v>82500000</v>
      </c>
      <c r="N79" s="118" t="s">
        <v>226</v>
      </c>
      <c r="O79" s="122">
        <v>82500000</v>
      </c>
      <c r="P79" s="59" t="s">
        <v>1277</v>
      </c>
      <c r="Q79" s="122">
        <v>82500000</v>
      </c>
      <c r="R79" s="59" t="s">
        <v>1260</v>
      </c>
      <c r="S79" s="122">
        <v>82500000</v>
      </c>
      <c r="T79" s="118" t="s">
        <v>381</v>
      </c>
      <c r="U79" s="118" t="s">
        <v>1308</v>
      </c>
      <c r="V79" s="379" t="s">
        <v>1251</v>
      </c>
      <c r="W79" s="380"/>
      <c r="X79" s="56">
        <v>2750000</v>
      </c>
      <c r="Y79" s="56">
        <v>7500000</v>
      </c>
      <c r="Z79" s="56"/>
      <c r="AA79" s="56"/>
      <c r="AB79" s="56"/>
      <c r="AC79" s="56"/>
      <c r="AD79" s="56"/>
      <c r="AE79" s="56"/>
      <c r="AF79" s="56"/>
      <c r="AG79" s="56"/>
      <c r="AH79" s="60"/>
      <c r="AI79" s="63">
        <f t="shared" si="2"/>
        <v>10250000</v>
      </c>
      <c r="AJ79" s="64">
        <f t="shared" si="3"/>
        <v>72250000</v>
      </c>
      <c r="AK79" s="144"/>
    </row>
    <row r="80" spans="1:37" s="145" customFormat="1" x14ac:dyDescent="0.2">
      <c r="A80" s="55"/>
      <c r="B80" s="122">
        <v>49500000</v>
      </c>
      <c r="C80" s="57" t="s">
        <v>56</v>
      </c>
      <c r="D80" s="57" t="s">
        <v>94</v>
      </c>
      <c r="E80" s="57" t="s">
        <v>188</v>
      </c>
      <c r="F80" s="57" t="s">
        <v>189</v>
      </c>
      <c r="G80" s="57" t="s">
        <v>184</v>
      </c>
      <c r="H80" s="57" t="s">
        <v>187</v>
      </c>
      <c r="I80" s="57" t="s">
        <v>187</v>
      </c>
      <c r="J80" s="57" t="s">
        <v>224</v>
      </c>
      <c r="K80" s="57" t="s">
        <v>223</v>
      </c>
      <c r="L80" s="58">
        <v>152</v>
      </c>
      <c r="M80" s="122">
        <v>49500000</v>
      </c>
      <c r="N80" s="118" t="s">
        <v>226</v>
      </c>
      <c r="O80" s="122">
        <v>49500000</v>
      </c>
      <c r="P80" s="59" t="s">
        <v>1253</v>
      </c>
      <c r="Q80" s="122">
        <v>49500000</v>
      </c>
      <c r="R80" s="59" t="s">
        <v>1269</v>
      </c>
      <c r="S80" s="122">
        <v>49500000</v>
      </c>
      <c r="T80" s="118" t="s">
        <v>382</v>
      </c>
      <c r="U80" s="118" t="s">
        <v>1309</v>
      </c>
      <c r="V80" s="379" t="s">
        <v>1245</v>
      </c>
      <c r="W80" s="380"/>
      <c r="X80" s="56">
        <v>1650000</v>
      </c>
      <c r="Y80" s="56">
        <v>4500000</v>
      </c>
      <c r="Z80" s="56"/>
      <c r="AA80" s="56"/>
      <c r="AB80" s="56"/>
      <c r="AC80" s="56"/>
      <c r="AD80" s="56"/>
      <c r="AE80" s="56"/>
      <c r="AF80" s="56"/>
      <c r="AG80" s="56"/>
      <c r="AH80" s="60"/>
      <c r="AI80" s="63">
        <f t="shared" si="2"/>
        <v>6150000</v>
      </c>
      <c r="AJ80" s="64">
        <f t="shared" si="3"/>
        <v>43350000</v>
      </c>
      <c r="AK80" s="144"/>
    </row>
    <row r="81" spans="1:37" s="145" customFormat="1" x14ac:dyDescent="0.2">
      <c r="A81" s="55"/>
      <c r="B81" s="122">
        <v>26668400</v>
      </c>
      <c r="C81" s="57" t="s">
        <v>56</v>
      </c>
      <c r="D81" s="57" t="s">
        <v>94</v>
      </c>
      <c r="E81" s="57" t="s">
        <v>188</v>
      </c>
      <c r="F81" s="57" t="s">
        <v>189</v>
      </c>
      <c r="G81" s="57" t="s">
        <v>184</v>
      </c>
      <c r="H81" s="57" t="s">
        <v>187</v>
      </c>
      <c r="I81" s="57" t="s">
        <v>187</v>
      </c>
      <c r="J81" s="57" t="s">
        <v>224</v>
      </c>
      <c r="K81" s="57" t="s">
        <v>223</v>
      </c>
      <c r="L81" s="58">
        <v>156</v>
      </c>
      <c r="M81" s="122">
        <v>26668400</v>
      </c>
      <c r="N81" s="118" t="s">
        <v>226</v>
      </c>
      <c r="O81" s="122">
        <v>26668400</v>
      </c>
      <c r="P81" s="59" t="s">
        <v>1294</v>
      </c>
      <c r="Q81" s="122">
        <v>26668400</v>
      </c>
      <c r="R81" s="59" t="s">
        <v>1286</v>
      </c>
      <c r="S81" s="122">
        <v>26668400</v>
      </c>
      <c r="T81" s="118" t="s">
        <v>383</v>
      </c>
      <c r="U81" s="118" t="s">
        <v>1310</v>
      </c>
      <c r="V81" s="379" t="s">
        <v>1292</v>
      </c>
      <c r="W81" s="380"/>
      <c r="X81" s="56">
        <v>484880</v>
      </c>
      <c r="Y81" s="56">
        <v>2424400</v>
      </c>
      <c r="Z81" s="56"/>
      <c r="AA81" s="56"/>
      <c r="AB81" s="56"/>
      <c r="AC81" s="56"/>
      <c r="AD81" s="56"/>
      <c r="AE81" s="56"/>
      <c r="AF81" s="56"/>
      <c r="AG81" s="56"/>
      <c r="AH81" s="60"/>
      <c r="AI81" s="63">
        <f t="shared" si="2"/>
        <v>2909280</v>
      </c>
      <c r="AJ81" s="64">
        <f t="shared" si="3"/>
        <v>23759120</v>
      </c>
      <c r="AK81" s="144"/>
    </row>
    <row r="82" spans="1:37" s="145" customFormat="1" x14ac:dyDescent="0.2">
      <c r="A82" s="55"/>
      <c r="B82" s="122">
        <v>26668400</v>
      </c>
      <c r="C82" s="57" t="s">
        <v>56</v>
      </c>
      <c r="D82" s="57" t="s">
        <v>94</v>
      </c>
      <c r="E82" s="57" t="s">
        <v>188</v>
      </c>
      <c r="F82" s="57" t="s">
        <v>189</v>
      </c>
      <c r="G82" s="57" t="s">
        <v>184</v>
      </c>
      <c r="H82" s="57" t="s">
        <v>187</v>
      </c>
      <c r="I82" s="57" t="s">
        <v>187</v>
      </c>
      <c r="J82" s="57" t="s">
        <v>224</v>
      </c>
      <c r="K82" s="57" t="s">
        <v>223</v>
      </c>
      <c r="L82" s="58">
        <v>158</v>
      </c>
      <c r="M82" s="122">
        <v>26668400</v>
      </c>
      <c r="N82" s="118" t="s">
        <v>226</v>
      </c>
      <c r="O82" s="122">
        <v>26668400</v>
      </c>
      <c r="P82" s="59" t="s">
        <v>1295</v>
      </c>
      <c r="Q82" s="122">
        <v>26668400</v>
      </c>
      <c r="R82" s="59" t="s">
        <v>1287</v>
      </c>
      <c r="S82" s="122">
        <v>26668400</v>
      </c>
      <c r="T82" s="118" t="s">
        <v>384</v>
      </c>
      <c r="U82" s="118" t="s">
        <v>1311</v>
      </c>
      <c r="V82" s="379" t="s">
        <v>1263</v>
      </c>
      <c r="W82" s="380"/>
      <c r="X82" s="56">
        <v>404066</v>
      </c>
      <c r="Y82" s="56">
        <v>2424400</v>
      </c>
      <c r="Z82" s="56"/>
      <c r="AA82" s="56"/>
      <c r="AB82" s="56"/>
      <c r="AC82" s="56"/>
      <c r="AD82" s="56"/>
      <c r="AE82" s="56"/>
      <c r="AF82" s="56"/>
      <c r="AG82" s="56"/>
      <c r="AH82" s="60"/>
      <c r="AI82" s="63">
        <f t="shared" si="2"/>
        <v>2828466</v>
      </c>
      <c r="AJ82" s="64">
        <f t="shared" si="3"/>
        <v>23839934</v>
      </c>
      <c r="AK82" s="144"/>
    </row>
    <row r="83" spans="1:37" s="145" customFormat="1" x14ac:dyDescent="0.2">
      <c r="A83" s="55"/>
      <c r="B83" s="122">
        <v>30806600</v>
      </c>
      <c r="C83" s="57" t="s">
        <v>56</v>
      </c>
      <c r="D83" s="57" t="s">
        <v>94</v>
      </c>
      <c r="E83" s="57" t="s">
        <v>188</v>
      </c>
      <c r="F83" s="57" t="s">
        <v>189</v>
      </c>
      <c r="G83" s="57" t="s">
        <v>184</v>
      </c>
      <c r="H83" s="57" t="s">
        <v>187</v>
      </c>
      <c r="I83" s="57" t="s">
        <v>187</v>
      </c>
      <c r="J83" s="57" t="s">
        <v>224</v>
      </c>
      <c r="K83" s="57" t="s">
        <v>223</v>
      </c>
      <c r="L83" s="58">
        <v>160</v>
      </c>
      <c r="M83" s="122">
        <v>30806600</v>
      </c>
      <c r="N83" s="118" t="s">
        <v>226</v>
      </c>
      <c r="O83" s="122">
        <v>30806600</v>
      </c>
      <c r="P83" s="59" t="s">
        <v>1296</v>
      </c>
      <c r="Q83" s="122">
        <v>30806600</v>
      </c>
      <c r="R83" s="59" t="s">
        <v>1226</v>
      </c>
      <c r="S83" s="122">
        <v>30806600</v>
      </c>
      <c r="T83" s="118" t="s">
        <v>385</v>
      </c>
      <c r="U83" s="118" t="s">
        <v>1312</v>
      </c>
      <c r="V83" s="379" t="s">
        <v>1294</v>
      </c>
      <c r="W83" s="380"/>
      <c r="X83" s="56">
        <v>560120</v>
      </c>
      <c r="Y83" s="56">
        <v>2800600</v>
      </c>
      <c r="Z83" s="56"/>
      <c r="AA83" s="56"/>
      <c r="AB83" s="56"/>
      <c r="AC83" s="56"/>
      <c r="AD83" s="56"/>
      <c r="AE83" s="56"/>
      <c r="AF83" s="56"/>
      <c r="AG83" s="56"/>
      <c r="AH83" s="60"/>
      <c r="AI83" s="63">
        <f t="shared" si="2"/>
        <v>3360720</v>
      </c>
      <c r="AJ83" s="64">
        <f t="shared" si="3"/>
        <v>27445880</v>
      </c>
      <c r="AK83" s="144"/>
    </row>
    <row r="84" spans="1:37" s="145" customFormat="1" x14ac:dyDescent="0.2">
      <c r="A84" s="55"/>
      <c r="B84" s="122">
        <v>37933500</v>
      </c>
      <c r="C84" s="57" t="s">
        <v>56</v>
      </c>
      <c r="D84" s="57" t="s">
        <v>94</v>
      </c>
      <c r="E84" s="57" t="s">
        <v>188</v>
      </c>
      <c r="F84" s="57" t="s">
        <v>189</v>
      </c>
      <c r="G84" s="57" t="s">
        <v>184</v>
      </c>
      <c r="H84" s="57" t="s">
        <v>187</v>
      </c>
      <c r="I84" s="57" t="s">
        <v>187</v>
      </c>
      <c r="J84" s="57" t="s">
        <v>224</v>
      </c>
      <c r="K84" s="57" t="s">
        <v>223</v>
      </c>
      <c r="L84" s="58">
        <v>161</v>
      </c>
      <c r="M84" s="122">
        <v>37933500</v>
      </c>
      <c r="N84" s="118" t="s">
        <v>226</v>
      </c>
      <c r="O84" s="122">
        <v>37933500</v>
      </c>
      <c r="P84" s="59" t="s">
        <v>1297</v>
      </c>
      <c r="Q84" s="122">
        <v>37933500</v>
      </c>
      <c r="R84" s="59" t="s">
        <v>1288</v>
      </c>
      <c r="S84" s="122">
        <v>37933500</v>
      </c>
      <c r="T84" s="118" t="s">
        <v>1240</v>
      </c>
      <c r="U84" s="118" t="s">
        <v>1313</v>
      </c>
      <c r="V84" s="379" t="s">
        <v>1284</v>
      </c>
      <c r="W84" s="380"/>
      <c r="X84" s="56">
        <v>689700</v>
      </c>
      <c r="Y84" s="56">
        <v>3448500</v>
      </c>
      <c r="Z84" s="56"/>
      <c r="AA84" s="56"/>
      <c r="AB84" s="56"/>
      <c r="AC84" s="56"/>
      <c r="AD84" s="56"/>
      <c r="AE84" s="56"/>
      <c r="AF84" s="56"/>
      <c r="AG84" s="56"/>
      <c r="AH84" s="60"/>
      <c r="AI84" s="63">
        <f t="shared" si="2"/>
        <v>4138200</v>
      </c>
      <c r="AJ84" s="64">
        <f t="shared" si="3"/>
        <v>33795300</v>
      </c>
      <c r="AK84" s="144"/>
    </row>
    <row r="85" spans="1:37" s="145" customFormat="1" x14ac:dyDescent="0.2">
      <c r="A85" s="55"/>
      <c r="B85" s="122">
        <v>31036500</v>
      </c>
      <c r="C85" s="57" t="s">
        <v>56</v>
      </c>
      <c r="D85" s="57" t="s">
        <v>94</v>
      </c>
      <c r="E85" s="57" t="s">
        <v>188</v>
      </c>
      <c r="F85" s="57" t="s">
        <v>189</v>
      </c>
      <c r="G85" s="57" t="s">
        <v>184</v>
      </c>
      <c r="H85" s="57" t="s">
        <v>187</v>
      </c>
      <c r="I85" s="57" t="s">
        <v>187</v>
      </c>
      <c r="J85" s="57" t="s">
        <v>224</v>
      </c>
      <c r="K85" s="57" t="s">
        <v>223</v>
      </c>
      <c r="L85" s="58">
        <v>162</v>
      </c>
      <c r="M85" s="122">
        <v>31036500</v>
      </c>
      <c r="N85" s="118" t="s">
        <v>226</v>
      </c>
      <c r="O85" s="122">
        <v>31036500</v>
      </c>
      <c r="P85" s="59" t="s">
        <v>1292</v>
      </c>
      <c r="Q85" s="122">
        <v>31036500</v>
      </c>
      <c r="R85" s="59" t="s">
        <v>1289</v>
      </c>
      <c r="S85" s="122">
        <v>31036500</v>
      </c>
      <c r="T85" s="118" t="s">
        <v>386</v>
      </c>
      <c r="U85" s="118" t="s">
        <v>1314</v>
      </c>
      <c r="V85" s="379" t="s">
        <v>1250</v>
      </c>
      <c r="W85" s="380"/>
      <c r="X85" s="56">
        <v>1034550</v>
      </c>
      <c r="Y85" s="56">
        <v>2821500</v>
      </c>
      <c r="Z85" s="56"/>
      <c r="AA85" s="56"/>
      <c r="AB85" s="56"/>
      <c r="AC85" s="56"/>
      <c r="AD85" s="56"/>
      <c r="AE85" s="56"/>
      <c r="AF85" s="56"/>
      <c r="AG85" s="56"/>
      <c r="AH85" s="60"/>
      <c r="AI85" s="63">
        <f t="shared" si="2"/>
        <v>3856050</v>
      </c>
      <c r="AJ85" s="64">
        <f t="shared" si="3"/>
        <v>27180450</v>
      </c>
      <c r="AK85" s="144"/>
    </row>
    <row r="86" spans="1:37" s="145" customFormat="1" x14ac:dyDescent="0.2">
      <c r="A86" s="55"/>
      <c r="B86" s="122">
        <v>26668400</v>
      </c>
      <c r="C86" s="57" t="s">
        <v>56</v>
      </c>
      <c r="D86" s="57" t="s">
        <v>94</v>
      </c>
      <c r="E86" s="57" t="s">
        <v>188</v>
      </c>
      <c r="F86" s="57" t="s">
        <v>189</v>
      </c>
      <c r="G86" s="57" t="s">
        <v>184</v>
      </c>
      <c r="H86" s="57" t="s">
        <v>187</v>
      </c>
      <c r="I86" s="57" t="s">
        <v>187</v>
      </c>
      <c r="J86" s="57" t="s">
        <v>224</v>
      </c>
      <c r="K86" s="57" t="s">
        <v>223</v>
      </c>
      <c r="L86" s="58">
        <v>163</v>
      </c>
      <c r="M86" s="122">
        <v>26668400</v>
      </c>
      <c r="N86" s="118" t="s">
        <v>226</v>
      </c>
      <c r="O86" s="122">
        <v>26668400</v>
      </c>
      <c r="P86" s="59" t="s">
        <v>1298</v>
      </c>
      <c r="Q86" s="122">
        <v>26668400</v>
      </c>
      <c r="R86" s="59" t="s">
        <v>1290</v>
      </c>
      <c r="S86" s="122">
        <v>26668400</v>
      </c>
      <c r="T86" s="118" t="s">
        <v>387</v>
      </c>
      <c r="U86" s="118" t="s">
        <v>1315</v>
      </c>
      <c r="V86" s="379" t="s">
        <v>1282</v>
      </c>
      <c r="W86" s="380"/>
      <c r="X86" s="56">
        <v>808133</v>
      </c>
      <c r="Y86" s="56">
        <v>2424400</v>
      </c>
      <c r="Z86" s="56"/>
      <c r="AA86" s="56"/>
      <c r="AB86" s="56"/>
      <c r="AC86" s="56"/>
      <c r="AD86" s="56"/>
      <c r="AE86" s="56"/>
      <c r="AF86" s="56"/>
      <c r="AG86" s="56"/>
      <c r="AH86" s="60"/>
      <c r="AI86" s="63">
        <f t="shared" ref="AI86:AI97" si="4">SUM(W86:AH86)</f>
        <v>3232533</v>
      </c>
      <c r="AJ86" s="64">
        <f t="shared" ref="AJ86:AJ97" si="5">+S86-AI86</f>
        <v>23435867</v>
      </c>
      <c r="AK86" s="144"/>
    </row>
    <row r="87" spans="1:37" s="145" customFormat="1" x14ac:dyDescent="0.2">
      <c r="A87" s="55"/>
      <c r="B87" s="122">
        <v>31036500</v>
      </c>
      <c r="C87" s="57" t="s">
        <v>56</v>
      </c>
      <c r="D87" s="57" t="s">
        <v>94</v>
      </c>
      <c r="E87" s="57" t="s">
        <v>188</v>
      </c>
      <c r="F87" s="57" t="s">
        <v>189</v>
      </c>
      <c r="G87" s="57" t="s">
        <v>184</v>
      </c>
      <c r="H87" s="57" t="s">
        <v>187</v>
      </c>
      <c r="I87" s="57" t="s">
        <v>187</v>
      </c>
      <c r="J87" s="57" t="s">
        <v>224</v>
      </c>
      <c r="K87" s="57" t="s">
        <v>223</v>
      </c>
      <c r="L87" s="58">
        <v>164</v>
      </c>
      <c r="M87" s="122">
        <v>31036500</v>
      </c>
      <c r="N87" s="118" t="s">
        <v>226</v>
      </c>
      <c r="O87" s="122">
        <v>31036500</v>
      </c>
      <c r="P87" s="59" t="s">
        <v>1286</v>
      </c>
      <c r="Q87" s="122">
        <v>31036500</v>
      </c>
      <c r="R87" s="59" t="s">
        <v>1267</v>
      </c>
      <c r="S87" s="122">
        <v>31036500</v>
      </c>
      <c r="T87" s="118" t="s">
        <v>388</v>
      </c>
      <c r="U87" s="118" t="s">
        <v>1316</v>
      </c>
      <c r="V87" s="379" t="s">
        <v>1256</v>
      </c>
      <c r="W87" s="380"/>
      <c r="X87" s="56">
        <v>1034550</v>
      </c>
      <c r="Y87" s="56">
        <v>2821500</v>
      </c>
      <c r="Z87" s="56"/>
      <c r="AA87" s="56"/>
      <c r="AB87" s="56"/>
      <c r="AC87" s="56"/>
      <c r="AD87" s="56"/>
      <c r="AE87" s="56"/>
      <c r="AF87" s="56"/>
      <c r="AG87" s="56"/>
      <c r="AH87" s="60"/>
      <c r="AI87" s="63">
        <f t="shared" si="4"/>
        <v>3856050</v>
      </c>
      <c r="AJ87" s="64">
        <f t="shared" si="5"/>
        <v>27180450</v>
      </c>
      <c r="AK87" s="144"/>
    </row>
    <row r="88" spans="1:37" s="145" customFormat="1" x14ac:dyDescent="0.2">
      <c r="A88" s="55"/>
      <c r="B88" s="122">
        <v>42531000</v>
      </c>
      <c r="C88" s="57" t="s">
        <v>56</v>
      </c>
      <c r="D88" s="57" t="s">
        <v>94</v>
      </c>
      <c r="E88" s="57" t="s">
        <v>188</v>
      </c>
      <c r="F88" s="57" t="s">
        <v>189</v>
      </c>
      <c r="G88" s="57" t="s">
        <v>184</v>
      </c>
      <c r="H88" s="57" t="s">
        <v>187</v>
      </c>
      <c r="I88" s="57" t="s">
        <v>187</v>
      </c>
      <c r="J88" s="57" t="s">
        <v>224</v>
      </c>
      <c r="K88" s="57" t="s">
        <v>223</v>
      </c>
      <c r="L88" s="58">
        <v>165</v>
      </c>
      <c r="M88" s="122">
        <v>42531000</v>
      </c>
      <c r="N88" s="118" t="s">
        <v>226</v>
      </c>
      <c r="O88" s="122">
        <v>42531000</v>
      </c>
      <c r="P88" s="59" t="s">
        <v>1299</v>
      </c>
      <c r="Q88" s="122">
        <v>42531000</v>
      </c>
      <c r="R88" s="59" t="s">
        <v>1105</v>
      </c>
      <c r="S88" s="122">
        <v>42531000</v>
      </c>
      <c r="T88" s="118" t="s">
        <v>389</v>
      </c>
      <c r="U88" s="118" t="s">
        <v>1317</v>
      </c>
      <c r="V88" s="379" t="s">
        <v>1287</v>
      </c>
      <c r="W88" s="380"/>
      <c r="X88" s="56">
        <v>773290</v>
      </c>
      <c r="Y88" s="56">
        <v>3866454</v>
      </c>
      <c r="Z88" s="56"/>
      <c r="AA88" s="56"/>
      <c r="AB88" s="56"/>
      <c r="AC88" s="56"/>
      <c r="AD88" s="56"/>
      <c r="AE88" s="56"/>
      <c r="AF88" s="56"/>
      <c r="AG88" s="56"/>
      <c r="AH88" s="60"/>
      <c r="AI88" s="63">
        <f t="shared" si="4"/>
        <v>4639744</v>
      </c>
      <c r="AJ88" s="64">
        <f t="shared" si="5"/>
        <v>37891256</v>
      </c>
      <c r="AK88" s="144"/>
    </row>
    <row r="89" spans="1:37" s="145" customFormat="1" x14ac:dyDescent="0.2">
      <c r="A89" s="55"/>
      <c r="B89" s="122">
        <v>32415900</v>
      </c>
      <c r="C89" s="57" t="s">
        <v>56</v>
      </c>
      <c r="D89" s="57" t="s">
        <v>94</v>
      </c>
      <c r="E89" s="57" t="s">
        <v>188</v>
      </c>
      <c r="F89" s="57" t="s">
        <v>189</v>
      </c>
      <c r="G89" s="57" t="s">
        <v>184</v>
      </c>
      <c r="H89" s="57" t="s">
        <v>187</v>
      </c>
      <c r="I89" s="57" t="s">
        <v>187</v>
      </c>
      <c r="J89" s="57" t="s">
        <v>224</v>
      </c>
      <c r="K89" s="57" t="s">
        <v>223</v>
      </c>
      <c r="L89" s="58">
        <v>166</v>
      </c>
      <c r="M89" s="122">
        <v>32415900</v>
      </c>
      <c r="N89" s="118" t="s">
        <v>226</v>
      </c>
      <c r="O89" s="122">
        <v>32415900</v>
      </c>
      <c r="P89" s="59" t="s">
        <v>1300</v>
      </c>
      <c r="Q89" s="122">
        <v>32415900</v>
      </c>
      <c r="R89" s="59" t="s">
        <v>1103</v>
      </c>
      <c r="S89" s="122">
        <v>32415900</v>
      </c>
      <c r="T89" s="118" t="s">
        <v>390</v>
      </c>
      <c r="U89" s="118" t="s">
        <v>1318</v>
      </c>
      <c r="V89" s="379" t="s">
        <v>1261</v>
      </c>
      <c r="W89" s="380"/>
      <c r="X89" s="56">
        <v>392920</v>
      </c>
      <c r="Y89" s="56">
        <v>2946900</v>
      </c>
      <c r="Z89" s="56"/>
      <c r="AA89" s="56"/>
      <c r="AB89" s="56"/>
      <c r="AC89" s="56"/>
      <c r="AD89" s="56"/>
      <c r="AE89" s="56"/>
      <c r="AF89" s="56"/>
      <c r="AG89" s="56"/>
      <c r="AH89" s="60"/>
      <c r="AI89" s="63">
        <f t="shared" si="4"/>
        <v>3339820</v>
      </c>
      <c r="AJ89" s="64">
        <f t="shared" si="5"/>
        <v>29076080</v>
      </c>
      <c r="AK89" s="144"/>
    </row>
    <row r="90" spans="1:37" s="145" customFormat="1" x14ac:dyDescent="0.2">
      <c r="A90" s="55"/>
      <c r="B90" s="122">
        <v>35519550</v>
      </c>
      <c r="C90" s="57" t="s">
        <v>56</v>
      </c>
      <c r="D90" s="57" t="s">
        <v>94</v>
      </c>
      <c r="E90" s="57" t="s">
        <v>188</v>
      </c>
      <c r="F90" s="57" t="s">
        <v>189</v>
      </c>
      <c r="G90" s="57" t="s">
        <v>184</v>
      </c>
      <c r="H90" s="57" t="s">
        <v>187</v>
      </c>
      <c r="I90" s="57" t="s">
        <v>187</v>
      </c>
      <c r="J90" s="57" t="s">
        <v>224</v>
      </c>
      <c r="K90" s="57" t="s">
        <v>223</v>
      </c>
      <c r="L90" s="58">
        <v>168</v>
      </c>
      <c r="M90" s="122">
        <v>35519550</v>
      </c>
      <c r="N90" s="118" t="s">
        <v>226</v>
      </c>
      <c r="O90" s="122">
        <v>35519550</v>
      </c>
      <c r="P90" s="59" t="s">
        <v>1272</v>
      </c>
      <c r="Q90" s="122">
        <v>35519550</v>
      </c>
      <c r="R90" s="59" t="s">
        <v>1291</v>
      </c>
      <c r="S90" s="122">
        <v>35519550</v>
      </c>
      <c r="T90" s="118" t="s">
        <v>391</v>
      </c>
      <c r="U90" s="118" t="s">
        <v>1319</v>
      </c>
      <c r="V90" s="379" t="s">
        <v>1280</v>
      </c>
      <c r="W90" s="380"/>
      <c r="X90" s="56">
        <v>968715</v>
      </c>
      <c r="Y90" s="56">
        <v>3229050</v>
      </c>
      <c r="Z90" s="56"/>
      <c r="AA90" s="56"/>
      <c r="AB90" s="56"/>
      <c r="AC90" s="56"/>
      <c r="AD90" s="56"/>
      <c r="AE90" s="56"/>
      <c r="AF90" s="56"/>
      <c r="AG90" s="56"/>
      <c r="AH90" s="60"/>
      <c r="AI90" s="63">
        <f t="shared" si="4"/>
        <v>4197765</v>
      </c>
      <c r="AJ90" s="64">
        <f t="shared" si="5"/>
        <v>31321785</v>
      </c>
      <c r="AK90" s="144"/>
    </row>
    <row r="91" spans="1:37" s="145" customFormat="1" x14ac:dyDescent="0.2">
      <c r="A91" s="55"/>
      <c r="B91" s="122">
        <v>35519550</v>
      </c>
      <c r="C91" s="57" t="s">
        <v>56</v>
      </c>
      <c r="D91" s="57" t="s">
        <v>94</v>
      </c>
      <c r="E91" s="57" t="s">
        <v>188</v>
      </c>
      <c r="F91" s="57" t="s">
        <v>189</v>
      </c>
      <c r="G91" s="57" t="s">
        <v>184</v>
      </c>
      <c r="H91" s="57" t="s">
        <v>187</v>
      </c>
      <c r="I91" s="57" t="s">
        <v>187</v>
      </c>
      <c r="J91" s="57" t="s">
        <v>224</v>
      </c>
      <c r="K91" s="57" t="s">
        <v>223</v>
      </c>
      <c r="L91" s="58">
        <v>170</v>
      </c>
      <c r="M91" s="122">
        <v>35519550</v>
      </c>
      <c r="N91" s="118" t="s">
        <v>226</v>
      </c>
      <c r="O91" s="122">
        <v>35519550</v>
      </c>
      <c r="P91" s="59" t="s">
        <v>1301</v>
      </c>
      <c r="Q91" s="122">
        <v>35519550</v>
      </c>
      <c r="R91" s="59" t="s">
        <v>1292</v>
      </c>
      <c r="S91" s="122">
        <v>35519550</v>
      </c>
      <c r="T91" s="118" t="s">
        <v>392</v>
      </c>
      <c r="U91" s="118" t="s">
        <v>1320</v>
      </c>
      <c r="V91" s="379" t="s">
        <v>1303</v>
      </c>
      <c r="W91" s="380"/>
      <c r="X91" s="56">
        <v>645810</v>
      </c>
      <c r="Y91" s="56">
        <v>3229050</v>
      </c>
      <c r="Z91" s="56"/>
      <c r="AA91" s="56"/>
      <c r="AB91" s="56"/>
      <c r="AC91" s="56"/>
      <c r="AD91" s="56"/>
      <c r="AE91" s="56"/>
      <c r="AF91" s="56"/>
      <c r="AG91" s="56"/>
      <c r="AH91" s="60"/>
      <c r="AI91" s="63">
        <f t="shared" ref="AI91:AI96" si="6">SUM(W91:AH91)</f>
        <v>3874860</v>
      </c>
      <c r="AJ91" s="64">
        <f t="shared" ref="AJ91:AJ96" si="7">+S91-AI91</f>
        <v>31644690</v>
      </c>
      <c r="AK91" s="144"/>
    </row>
    <row r="92" spans="1:37" s="145" customFormat="1" x14ac:dyDescent="0.2">
      <c r="A92" s="55"/>
      <c r="B92" s="122">
        <v>30000000</v>
      </c>
      <c r="C92" s="57" t="s">
        <v>56</v>
      </c>
      <c r="D92" s="57" t="s">
        <v>94</v>
      </c>
      <c r="E92" s="57" t="s">
        <v>188</v>
      </c>
      <c r="F92" s="57" t="s">
        <v>189</v>
      </c>
      <c r="G92" s="57" t="s">
        <v>184</v>
      </c>
      <c r="H92" s="57" t="s">
        <v>187</v>
      </c>
      <c r="I92" s="57" t="s">
        <v>187</v>
      </c>
      <c r="J92" s="57" t="s">
        <v>224</v>
      </c>
      <c r="K92" s="57" t="s">
        <v>223</v>
      </c>
      <c r="L92" s="58">
        <v>609</v>
      </c>
      <c r="M92" s="122">
        <v>30000000</v>
      </c>
      <c r="N92" s="118" t="s">
        <v>226</v>
      </c>
      <c r="O92" s="122">
        <v>30000000</v>
      </c>
      <c r="P92" s="59" t="s">
        <v>963</v>
      </c>
      <c r="Q92" s="122">
        <v>30000000</v>
      </c>
      <c r="R92" s="59" t="s">
        <v>1387</v>
      </c>
      <c r="S92" s="122">
        <v>30000000</v>
      </c>
      <c r="T92" s="118" t="s">
        <v>1241</v>
      </c>
      <c r="U92" s="118" t="s">
        <v>1388</v>
      </c>
      <c r="V92" s="379" t="s">
        <v>620</v>
      </c>
      <c r="W92" s="380"/>
      <c r="X92" s="56">
        <v>0</v>
      </c>
      <c r="Y92" s="56">
        <v>0</v>
      </c>
      <c r="Z92" s="56"/>
      <c r="AA92" s="56"/>
      <c r="AB92" s="56"/>
      <c r="AC92" s="56"/>
      <c r="AD92" s="56"/>
      <c r="AE92" s="56"/>
      <c r="AF92" s="56"/>
      <c r="AG92" s="56"/>
      <c r="AH92" s="60"/>
      <c r="AI92" s="63">
        <f t="shared" si="6"/>
        <v>0</v>
      </c>
      <c r="AJ92" s="64">
        <f t="shared" si="7"/>
        <v>30000000</v>
      </c>
      <c r="AK92" s="144"/>
    </row>
    <row r="93" spans="1:37" s="145" customFormat="1" x14ac:dyDescent="0.2">
      <c r="A93" s="55"/>
      <c r="B93" s="122">
        <v>19944797</v>
      </c>
      <c r="C93" s="57" t="s">
        <v>56</v>
      </c>
      <c r="D93" s="57" t="s">
        <v>94</v>
      </c>
      <c r="E93" s="57" t="s">
        <v>188</v>
      </c>
      <c r="F93" s="57" t="s">
        <v>189</v>
      </c>
      <c r="G93" s="57" t="s">
        <v>184</v>
      </c>
      <c r="H93" s="57" t="s">
        <v>187</v>
      </c>
      <c r="I93" s="57" t="s">
        <v>187</v>
      </c>
      <c r="J93" s="57" t="s">
        <v>224</v>
      </c>
      <c r="K93" s="57" t="s">
        <v>223</v>
      </c>
      <c r="L93" s="58">
        <v>610</v>
      </c>
      <c r="M93" s="122">
        <v>19944797</v>
      </c>
      <c r="N93" s="118" t="s">
        <v>226</v>
      </c>
      <c r="O93" s="122">
        <v>19944797</v>
      </c>
      <c r="P93" s="59" t="s">
        <v>1087</v>
      </c>
      <c r="Q93" s="122">
        <v>19944797</v>
      </c>
      <c r="R93" s="59" t="s">
        <v>1359</v>
      </c>
      <c r="S93" s="122">
        <v>19944797</v>
      </c>
      <c r="T93" s="118" t="s">
        <v>1242</v>
      </c>
      <c r="U93" s="118" t="s">
        <v>1389</v>
      </c>
      <c r="V93" s="379" t="s">
        <v>789</v>
      </c>
      <c r="W93" s="380"/>
      <c r="X93" s="56">
        <v>0</v>
      </c>
      <c r="Y93" s="56">
        <v>0</v>
      </c>
      <c r="Z93" s="56"/>
      <c r="AA93" s="56"/>
      <c r="AB93" s="56"/>
      <c r="AC93" s="56"/>
      <c r="AD93" s="56"/>
      <c r="AE93" s="56"/>
      <c r="AF93" s="56"/>
      <c r="AG93" s="56"/>
      <c r="AH93" s="60"/>
      <c r="AI93" s="63">
        <f t="shared" si="6"/>
        <v>0</v>
      </c>
      <c r="AJ93" s="64">
        <f t="shared" si="7"/>
        <v>19944797</v>
      </c>
      <c r="AK93" s="144"/>
    </row>
    <row r="94" spans="1:37" s="145" customFormat="1" x14ac:dyDescent="0.2">
      <c r="A94" s="55"/>
      <c r="B94" s="122"/>
      <c r="C94" s="57"/>
      <c r="D94" s="57"/>
      <c r="E94" s="57"/>
      <c r="F94" s="57"/>
      <c r="G94" s="57"/>
      <c r="H94" s="57"/>
      <c r="I94" s="57"/>
      <c r="J94" s="57"/>
      <c r="K94" s="57"/>
      <c r="L94" s="58"/>
      <c r="M94" s="122"/>
      <c r="N94" s="56"/>
      <c r="O94" s="122"/>
      <c r="P94" s="59"/>
      <c r="Q94" s="122"/>
      <c r="R94" s="59"/>
      <c r="S94" s="122"/>
      <c r="T94" s="118"/>
      <c r="U94" s="118"/>
      <c r="V94" s="379"/>
      <c r="W94" s="380"/>
      <c r="X94" s="56"/>
      <c r="Y94" s="56"/>
      <c r="Z94" s="56"/>
      <c r="AA94" s="56"/>
      <c r="AB94" s="56"/>
      <c r="AC94" s="56"/>
      <c r="AD94" s="56"/>
      <c r="AE94" s="56"/>
      <c r="AF94" s="56"/>
      <c r="AG94" s="56"/>
      <c r="AH94" s="60"/>
      <c r="AI94" s="63">
        <f t="shared" si="6"/>
        <v>0</v>
      </c>
      <c r="AJ94" s="64">
        <f t="shared" si="7"/>
        <v>0</v>
      </c>
      <c r="AK94" s="144"/>
    </row>
    <row r="95" spans="1:37" s="145" customFormat="1" x14ac:dyDescent="0.2">
      <c r="A95" s="55"/>
      <c r="B95" s="122"/>
      <c r="C95" s="57"/>
      <c r="D95" s="57"/>
      <c r="E95" s="57"/>
      <c r="F95" s="57"/>
      <c r="G95" s="57"/>
      <c r="H95" s="57"/>
      <c r="I95" s="57"/>
      <c r="J95" s="57"/>
      <c r="K95" s="57"/>
      <c r="L95" s="58"/>
      <c r="M95" s="122"/>
      <c r="N95" s="56"/>
      <c r="O95" s="122"/>
      <c r="P95" s="59"/>
      <c r="Q95" s="122"/>
      <c r="R95" s="59"/>
      <c r="S95" s="122"/>
      <c r="T95" s="118"/>
      <c r="U95" s="118"/>
      <c r="V95" s="379"/>
      <c r="W95" s="380"/>
      <c r="X95" s="56"/>
      <c r="Y95" s="56"/>
      <c r="Z95" s="56"/>
      <c r="AA95" s="56"/>
      <c r="AB95" s="56"/>
      <c r="AC95" s="56"/>
      <c r="AD95" s="56"/>
      <c r="AE95" s="56"/>
      <c r="AF95" s="56"/>
      <c r="AG95" s="56"/>
      <c r="AH95" s="60"/>
      <c r="AI95" s="63">
        <f t="shared" si="6"/>
        <v>0</v>
      </c>
      <c r="AJ95" s="64">
        <f t="shared" si="7"/>
        <v>0</v>
      </c>
      <c r="AK95" s="144"/>
    </row>
    <row r="96" spans="1:37" s="145" customFormat="1" x14ac:dyDescent="0.2">
      <c r="A96" s="55"/>
      <c r="B96" s="122"/>
      <c r="C96" s="57"/>
      <c r="D96" s="57"/>
      <c r="E96" s="57"/>
      <c r="F96" s="57"/>
      <c r="G96" s="57"/>
      <c r="H96" s="57"/>
      <c r="I96" s="57"/>
      <c r="J96" s="57"/>
      <c r="K96" s="57"/>
      <c r="L96" s="58"/>
      <c r="M96" s="122"/>
      <c r="N96" s="56"/>
      <c r="O96" s="122"/>
      <c r="P96" s="59"/>
      <c r="Q96" s="122"/>
      <c r="R96" s="59"/>
      <c r="S96" s="122"/>
      <c r="T96" s="118"/>
      <c r="U96" s="118"/>
      <c r="V96" s="379"/>
      <c r="W96" s="380"/>
      <c r="X96" s="56"/>
      <c r="Y96" s="56"/>
      <c r="Z96" s="56"/>
      <c r="AA96" s="56"/>
      <c r="AB96" s="56"/>
      <c r="AC96" s="56"/>
      <c r="AD96" s="56"/>
      <c r="AE96" s="56"/>
      <c r="AF96" s="56"/>
      <c r="AG96" s="56"/>
      <c r="AH96" s="60"/>
      <c r="AI96" s="63">
        <f t="shared" si="6"/>
        <v>0</v>
      </c>
      <c r="AJ96" s="64">
        <f t="shared" si="7"/>
        <v>0</v>
      </c>
      <c r="AK96" s="144"/>
    </row>
    <row r="97" spans="1:37" s="145" customFormat="1" x14ac:dyDescent="0.2">
      <c r="A97" s="55"/>
      <c r="B97" s="122"/>
      <c r="C97" s="57"/>
      <c r="D97" s="57"/>
      <c r="E97" s="57"/>
      <c r="F97" s="57"/>
      <c r="G97" s="57"/>
      <c r="H97" s="57"/>
      <c r="I97" s="57"/>
      <c r="J97" s="57"/>
      <c r="K97" s="57"/>
      <c r="L97" s="58"/>
      <c r="M97" s="122"/>
      <c r="N97" s="56"/>
      <c r="O97" s="122"/>
      <c r="P97" s="59"/>
      <c r="Q97" s="122"/>
      <c r="R97" s="59"/>
      <c r="S97" s="122"/>
      <c r="T97" s="118"/>
      <c r="U97" s="118"/>
      <c r="V97" s="379"/>
      <c r="W97" s="380"/>
      <c r="X97" s="56"/>
      <c r="Y97" s="56"/>
      <c r="Z97" s="56"/>
      <c r="AA97" s="56"/>
      <c r="AB97" s="56"/>
      <c r="AC97" s="56"/>
      <c r="AD97" s="56"/>
      <c r="AE97" s="56"/>
      <c r="AF97" s="56"/>
      <c r="AG97" s="56"/>
      <c r="AH97" s="60"/>
      <c r="AI97" s="63">
        <f t="shared" si="4"/>
        <v>0</v>
      </c>
      <c r="AJ97" s="64">
        <f t="shared" si="5"/>
        <v>0</v>
      </c>
      <c r="AK97" s="144"/>
    </row>
    <row r="98" spans="1:37" s="145" customFormat="1" x14ac:dyDescent="0.2">
      <c r="A98" s="55"/>
      <c r="B98" s="122"/>
      <c r="C98" s="57"/>
      <c r="D98" s="57"/>
      <c r="E98" s="57"/>
      <c r="F98" s="57"/>
      <c r="G98" s="57"/>
      <c r="H98" s="57"/>
      <c r="I98" s="57"/>
      <c r="J98" s="57"/>
      <c r="K98" s="57"/>
      <c r="L98" s="58"/>
      <c r="M98" s="122"/>
      <c r="N98" s="56"/>
      <c r="O98" s="122"/>
      <c r="P98" s="59"/>
      <c r="Q98" s="122"/>
      <c r="R98" s="59"/>
      <c r="S98" s="122"/>
      <c r="T98" s="118"/>
      <c r="U98" s="118"/>
      <c r="V98" s="379"/>
      <c r="W98" s="380"/>
      <c r="X98" s="56"/>
      <c r="Y98" s="56"/>
      <c r="Z98" s="56"/>
      <c r="AA98" s="56"/>
      <c r="AB98" s="56"/>
      <c r="AC98" s="56"/>
      <c r="AD98" s="56"/>
      <c r="AE98" s="56"/>
      <c r="AF98" s="56"/>
      <c r="AG98" s="56"/>
      <c r="AH98" s="60"/>
      <c r="AI98" s="63"/>
      <c r="AJ98" s="64"/>
      <c r="AK98" s="144"/>
    </row>
    <row r="99" spans="1:37" s="146" customFormat="1" ht="41.25" customHeight="1" x14ac:dyDescent="0.2">
      <c r="A99" s="66" t="s">
        <v>8</v>
      </c>
      <c r="B99" s="123">
        <f>B20-SUM(B21:B98)</f>
        <v>149472973</v>
      </c>
      <c r="C99" s="294" t="s">
        <v>56</v>
      </c>
      <c r="D99" s="295" t="s">
        <v>94</v>
      </c>
      <c r="E99" s="295" t="s">
        <v>188</v>
      </c>
      <c r="F99" s="295" t="s">
        <v>189</v>
      </c>
      <c r="G99" s="295" t="s">
        <v>184</v>
      </c>
      <c r="H99" s="295" t="s">
        <v>187</v>
      </c>
      <c r="I99" s="295" t="s">
        <v>187</v>
      </c>
      <c r="J99" s="295" t="s">
        <v>224</v>
      </c>
      <c r="K99" s="295" t="s">
        <v>223</v>
      </c>
      <c r="L99" s="68"/>
      <c r="M99" s="123"/>
      <c r="N99" s="69"/>
      <c r="O99" s="123"/>
      <c r="P99" s="70"/>
      <c r="Q99" s="123">
        <f>SUM(Q21:Q98)</f>
        <v>3687868337</v>
      </c>
      <c r="R99" s="71"/>
      <c r="S99" s="123">
        <f>SUM(S21:S98)</f>
        <v>3686201670</v>
      </c>
      <c r="T99" s="72"/>
      <c r="U99" s="72"/>
      <c r="V99" s="73"/>
      <c r="W99" s="381">
        <f t="shared" ref="W99:AJ99" si="8">SUM(W21:W98)</f>
        <v>0</v>
      </c>
      <c r="X99" s="74">
        <f t="shared" si="8"/>
        <v>73294038</v>
      </c>
      <c r="Y99" s="74">
        <f t="shared" si="8"/>
        <v>314123714</v>
      </c>
      <c r="Z99" s="74">
        <f t="shared" si="8"/>
        <v>0</v>
      </c>
      <c r="AA99" s="74">
        <f t="shared" si="8"/>
        <v>0</v>
      </c>
      <c r="AB99" s="74">
        <f t="shared" si="8"/>
        <v>0</v>
      </c>
      <c r="AC99" s="74">
        <f t="shared" si="8"/>
        <v>0</v>
      </c>
      <c r="AD99" s="74">
        <f t="shared" si="8"/>
        <v>0</v>
      </c>
      <c r="AE99" s="74">
        <f t="shared" si="8"/>
        <v>0</v>
      </c>
      <c r="AF99" s="74">
        <f t="shared" si="8"/>
        <v>0</v>
      </c>
      <c r="AG99" s="74">
        <f t="shared" si="8"/>
        <v>0</v>
      </c>
      <c r="AH99" s="72">
        <f t="shared" si="8"/>
        <v>0</v>
      </c>
      <c r="AI99" s="75">
        <f t="shared" si="8"/>
        <v>387417752</v>
      </c>
      <c r="AJ99" s="75">
        <f t="shared" si="8"/>
        <v>3298783918</v>
      </c>
    </row>
    <row r="100" spans="1:37" s="143" customFormat="1" ht="38.25" x14ac:dyDescent="0.2">
      <c r="A100" s="41" t="s">
        <v>190</v>
      </c>
      <c r="B100" s="121">
        <f>490118000+163848658+61789794</f>
        <v>715756452</v>
      </c>
      <c r="C100" s="137"/>
      <c r="D100" s="137"/>
      <c r="E100" s="137"/>
      <c r="F100" s="137"/>
      <c r="G100" s="137"/>
      <c r="H100" s="137"/>
      <c r="I100" s="137"/>
      <c r="J100" s="137"/>
      <c r="K100" s="137"/>
      <c r="L100" s="43"/>
      <c r="M100" s="114"/>
      <c r="N100" s="44"/>
      <c r="O100" s="45"/>
      <c r="P100" s="46"/>
      <c r="Q100" s="47"/>
      <c r="R100" s="48"/>
      <c r="S100" s="47"/>
      <c r="T100" s="49"/>
      <c r="U100" s="49"/>
      <c r="V100" s="50"/>
      <c r="W100" s="382"/>
      <c r="X100" s="52"/>
      <c r="Y100" s="52"/>
      <c r="Z100" s="52"/>
      <c r="AA100" s="52"/>
      <c r="AB100" s="52"/>
      <c r="AC100" s="52"/>
      <c r="AD100" s="52"/>
      <c r="AE100" s="52"/>
      <c r="AF100" s="52"/>
      <c r="AG100" s="52"/>
      <c r="AH100" s="53"/>
      <c r="AI100" s="54"/>
      <c r="AJ100" s="54"/>
    </row>
    <row r="101" spans="1:37" s="143" customFormat="1" x14ac:dyDescent="0.2">
      <c r="A101" s="55"/>
      <c r="B101" s="65">
        <v>79798230</v>
      </c>
      <c r="C101" s="57" t="s">
        <v>56</v>
      </c>
      <c r="D101" s="57" t="s">
        <v>94</v>
      </c>
      <c r="E101" s="57" t="s">
        <v>188</v>
      </c>
      <c r="F101" s="57" t="s">
        <v>192</v>
      </c>
      <c r="G101" s="57" t="s">
        <v>191</v>
      </c>
      <c r="H101" s="57" t="s">
        <v>193</v>
      </c>
      <c r="I101" s="57" t="s">
        <v>193</v>
      </c>
      <c r="J101" s="57" t="s">
        <v>224</v>
      </c>
      <c r="K101" s="57" t="s">
        <v>222</v>
      </c>
      <c r="L101" s="58">
        <v>211</v>
      </c>
      <c r="M101" s="65">
        <v>79798230</v>
      </c>
      <c r="N101" s="56" t="s">
        <v>226</v>
      </c>
      <c r="O101" s="65">
        <v>79798230</v>
      </c>
      <c r="P101" s="59">
        <v>288</v>
      </c>
      <c r="Q101" s="65">
        <v>79798230</v>
      </c>
      <c r="R101" s="59">
        <v>436</v>
      </c>
      <c r="S101" s="65">
        <v>79798230</v>
      </c>
      <c r="T101" s="118" t="s">
        <v>1394</v>
      </c>
      <c r="U101" s="120" t="s">
        <v>1162</v>
      </c>
      <c r="V101" s="379">
        <v>324</v>
      </c>
      <c r="W101" s="380">
        <v>0</v>
      </c>
      <c r="X101" s="56">
        <v>0</v>
      </c>
      <c r="Y101" s="56">
        <v>0</v>
      </c>
      <c r="Z101" s="56"/>
      <c r="AA101" s="56"/>
      <c r="AB101" s="56"/>
      <c r="AC101" s="56"/>
      <c r="AD101" s="56"/>
      <c r="AE101" s="56"/>
      <c r="AF101" s="56"/>
      <c r="AG101" s="56"/>
      <c r="AH101" s="60"/>
      <c r="AI101" s="63">
        <f t="shared" ref="AI101" si="9">SUM(W101:AH101)</f>
        <v>0</v>
      </c>
      <c r="AJ101" s="64">
        <f t="shared" ref="AJ101" si="10">+S101-AI101</f>
        <v>79798230</v>
      </c>
    </row>
    <row r="102" spans="1:37" s="143" customFormat="1" x14ac:dyDescent="0.2">
      <c r="A102" s="55"/>
      <c r="B102" s="65">
        <v>104500000</v>
      </c>
      <c r="C102" s="57" t="s">
        <v>56</v>
      </c>
      <c r="D102" s="57" t="s">
        <v>94</v>
      </c>
      <c r="E102" s="57" t="s">
        <v>188</v>
      </c>
      <c r="F102" s="57" t="s">
        <v>192</v>
      </c>
      <c r="G102" s="57" t="s">
        <v>191</v>
      </c>
      <c r="H102" s="57" t="s">
        <v>193</v>
      </c>
      <c r="I102" s="57" t="s">
        <v>193</v>
      </c>
      <c r="J102" s="57" t="s">
        <v>224</v>
      </c>
      <c r="K102" s="57" t="s">
        <v>222</v>
      </c>
      <c r="L102" s="58">
        <v>223</v>
      </c>
      <c r="M102" s="65">
        <v>104500000</v>
      </c>
      <c r="N102" s="56" t="s">
        <v>226</v>
      </c>
      <c r="O102" s="65">
        <v>104500000</v>
      </c>
      <c r="P102" s="59">
        <v>47</v>
      </c>
      <c r="Q102" s="65">
        <v>104500000</v>
      </c>
      <c r="R102" s="59" t="s">
        <v>1395</v>
      </c>
      <c r="S102" s="65">
        <v>21123770</v>
      </c>
      <c r="T102" s="118" t="s">
        <v>395</v>
      </c>
      <c r="U102" s="120" t="s">
        <v>1396</v>
      </c>
      <c r="V102" s="379" t="s">
        <v>1396</v>
      </c>
      <c r="W102" s="380">
        <v>237200</v>
      </c>
      <c r="X102" s="56">
        <v>14620076</v>
      </c>
      <c r="Y102" s="56">
        <v>6266494</v>
      </c>
      <c r="Z102" s="56"/>
      <c r="AA102" s="56"/>
      <c r="AB102" s="56"/>
      <c r="AC102" s="56"/>
      <c r="AD102" s="56"/>
      <c r="AE102" s="56"/>
      <c r="AF102" s="56"/>
      <c r="AG102" s="56"/>
      <c r="AH102" s="60"/>
      <c r="AI102" s="63">
        <f t="shared" ref="AI102:AI103" si="11">SUM(W102:AH102)</f>
        <v>21123770</v>
      </c>
      <c r="AJ102" s="64">
        <f t="shared" ref="AJ102:AJ103" si="12">+S102-AI102</f>
        <v>0</v>
      </c>
    </row>
    <row r="103" spans="1:37" s="143" customFormat="1" x14ac:dyDescent="0.2">
      <c r="A103" s="55"/>
      <c r="B103" s="65">
        <v>4356000</v>
      </c>
      <c r="C103" s="57" t="s">
        <v>56</v>
      </c>
      <c r="D103" s="57" t="s">
        <v>94</v>
      </c>
      <c r="E103" s="57" t="s">
        <v>188</v>
      </c>
      <c r="F103" s="57" t="s">
        <v>192</v>
      </c>
      <c r="G103" s="57" t="s">
        <v>191</v>
      </c>
      <c r="H103" s="57" t="s">
        <v>193</v>
      </c>
      <c r="I103" s="57" t="s">
        <v>193</v>
      </c>
      <c r="J103" s="57" t="s">
        <v>224</v>
      </c>
      <c r="K103" s="57" t="s">
        <v>222</v>
      </c>
      <c r="L103" s="58">
        <v>228</v>
      </c>
      <c r="M103" s="65">
        <v>4356000</v>
      </c>
      <c r="N103" s="56" t="s">
        <v>226</v>
      </c>
      <c r="O103" s="65">
        <v>4356000</v>
      </c>
      <c r="P103" s="59">
        <v>272</v>
      </c>
      <c r="Q103" s="65">
        <v>4356000</v>
      </c>
      <c r="R103" s="59">
        <v>272</v>
      </c>
      <c r="S103" s="65">
        <v>4356000</v>
      </c>
      <c r="T103" s="118" t="s">
        <v>394</v>
      </c>
      <c r="U103" s="120" t="s">
        <v>1397</v>
      </c>
      <c r="V103" s="379">
        <v>195</v>
      </c>
      <c r="W103" s="380">
        <v>0</v>
      </c>
      <c r="X103" s="56">
        <v>0</v>
      </c>
      <c r="Y103" s="56">
        <v>0</v>
      </c>
      <c r="Z103" s="56"/>
      <c r="AA103" s="56"/>
      <c r="AB103" s="56"/>
      <c r="AC103" s="56"/>
      <c r="AD103" s="56"/>
      <c r="AE103" s="56"/>
      <c r="AF103" s="56"/>
      <c r="AG103" s="56"/>
      <c r="AH103" s="60"/>
      <c r="AI103" s="63">
        <f t="shared" si="11"/>
        <v>0</v>
      </c>
      <c r="AJ103" s="64">
        <f t="shared" si="12"/>
        <v>4356000</v>
      </c>
    </row>
    <row r="104" spans="1:37" s="143" customFormat="1" x14ac:dyDescent="0.2">
      <c r="A104" s="55"/>
      <c r="B104" s="122"/>
      <c r="C104" s="57"/>
      <c r="D104" s="57"/>
      <c r="E104" s="57"/>
      <c r="F104" s="57"/>
      <c r="G104" s="57"/>
      <c r="H104" s="57"/>
      <c r="I104" s="57"/>
      <c r="J104" s="57"/>
      <c r="K104" s="57"/>
      <c r="L104" s="58"/>
      <c r="M104" s="115"/>
      <c r="N104" s="56"/>
      <c r="O104" s="65"/>
      <c r="P104" s="59"/>
      <c r="Q104" s="65"/>
      <c r="R104" s="59"/>
      <c r="S104" s="65"/>
      <c r="T104" s="118"/>
      <c r="U104" s="120"/>
      <c r="V104" s="379"/>
      <c r="W104" s="380"/>
      <c r="X104" s="56"/>
      <c r="Y104" s="56"/>
      <c r="Z104" s="56"/>
      <c r="AA104" s="56"/>
      <c r="AB104" s="56"/>
      <c r="AC104" s="56"/>
      <c r="AD104" s="56"/>
      <c r="AE104" s="56"/>
      <c r="AF104" s="56"/>
      <c r="AG104" s="56"/>
      <c r="AH104" s="60"/>
      <c r="AI104" s="63"/>
      <c r="AJ104" s="64"/>
    </row>
    <row r="105" spans="1:37" s="146" customFormat="1" ht="59.25" customHeight="1" x14ac:dyDescent="0.2">
      <c r="A105" s="66" t="s">
        <v>8</v>
      </c>
      <c r="B105" s="123">
        <f>B100-SUM(B101:B104)</f>
        <v>527102222</v>
      </c>
      <c r="C105" s="294" t="s">
        <v>56</v>
      </c>
      <c r="D105" s="295" t="s">
        <v>94</v>
      </c>
      <c r="E105" s="295" t="s">
        <v>188</v>
      </c>
      <c r="F105" s="295" t="s">
        <v>192</v>
      </c>
      <c r="G105" s="295" t="s">
        <v>191</v>
      </c>
      <c r="H105" s="295" t="s">
        <v>193</v>
      </c>
      <c r="I105" s="295" t="s">
        <v>193</v>
      </c>
      <c r="J105" s="295" t="s">
        <v>224</v>
      </c>
      <c r="K105" s="295" t="s">
        <v>222</v>
      </c>
      <c r="L105" s="68"/>
      <c r="M105" s="116"/>
      <c r="N105" s="69"/>
      <c r="O105" s="67"/>
      <c r="P105" s="70"/>
      <c r="Q105" s="67">
        <f>SUM(Q101:Q104)</f>
        <v>188654230</v>
      </c>
      <c r="R105" s="71"/>
      <c r="S105" s="67">
        <f>SUM(S101:S104)</f>
        <v>105278000</v>
      </c>
      <c r="T105" s="72"/>
      <c r="U105" s="72"/>
      <c r="V105" s="73"/>
      <c r="W105" s="381">
        <f t="shared" ref="W105:AJ105" si="13">SUM(W101:W104)</f>
        <v>237200</v>
      </c>
      <c r="X105" s="74">
        <f t="shared" si="13"/>
        <v>14620076</v>
      </c>
      <c r="Y105" s="74">
        <f t="shared" si="13"/>
        <v>6266494</v>
      </c>
      <c r="Z105" s="74">
        <f t="shared" si="13"/>
        <v>0</v>
      </c>
      <c r="AA105" s="74">
        <f t="shared" si="13"/>
        <v>0</v>
      </c>
      <c r="AB105" s="74">
        <f t="shared" si="13"/>
        <v>0</v>
      </c>
      <c r="AC105" s="74">
        <f t="shared" si="13"/>
        <v>0</v>
      </c>
      <c r="AD105" s="74">
        <f t="shared" si="13"/>
        <v>0</v>
      </c>
      <c r="AE105" s="74">
        <f t="shared" si="13"/>
        <v>0</v>
      </c>
      <c r="AF105" s="74">
        <f t="shared" si="13"/>
        <v>0</v>
      </c>
      <c r="AG105" s="74">
        <f t="shared" si="13"/>
        <v>0</v>
      </c>
      <c r="AH105" s="72">
        <f t="shared" si="13"/>
        <v>0</v>
      </c>
      <c r="AI105" s="75">
        <f t="shared" si="13"/>
        <v>21123770</v>
      </c>
      <c r="AJ105" s="75">
        <f t="shared" si="13"/>
        <v>84154230</v>
      </c>
    </row>
    <row r="106" spans="1:37" s="147" customFormat="1" ht="38.25" x14ac:dyDescent="0.2">
      <c r="A106" s="41" t="s">
        <v>190</v>
      </c>
      <c r="B106" s="121">
        <v>117402000</v>
      </c>
      <c r="C106" s="137"/>
      <c r="D106" s="137"/>
      <c r="E106" s="137"/>
      <c r="F106" s="137"/>
      <c r="G106" s="137"/>
      <c r="H106" s="137"/>
      <c r="I106" s="137"/>
      <c r="J106" s="137"/>
      <c r="K106" s="137"/>
      <c r="L106" s="43"/>
      <c r="M106" s="114"/>
      <c r="N106" s="44"/>
      <c r="O106" s="45"/>
      <c r="P106" s="46"/>
      <c r="Q106" s="47"/>
      <c r="R106" s="48"/>
      <c r="S106" s="47"/>
      <c r="T106" s="49"/>
      <c r="U106" s="49"/>
      <c r="V106" s="50"/>
      <c r="W106" s="383"/>
      <c r="X106" s="47"/>
      <c r="Y106" s="47"/>
      <c r="Z106" s="47"/>
      <c r="AA106" s="47"/>
      <c r="AB106" s="47"/>
      <c r="AC106" s="47"/>
      <c r="AD106" s="47"/>
      <c r="AE106" s="47"/>
      <c r="AF106" s="47"/>
      <c r="AG106" s="47"/>
      <c r="AH106" s="49"/>
      <c r="AI106" s="139"/>
      <c r="AJ106" s="139"/>
    </row>
    <row r="107" spans="1:37" s="143" customFormat="1" x14ac:dyDescent="0.2">
      <c r="A107" s="55"/>
      <c r="B107" s="65">
        <v>15675000</v>
      </c>
      <c r="C107" s="57" t="s">
        <v>194</v>
      </c>
      <c r="D107" s="57" t="s">
        <v>94</v>
      </c>
      <c r="E107" s="57" t="s">
        <v>188</v>
      </c>
      <c r="F107" s="57" t="s">
        <v>192</v>
      </c>
      <c r="G107" s="57" t="s">
        <v>191</v>
      </c>
      <c r="H107" s="57" t="s">
        <v>193</v>
      </c>
      <c r="I107" s="57" t="s">
        <v>193</v>
      </c>
      <c r="J107" s="57" t="s">
        <v>224</v>
      </c>
      <c r="K107" s="57" t="s">
        <v>186</v>
      </c>
      <c r="L107" s="58">
        <v>221</v>
      </c>
      <c r="M107" s="65">
        <v>15675000</v>
      </c>
      <c r="N107" s="56" t="s">
        <v>226</v>
      </c>
      <c r="O107" s="65">
        <v>15675000</v>
      </c>
      <c r="P107" s="59">
        <v>386</v>
      </c>
      <c r="Q107" s="65">
        <v>15675000</v>
      </c>
      <c r="R107" s="59" t="s">
        <v>1390</v>
      </c>
      <c r="S107" s="65">
        <f>5574149+423237</f>
        <v>5997386</v>
      </c>
      <c r="T107" s="118" t="s">
        <v>1391</v>
      </c>
      <c r="U107" s="120" t="s">
        <v>1392</v>
      </c>
      <c r="V107" s="379" t="s">
        <v>1393</v>
      </c>
      <c r="W107" s="380"/>
      <c r="X107" s="56"/>
      <c r="Y107" s="56">
        <v>0</v>
      </c>
      <c r="Z107" s="56"/>
      <c r="AA107" s="56"/>
      <c r="AB107" s="56"/>
      <c r="AC107" s="56"/>
      <c r="AD107" s="56"/>
      <c r="AE107" s="56"/>
      <c r="AF107" s="56"/>
      <c r="AG107" s="56"/>
      <c r="AH107" s="60"/>
      <c r="AI107" s="63">
        <f t="shared" ref="AI107:AI109" si="14">SUM(W107:AH107)</f>
        <v>0</v>
      </c>
      <c r="AJ107" s="64">
        <f t="shared" ref="AJ107:AJ109" si="15">+S107-AI107</f>
        <v>5997386</v>
      </c>
    </row>
    <row r="108" spans="1:37" s="143" customFormat="1" x14ac:dyDescent="0.2">
      <c r="A108" s="55"/>
      <c r="B108" s="65"/>
      <c r="C108" s="57"/>
      <c r="D108" s="57"/>
      <c r="E108" s="57"/>
      <c r="F108" s="57"/>
      <c r="G108" s="57"/>
      <c r="H108" s="57"/>
      <c r="I108" s="57"/>
      <c r="J108" s="57"/>
      <c r="K108" s="57"/>
      <c r="L108" s="58"/>
      <c r="M108" s="65"/>
      <c r="N108" s="56"/>
      <c r="O108" s="65"/>
      <c r="P108" s="59"/>
      <c r="Q108" s="65"/>
      <c r="R108" s="59"/>
      <c r="S108" s="65"/>
      <c r="T108" s="118"/>
      <c r="U108" s="120"/>
      <c r="V108" s="379"/>
      <c r="W108" s="380"/>
      <c r="X108" s="56"/>
      <c r="Y108" s="56"/>
      <c r="Z108" s="56"/>
      <c r="AA108" s="56"/>
      <c r="AB108" s="56"/>
      <c r="AC108" s="56"/>
      <c r="AD108" s="56"/>
      <c r="AE108" s="56"/>
      <c r="AF108" s="56"/>
      <c r="AG108" s="56"/>
      <c r="AH108" s="60"/>
      <c r="AI108" s="63">
        <f t="shared" si="14"/>
        <v>0</v>
      </c>
      <c r="AJ108" s="64">
        <f t="shared" si="15"/>
        <v>0</v>
      </c>
    </row>
    <row r="109" spans="1:37" s="143" customFormat="1" x14ac:dyDescent="0.2">
      <c r="A109" s="55"/>
      <c r="B109" s="122"/>
      <c r="C109" s="57"/>
      <c r="D109" s="57"/>
      <c r="E109" s="57"/>
      <c r="F109" s="57"/>
      <c r="G109" s="57"/>
      <c r="H109" s="57"/>
      <c r="I109" s="57"/>
      <c r="J109" s="57"/>
      <c r="K109" s="57"/>
      <c r="L109" s="58"/>
      <c r="M109" s="115"/>
      <c r="N109" s="56"/>
      <c r="O109" s="65"/>
      <c r="P109" s="59"/>
      <c r="Q109" s="65"/>
      <c r="R109" s="59"/>
      <c r="S109" s="65"/>
      <c r="T109" s="118"/>
      <c r="U109" s="120"/>
      <c r="V109" s="379"/>
      <c r="W109" s="380"/>
      <c r="X109" s="56"/>
      <c r="Y109" s="56"/>
      <c r="Z109" s="56"/>
      <c r="AA109" s="56"/>
      <c r="AB109" s="56"/>
      <c r="AC109" s="56"/>
      <c r="AD109" s="56"/>
      <c r="AE109" s="56"/>
      <c r="AF109" s="56"/>
      <c r="AG109" s="56"/>
      <c r="AH109" s="60"/>
      <c r="AI109" s="63">
        <f t="shared" si="14"/>
        <v>0</v>
      </c>
      <c r="AJ109" s="64">
        <f t="shared" si="15"/>
        <v>0</v>
      </c>
    </row>
    <row r="110" spans="1:37" s="145" customFormat="1" x14ac:dyDescent="0.2">
      <c r="A110" s="55"/>
      <c r="B110" s="122"/>
      <c r="C110" s="57"/>
      <c r="D110" s="57"/>
      <c r="E110" s="57"/>
      <c r="F110" s="57"/>
      <c r="G110" s="57"/>
      <c r="H110" s="57"/>
      <c r="I110" s="57"/>
      <c r="J110" s="57"/>
      <c r="K110" s="57"/>
      <c r="L110" s="58"/>
      <c r="M110" s="115"/>
      <c r="N110" s="56"/>
      <c r="O110" s="56"/>
      <c r="P110" s="59"/>
      <c r="Q110" s="56"/>
      <c r="R110" s="59"/>
      <c r="S110" s="56"/>
      <c r="T110" s="118"/>
      <c r="U110" s="60"/>
      <c r="V110" s="379"/>
      <c r="W110" s="380"/>
      <c r="X110" s="56"/>
      <c r="Y110" s="56"/>
      <c r="Z110" s="56"/>
      <c r="AA110" s="56"/>
      <c r="AB110" s="56"/>
      <c r="AC110" s="56"/>
      <c r="AD110" s="56"/>
      <c r="AE110" s="56"/>
      <c r="AF110" s="56"/>
      <c r="AG110" s="56"/>
      <c r="AH110" s="60"/>
      <c r="AI110" s="63">
        <f t="shared" ref="AI110" si="16">SUM(W110:AH110)</f>
        <v>0</v>
      </c>
      <c r="AJ110" s="64">
        <f t="shared" ref="AJ110" si="17">+S110-AI110</f>
        <v>0</v>
      </c>
      <c r="AK110" s="144"/>
    </row>
    <row r="111" spans="1:37" s="146" customFormat="1" ht="44.25" customHeight="1" x14ac:dyDescent="0.2">
      <c r="A111" s="66" t="s">
        <v>8</v>
      </c>
      <c r="B111" s="123">
        <f>B106-SUM(B107:B110)</f>
        <v>101727000</v>
      </c>
      <c r="C111" s="294" t="s">
        <v>194</v>
      </c>
      <c r="D111" s="295" t="s">
        <v>94</v>
      </c>
      <c r="E111" s="295" t="s">
        <v>188</v>
      </c>
      <c r="F111" s="295" t="s">
        <v>192</v>
      </c>
      <c r="G111" s="295" t="s">
        <v>191</v>
      </c>
      <c r="H111" s="295" t="s">
        <v>193</v>
      </c>
      <c r="I111" s="295" t="s">
        <v>193</v>
      </c>
      <c r="J111" s="295" t="s">
        <v>224</v>
      </c>
      <c r="K111" s="295" t="s">
        <v>186</v>
      </c>
      <c r="L111" s="68"/>
      <c r="M111" s="116"/>
      <c r="N111" s="69"/>
      <c r="O111" s="67"/>
      <c r="P111" s="70"/>
      <c r="Q111" s="67">
        <f>SUM(Q107:Q110)</f>
        <v>15675000</v>
      </c>
      <c r="R111" s="71"/>
      <c r="S111" s="67">
        <f>SUM(S107:S110)</f>
        <v>5997386</v>
      </c>
      <c r="T111" s="72"/>
      <c r="U111" s="72"/>
      <c r="V111" s="73"/>
      <c r="W111" s="381">
        <f t="shared" ref="W111:AH111" si="18">SUM(W107:W110)</f>
        <v>0</v>
      </c>
      <c r="X111" s="74">
        <f t="shared" si="18"/>
        <v>0</v>
      </c>
      <c r="Y111" s="74">
        <f t="shared" si="18"/>
        <v>0</v>
      </c>
      <c r="Z111" s="74">
        <f t="shared" si="18"/>
        <v>0</v>
      </c>
      <c r="AA111" s="74">
        <f t="shared" si="18"/>
        <v>0</v>
      </c>
      <c r="AB111" s="74">
        <f t="shared" si="18"/>
        <v>0</v>
      </c>
      <c r="AC111" s="74">
        <f t="shared" si="18"/>
        <v>0</v>
      </c>
      <c r="AD111" s="74">
        <f t="shared" si="18"/>
        <v>0</v>
      </c>
      <c r="AE111" s="74">
        <f t="shared" si="18"/>
        <v>0</v>
      </c>
      <c r="AF111" s="74">
        <f t="shared" si="18"/>
        <v>0</v>
      </c>
      <c r="AG111" s="74">
        <f t="shared" si="18"/>
        <v>0</v>
      </c>
      <c r="AH111" s="72">
        <f t="shared" si="18"/>
        <v>0</v>
      </c>
      <c r="AI111" s="75">
        <f>SUM(AI107:AI110)</f>
        <v>0</v>
      </c>
      <c r="AJ111" s="75">
        <f>SUM(AJ107:AJ110)</f>
        <v>5997386</v>
      </c>
    </row>
    <row r="112" spans="1:37" s="147" customFormat="1" ht="38.25" x14ac:dyDescent="0.2">
      <c r="A112" s="41" t="s">
        <v>190</v>
      </c>
      <c r="B112" s="121">
        <v>480000</v>
      </c>
      <c r="C112" s="137"/>
      <c r="D112" s="137"/>
      <c r="E112" s="137"/>
      <c r="F112" s="137"/>
      <c r="G112" s="137"/>
      <c r="H112" s="137"/>
      <c r="I112" s="137"/>
      <c r="J112" s="137"/>
      <c r="K112" s="137"/>
      <c r="L112" s="43"/>
      <c r="M112" s="114"/>
      <c r="N112" s="44"/>
      <c r="O112" s="45"/>
      <c r="P112" s="46"/>
      <c r="Q112" s="47"/>
      <c r="R112" s="48"/>
      <c r="S112" s="47"/>
      <c r="T112" s="49"/>
      <c r="U112" s="49"/>
      <c r="V112" s="50"/>
      <c r="W112" s="383"/>
      <c r="X112" s="47"/>
      <c r="Y112" s="47"/>
      <c r="Z112" s="47"/>
      <c r="AA112" s="47"/>
      <c r="AB112" s="47"/>
      <c r="AC112" s="47"/>
      <c r="AD112" s="47"/>
      <c r="AE112" s="47"/>
      <c r="AF112" s="47"/>
      <c r="AG112" s="47"/>
      <c r="AH112" s="49"/>
      <c r="AI112" s="139"/>
      <c r="AJ112" s="139"/>
    </row>
    <row r="113" spans="1:37" s="145" customFormat="1" x14ac:dyDescent="0.2">
      <c r="A113" s="55"/>
      <c r="B113" s="122"/>
      <c r="C113" s="57"/>
      <c r="D113" s="57"/>
      <c r="E113" s="57"/>
      <c r="F113" s="57"/>
      <c r="G113" s="57"/>
      <c r="H113" s="57"/>
      <c r="I113" s="57"/>
      <c r="J113" s="57"/>
      <c r="K113" s="57"/>
      <c r="L113" s="58"/>
      <c r="M113" s="115"/>
      <c r="N113" s="56"/>
      <c r="O113" s="56"/>
      <c r="P113" s="59"/>
      <c r="Q113" s="56"/>
      <c r="R113" s="59"/>
      <c r="S113" s="56"/>
      <c r="T113" s="118"/>
      <c r="U113" s="60"/>
      <c r="V113" s="379"/>
      <c r="W113" s="380"/>
      <c r="X113" s="56"/>
      <c r="Y113" s="56"/>
      <c r="Z113" s="56"/>
      <c r="AA113" s="56"/>
      <c r="AB113" s="56"/>
      <c r="AC113" s="56"/>
      <c r="AD113" s="56"/>
      <c r="AE113" s="56"/>
      <c r="AF113" s="56"/>
      <c r="AG113" s="56"/>
      <c r="AH113" s="60"/>
      <c r="AI113" s="63">
        <f t="shared" ref="AI113" si="19">SUM(W113:AH113)</f>
        <v>0</v>
      </c>
      <c r="AJ113" s="64">
        <f t="shared" ref="AJ113" si="20">+S113-AI113</f>
        <v>0</v>
      </c>
      <c r="AK113" s="144"/>
    </row>
    <row r="114" spans="1:37" s="146" customFormat="1" ht="44.25" customHeight="1" x14ac:dyDescent="0.2">
      <c r="A114" s="66" t="s">
        <v>8</v>
      </c>
      <c r="B114" s="123">
        <f>B112-SUM(B113:B113)</f>
        <v>480000</v>
      </c>
      <c r="C114" s="294" t="s">
        <v>225</v>
      </c>
      <c r="D114" s="295" t="s">
        <v>94</v>
      </c>
      <c r="E114" s="295" t="s">
        <v>188</v>
      </c>
      <c r="F114" s="295" t="s">
        <v>192</v>
      </c>
      <c r="G114" s="295" t="s">
        <v>191</v>
      </c>
      <c r="H114" s="295" t="s">
        <v>193</v>
      </c>
      <c r="I114" s="295" t="s">
        <v>193</v>
      </c>
      <c r="J114" s="295" t="s">
        <v>224</v>
      </c>
      <c r="K114" s="295" t="s">
        <v>186</v>
      </c>
      <c r="L114" s="68"/>
      <c r="M114" s="116"/>
      <c r="N114" s="69"/>
      <c r="O114" s="67"/>
      <c r="P114" s="70"/>
      <c r="Q114" s="67">
        <f>SUM(Q113:Q113)</f>
        <v>0</v>
      </c>
      <c r="R114" s="71"/>
      <c r="S114" s="67">
        <f>SUM(S113:S113)</f>
        <v>0</v>
      </c>
      <c r="T114" s="72"/>
      <c r="U114" s="72"/>
      <c r="V114" s="73"/>
      <c r="W114" s="381">
        <f t="shared" ref="W114" si="21">SUM(W113:W113)</f>
        <v>0</v>
      </c>
      <c r="X114" s="74">
        <f t="shared" ref="X114" si="22">SUM(X113:X113)</f>
        <v>0</v>
      </c>
      <c r="Y114" s="74">
        <f t="shared" ref="Y114" si="23">SUM(Y113:Y113)</f>
        <v>0</v>
      </c>
      <c r="Z114" s="74">
        <f t="shared" ref="Z114" si="24">SUM(Z113:Z113)</f>
        <v>0</v>
      </c>
      <c r="AA114" s="74">
        <f t="shared" ref="AA114" si="25">SUM(AA113:AA113)</f>
        <v>0</v>
      </c>
      <c r="AB114" s="74">
        <f t="shared" ref="AB114" si="26">SUM(AB113:AB113)</f>
        <v>0</v>
      </c>
      <c r="AC114" s="74">
        <f t="shared" ref="AC114" si="27">SUM(AC113:AC113)</f>
        <v>0</v>
      </c>
      <c r="AD114" s="74">
        <f t="shared" ref="AD114" si="28">SUM(AD113:AD113)</f>
        <v>0</v>
      </c>
      <c r="AE114" s="74">
        <f t="shared" ref="AE114" si="29">SUM(AE113:AE113)</f>
        <v>0</v>
      </c>
      <c r="AF114" s="74">
        <f t="shared" ref="AF114" si="30">SUM(AF113:AF113)</f>
        <v>0</v>
      </c>
      <c r="AG114" s="74">
        <f t="shared" ref="AG114" si="31">SUM(AG113:AG113)</f>
        <v>0</v>
      </c>
      <c r="AH114" s="72">
        <f t="shared" ref="AH114" si="32">SUM(AH113:AH113)</f>
        <v>0</v>
      </c>
      <c r="AI114" s="75">
        <f t="shared" ref="AI114" si="33">SUM(AI113:AI113)</f>
        <v>0</v>
      </c>
      <c r="AJ114" s="75">
        <f t="shared" ref="AJ114" si="34">SUM(AJ113:AJ113)</f>
        <v>0</v>
      </c>
    </row>
    <row r="115" spans="1:37" s="147" customFormat="1" ht="38.25" x14ac:dyDescent="0.2">
      <c r="A115" s="41" t="s">
        <v>195</v>
      </c>
      <c r="B115" s="121">
        <f>170000000+283810032</f>
        <v>453810032</v>
      </c>
      <c r="C115" s="137"/>
      <c r="D115" s="137"/>
      <c r="E115" s="137"/>
      <c r="F115" s="137"/>
      <c r="G115" s="137"/>
      <c r="H115" s="137"/>
      <c r="I115" s="137"/>
      <c r="J115" s="137"/>
      <c r="K115" s="137"/>
      <c r="L115" s="43"/>
      <c r="M115" s="114"/>
      <c r="N115" s="44"/>
      <c r="O115" s="45"/>
      <c r="P115" s="46"/>
      <c r="Q115" s="47"/>
      <c r="R115" s="48"/>
      <c r="S115" s="47"/>
      <c r="T115" s="49"/>
      <c r="U115" s="49"/>
      <c r="V115" s="50"/>
      <c r="W115" s="383"/>
      <c r="X115" s="47"/>
      <c r="Y115" s="47"/>
      <c r="Z115" s="47"/>
      <c r="AA115" s="47"/>
      <c r="AB115" s="47"/>
      <c r="AC115" s="47"/>
      <c r="AD115" s="47"/>
      <c r="AE115" s="47"/>
      <c r="AF115" s="47"/>
      <c r="AG115" s="47"/>
      <c r="AH115" s="49"/>
      <c r="AI115" s="139"/>
      <c r="AJ115" s="139"/>
    </row>
    <row r="116" spans="1:37" s="145" customFormat="1" x14ac:dyDescent="0.2">
      <c r="A116" s="55"/>
      <c r="B116" s="56">
        <v>24212650</v>
      </c>
      <c r="C116" s="57" t="s">
        <v>56</v>
      </c>
      <c r="D116" s="57" t="s">
        <v>94</v>
      </c>
      <c r="E116" s="57" t="s">
        <v>188</v>
      </c>
      <c r="F116" s="57" t="s">
        <v>192</v>
      </c>
      <c r="G116" s="57" t="s">
        <v>191</v>
      </c>
      <c r="H116" s="57" t="s">
        <v>193</v>
      </c>
      <c r="I116" s="57" t="s">
        <v>193</v>
      </c>
      <c r="J116" s="57" t="s">
        <v>224</v>
      </c>
      <c r="K116" s="57" t="s">
        <v>222</v>
      </c>
      <c r="L116" s="58">
        <v>179</v>
      </c>
      <c r="M116" s="56">
        <v>24212650</v>
      </c>
      <c r="N116" s="56" t="s">
        <v>226</v>
      </c>
      <c r="O116" s="56">
        <v>24212650</v>
      </c>
      <c r="P116" s="59">
        <v>391</v>
      </c>
      <c r="Q116" s="56">
        <v>24212650</v>
      </c>
      <c r="R116" s="59">
        <v>465</v>
      </c>
      <c r="S116" s="56">
        <v>24212650</v>
      </c>
      <c r="T116" s="118" t="s">
        <v>1398</v>
      </c>
      <c r="U116" s="118" t="s">
        <v>1402</v>
      </c>
      <c r="V116" s="379">
        <v>342</v>
      </c>
      <c r="W116" s="380">
        <v>0</v>
      </c>
      <c r="X116" s="56">
        <v>0</v>
      </c>
      <c r="Y116" s="56">
        <v>0</v>
      </c>
      <c r="Z116" s="56"/>
      <c r="AA116" s="56"/>
      <c r="AB116" s="56"/>
      <c r="AC116" s="56"/>
      <c r="AD116" s="56"/>
      <c r="AE116" s="56"/>
      <c r="AF116" s="56"/>
      <c r="AG116" s="56"/>
      <c r="AH116" s="60"/>
      <c r="AI116" s="63">
        <f t="shared" ref="AI116:AI121" si="35">SUM(W116:AH116)</f>
        <v>0</v>
      </c>
      <c r="AJ116" s="64">
        <f t="shared" ref="AJ116:AJ121" si="36">+S116-AI116</f>
        <v>24212650</v>
      </c>
      <c r="AK116" s="144"/>
    </row>
    <row r="117" spans="1:37" s="145" customFormat="1" x14ac:dyDescent="0.2">
      <c r="A117" s="55"/>
      <c r="B117" s="56">
        <v>50101000</v>
      </c>
      <c r="C117" s="57" t="s">
        <v>56</v>
      </c>
      <c r="D117" s="57" t="s">
        <v>94</v>
      </c>
      <c r="E117" s="57" t="s">
        <v>188</v>
      </c>
      <c r="F117" s="57" t="s">
        <v>192</v>
      </c>
      <c r="G117" s="57" t="s">
        <v>191</v>
      </c>
      <c r="H117" s="57" t="s">
        <v>193</v>
      </c>
      <c r="I117" s="57" t="s">
        <v>193</v>
      </c>
      <c r="J117" s="57" t="s">
        <v>224</v>
      </c>
      <c r="K117" s="57" t="s">
        <v>222</v>
      </c>
      <c r="L117" s="58">
        <v>187</v>
      </c>
      <c r="M117" s="56">
        <v>50101000</v>
      </c>
      <c r="N117" s="56" t="s">
        <v>226</v>
      </c>
      <c r="O117" s="56">
        <v>50101000</v>
      </c>
      <c r="P117" s="59">
        <v>230</v>
      </c>
      <c r="Q117" s="56">
        <v>50101000</v>
      </c>
      <c r="R117" s="59">
        <v>292</v>
      </c>
      <c r="S117" s="56">
        <v>50101000</v>
      </c>
      <c r="T117" s="118" t="s">
        <v>1399</v>
      </c>
      <c r="U117" s="118" t="s">
        <v>1403</v>
      </c>
      <c r="V117" s="379">
        <v>230</v>
      </c>
      <c r="W117" s="380">
        <v>0</v>
      </c>
      <c r="X117" s="56">
        <v>0</v>
      </c>
      <c r="Y117" s="56">
        <v>0</v>
      </c>
      <c r="Z117" s="56"/>
      <c r="AA117" s="56"/>
      <c r="AB117" s="56"/>
      <c r="AC117" s="56"/>
      <c r="AD117" s="56"/>
      <c r="AE117" s="56"/>
      <c r="AF117" s="56"/>
      <c r="AG117" s="56"/>
      <c r="AH117" s="60"/>
      <c r="AI117" s="63">
        <f t="shared" ref="AI117:AI120" si="37">SUM(W117:AH117)</f>
        <v>0</v>
      </c>
      <c r="AJ117" s="64">
        <f t="shared" ref="AJ117:AJ120" si="38">+S117-AI117</f>
        <v>50101000</v>
      </c>
      <c r="AK117" s="144"/>
    </row>
    <row r="118" spans="1:37" s="145" customFormat="1" x14ac:dyDescent="0.2">
      <c r="A118" s="55"/>
      <c r="B118" s="56">
        <v>14835000</v>
      </c>
      <c r="C118" s="57" t="s">
        <v>56</v>
      </c>
      <c r="D118" s="57" t="s">
        <v>94</v>
      </c>
      <c r="E118" s="57" t="s">
        <v>188</v>
      </c>
      <c r="F118" s="57" t="s">
        <v>192</v>
      </c>
      <c r="G118" s="57" t="s">
        <v>191</v>
      </c>
      <c r="H118" s="57" t="s">
        <v>193</v>
      </c>
      <c r="I118" s="57" t="s">
        <v>193</v>
      </c>
      <c r="J118" s="57" t="s">
        <v>224</v>
      </c>
      <c r="K118" s="57" t="s">
        <v>222</v>
      </c>
      <c r="L118" s="58">
        <v>209</v>
      </c>
      <c r="M118" s="56">
        <v>14835000</v>
      </c>
      <c r="N118" s="56" t="s">
        <v>226</v>
      </c>
      <c r="O118" s="56">
        <v>14835000</v>
      </c>
      <c r="P118" s="59">
        <v>282</v>
      </c>
      <c r="Q118" s="56">
        <v>14835000</v>
      </c>
      <c r="R118" s="59">
        <v>291</v>
      </c>
      <c r="S118" s="56">
        <v>14835000</v>
      </c>
      <c r="T118" s="118" t="s">
        <v>1400</v>
      </c>
      <c r="U118" s="118" t="s">
        <v>1404</v>
      </c>
      <c r="V118" s="379">
        <v>723</v>
      </c>
      <c r="W118" s="380">
        <v>0</v>
      </c>
      <c r="X118" s="56">
        <v>0</v>
      </c>
      <c r="Y118" s="56">
        <v>0</v>
      </c>
      <c r="Z118" s="56"/>
      <c r="AA118" s="56"/>
      <c r="AB118" s="56"/>
      <c r="AC118" s="56"/>
      <c r="AD118" s="56"/>
      <c r="AE118" s="56"/>
      <c r="AF118" s="56"/>
      <c r="AG118" s="56"/>
      <c r="AH118" s="60"/>
      <c r="AI118" s="63">
        <f t="shared" si="37"/>
        <v>0</v>
      </c>
      <c r="AJ118" s="64">
        <f t="shared" si="38"/>
        <v>14835000</v>
      </c>
      <c r="AK118" s="144"/>
    </row>
    <row r="119" spans="1:37" s="145" customFormat="1" x14ac:dyDescent="0.2">
      <c r="A119" s="55"/>
      <c r="B119" s="56">
        <v>9953200</v>
      </c>
      <c r="C119" s="57" t="s">
        <v>56</v>
      </c>
      <c r="D119" s="57" t="s">
        <v>94</v>
      </c>
      <c r="E119" s="57" t="s">
        <v>188</v>
      </c>
      <c r="F119" s="57" t="s">
        <v>192</v>
      </c>
      <c r="G119" s="57" t="s">
        <v>191</v>
      </c>
      <c r="H119" s="57" t="s">
        <v>193</v>
      </c>
      <c r="I119" s="57" t="s">
        <v>193</v>
      </c>
      <c r="J119" s="57" t="s">
        <v>224</v>
      </c>
      <c r="K119" s="57" t="s">
        <v>222</v>
      </c>
      <c r="L119" s="58">
        <v>615</v>
      </c>
      <c r="M119" s="56">
        <v>9953200</v>
      </c>
      <c r="N119" s="56" t="s">
        <v>226</v>
      </c>
      <c r="O119" s="56">
        <v>9953200</v>
      </c>
      <c r="P119" s="59">
        <v>398</v>
      </c>
      <c r="Q119" s="56">
        <v>9953200</v>
      </c>
      <c r="R119" s="59">
        <v>466</v>
      </c>
      <c r="S119" s="56">
        <v>2629800</v>
      </c>
      <c r="T119" s="118" t="s">
        <v>1401</v>
      </c>
      <c r="U119" s="118" t="s">
        <v>1405</v>
      </c>
      <c r="V119" s="379">
        <v>346</v>
      </c>
      <c r="W119" s="380">
        <v>0</v>
      </c>
      <c r="X119" s="56">
        <v>0</v>
      </c>
      <c r="Y119" s="56">
        <v>0</v>
      </c>
      <c r="Z119" s="56"/>
      <c r="AA119" s="56"/>
      <c r="AB119" s="56"/>
      <c r="AC119" s="56"/>
      <c r="AD119" s="56"/>
      <c r="AE119" s="56"/>
      <c r="AF119" s="56"/>
      <c r="AG119" s="56"/>
      <c r="AH119" s="60"/>
      <c r="AI119" s="63">
        <f t="shared" si="37"/>
        <v>0</v>
      </c>
      <c r="AJ119" s="64">
        <f t="shared" si="38"/>
        <v>2629800</v>
      </c>
      <c r="AK119" s="144"/>
    </row>
    <row r="120" spans="1:37" s="145" customFormat="1" x14ac:dyDescent="0.2">
      <c r="A120" s="55"/>
      <c r="B120" s="122"/>
      <c r="C120" s="57"/>
      <c r="D120" s="57"/>
      <c r="E120" s="57"/>
      <c r="F120" s="57"/>
      <c r="G120" s="57"/>
      <c r="H120" s="57"/>
      <c r="I120" s="57"/>
      <c r="J120" s="57"/>
      <c r="K120" s="57"/>
      <c r="L120" s="58"/>
      <c r="M120" s="115"/>
      <c r="N120" s="56"/>
      <c r="O120" s="56"/>
      <c r="P120" s="59"/>
      <c r="Q120" s="56"/>
      <c r="R120" s="59"/>
      <c r="S120" s="56"/>
      <c r="T120" s="118"/>
      <c r="U120" s="60"/>
      <c r="V120" s="379"/>
      <c r="W120" s="380"/>
      <c r="X120" s="56"/>
      <c r="Y120" s="56"/>
      <c r="Z120" s="56"/>
      <c r="AA120" s="56"/>
      <c r="AB120" s="56"/>
      <c r="AC120" s="56"/>
      <c r="AD120" s="56"/>
      <c r="AE120" s="56"/>
      <c r="AF120" s="56"/>
      <c r="AG120" s="56"/>
      <c r="AH120" s="60"/>
      <c r="AI120" s="63">
        <f t="shared" si="37"/>
        <v>0</v>
      </c>
      <c r="AJ120" s="64">
        <f t="shared" si="38"/>
        <v>0</v>
      </c>
      <c r="AK120" s="144"/>
    </row>
    <row r="121" spans="1:37" s="145" customFormat="1" x14ac:dyDescent="0.2">
      <c r="A121" s="55"/>
      <c r="B121" s="122"/>
      <c r="C121" s="57"/>
      <c r="D121" s="57"/>
      <c r="E121" s="57"/>
      <c r="F121" s="57"/>
      <c r="G121" s="57"/>
      <c r="H121" s="57"/>
      <c r="I121" s="57"/>
      <c r="J121" s="57"/>
      <c r="K121" s="57"/>
      <c r="L121" s="58"/>
      <c r="M121" s="115"/>
      <c r="N121" s="56"/>
      <c r="O121" s="56"/>
      <c r="P121" s="59"/>
      <c r="Q121" s="56"/>
      <c r="R121" s="59"/>
      <c r="S121" s="56"/>
      <c r="T121" s="118"/>
      <c r="U121" s="60"/>
      <c r="V121" s="379"/>
      <c r="W121" s="380"/>
      <c r="X121" s="56"/>
      <c r="Y121" s="56"/>
      <c r="Z121" s="56"/>
      <c r="AA121" s="56"/>
      <c r="AB121" s="56"/>
      <c r="AC121" s="56"/>
      <c r="AD121" s="56"/>
      <c r="AE121" s="56"/>
      <c r="AF121" s="56"/>
      <c r="AG121" s="56"/>
      <c r="AH121" s="60"/>
      <c r="AI121" s="63">
        <f t="shared" si="35"/>
        <v>0</v>
      </c>
      <c r="AJ121" s="64">
        <f t="shared" si="36"/>
        <v>0</v>
      </c>
      <c r="AK121" s="144"/>
    </row>
    <row r="122" spans="1:37" s="146" customFormat="1" ht="94.5" x14ac:dyDescent="0.2">
      <c r="A122" s="66" t="s">
        <v>8</v>
      </c>
      <c r="B122" s="123">
        <f>B115-SUM(B116:B121)</f>
        <v>354708182</v>
      </c>
      <c r="C122" s="294" t="s">
        <v>56</v>
      </c>
      <c r="D122" s="295" t="s">
        <v>94</v>
      </c>
      <c r="E122" s="295" t="s">
        <v>188</v>
      </c>
      <c r="F122" s="295" t="s">
        <v>192</v>
      </c>
      <c r="G122" s="295" t="s">
        <v>191</v>
      </c>
      <c r="H122" s="295" t="s">
        <v>193</v>
      </c>
      <c r="I122" s="295" t="s">
        <v>193</v>
      </c>
      <c r="J122" s="295" t="s">
        <v>224</v>
      </c>
      <c r="K122" s="295" t="s">
        <v>222</v>
      </c>
      <c r="L122" s="68"/>
      <c r="M122" s="116"/>
      <c r="N122" s="69"/>
      <c r="O122" s="67"/>
      <c r="P122" s="70"/>
      <c r="Q122" s="123">
        <f>SUM(Q116:Q121)</f>
        <v>99101850</v>
      </c>
      <c r="R122" s="71"/>
      <c r="S122" s="123">
        <f>SUM(S116:S121)</f>
        <v>91778450</v>
      </c>
      <c r="T122" s="72"/>
      <c r="U122" s="72"/>
      <c r="V122" s="73"/>
      <c r="W122" s="381">
        <f t="shared" ref="W122:AJ122" si="39">SUM(W116:W121)</f>
        <v>0</v>
      </c>
      <c r="X122" s="74">
        <f t="shared" si="39"/>
        <v>0</v>
      </c>
      <c r="Y122" s="74">
        <f t="shared" si="39"/>
        <v>0</v>
      </c>
      <c r="Z122" s="74">
        <f t="shared" si="39"/>
        <v>0</v>
      </c>
      <c r="AA122" s="74">
        <f t="shared" si="39"/>
        <v>0</v>
      </c>
      <c r="AB122" s="74">
        <f t="shared" si="39"/>
        <v>0</v>
      </c>
      <c r="AC122" s="74">
        <f t="shared" si="39"/>
        <v>0</v>
      </c>
      <c r="AD122" s="74">
        <f t="shared" si="39"/>
        <v>0</v>
      </c>
      <c r="AE122" s="74">
        <f t="shared" si="39"/>
        <v>0</v>
      </c>
      <c r="AF122" s="74">
        <f t="shared" si="39"/>
        <v>0</v>
      </c>
      <c r="AG122" s="74">
        <f t="shared" si="39"/>
        <v>0</v>
      </c>
      <c r="AH122" s="72">
        <f t="shared" si="39"/>
        <v>0</v>
      </c>
      <c r="AI122" s="75">
        <f t="shared" si="39"/>
        <v>0</v>
      </c>
      <c r="AJ122" s="75">
        <f t="shared" si="39"/>
        <v>91778450</v>
      </c>
    </row>
    <row r="123" spans="1:37" s="147" customFormat="1" ht="38.25" x14ac:dyDescent="0.2">
      <c r="A123" s="41" t="s">
        <v>195</v>
      </c>
      <c r="B123" s="121">
        <v>0</v>
      </c>
      <c r="C123" s="137"/>
      <c r="D123" s="137"/>
      <c r="E123" s="137"/>
      <c r="F123" s="137"/>
      <c r="G123" s="137"/>
      <c r="H123" s="137"/>
      <c r="I123" s="137"/>
      <c r="J123" s="137"/>
      <c r="K123" s="137"/>
      <c r="L123" s="43"/>
      <c r="M123" s="114"/>
      <c r="N123" s="44"/>
      <c r="O123" s="45"/>
      <c r="P123" s="46"/>
      <c r="Q123" s="47"/>
      <c r="R123" s="48"/>
      <c r="S123" s="47"/>
      <c r="T123" s="49"/>
      <c r="U123" s="49"/>
      <c r="V123" s="50"/>
      <c r="W123" s="383"/>
      <c r="X123" s="47"/>
      <c r="Y123" s="47"/>
      <c r="Z123" s="47"/>
      <c r="AA123" s="47"/>
      <c r="AB123" s="47"/>
      <c r="AC123" s="47"/>
      <c r="AD123" s="47"/>
      <c r="AE123" s="47"/>
      <c r="AF123" s="47"/>
      <c r="AG123" s="47"/>
      <c r="AH123" s="49"/>
      <c r="AI123" s="139"/>
      <c r="AJ123" s="139"/>
    </row>
    <row r="124" spans="1:37" s="145" customFormat="1" x14ac:dyDescent="0.2">
      <c r="A124" s="55"/>
      <c r="B124" s="122"/>
      <c r="C124" s="57"/>
      <c r="D124" s="57"/>
      <c r="E124" s="57"/>
      <c r="F124" s="57"/>
      <c r="G124" s="57"/>
      <c r="H124" s="57"/>
      <c r="I124" s="57"/>
      <c r="J124" s="57"/>
      <c r="K124" s="57"/>
      <c r="L124" s="58"/>
      <c r="M124" s="115"/>
      <c r="N124" s="56"/>
      <c r="O124" s="56"/>
      <c r="P124" s="59"/>
      <c r="Q124" s="56"/>
      <c r="R124" s="59"/>
      <c r="S124" s="56"/>
      <c r="T124" s="118"/>
      <c r="U124" s="60"/>
      <c r="V124" s="61"/>
      <c r="W124" s="380"/>
      <c r="X124" s="56"/>
      <c r="Y124" s="56"/>
      <c r="Z124" s="56"/>
      <c r="AA124" s="56"/>
      <c r="AB124" s="56"/>
      <c r="AC124" s="56"/>
      <c r="AD124" s="56"/>
      <c r="AE124" s="56"/>
      <c r="AF124" s="56"/>
      <c r="AG124" s="56"/>
      <c r="AH124" s="60"/>
      <c r="AI124" s="63">
        <f t="shared" ref="AI124" si="40">SUM(W124:AH124)</f>
        <v>0</v>
      </c>
      <c r="AJ124" s="64">
        <f t="shared" ref="AJ124" si="41">+S124-AI124</f>
        <v>0</v>
      </c>
      <c r="AK124" s="144"/>
    </row>
    <row r="125" spans="1:37" s="146" customFormat="1" ht="94.5" x14ac:dyDescent="0.2">
      <c r="A125" s="66" t="s">
        <v>8</v>
      </c>
      <c r="B125" s="123">
        <f>B123-SUM(B124:B124)</f>
        <v>0</v>
      </c>
      <c r="C125" s="294" t="s">
        <v>56</v>
      </c>
      <c r="D125" s="295" t="s">
        <v>94</v>
      </c>
      <c r="E125" s="295" t="s">
        <v>188</v>
      </c>
      <c r="F125" s="295" t="s">
        <v>192</v>
      </c>
      <c r="G125" s="295" t="s">
        <v>191</v>
      </c>
      <c r="H125" s="295" t="s">
        <v>193</v>
      </c>
      <c r="I125" s="295" t="s">
        <v>193</v>
      </c>
      <c r="J125" s="295" t="s">
        <v>224</v>
      </c>
      <c r="K125" s="295" t="s">
        <v>222</v>
      </c>
      <c r="L125" s="68"/>
      <c r="M125" s="116"/>
      <c r="N125" s="69"/>
      <c r="O125" s="67"/>
      <c r="P125" s="70"/>
      <c r="Q125" s="67">
        <f>SUM(Q124:Q124)</f>
        <v>0</v>
      </c>
      <c r="R125" s="71"/>
      <c r="S125" s="67">
        <f>SUM(S124:S124)</f>
        <v>0</v>
      </c>
      <c r="T125" s="72"/>
      <c r="U125" s="72"/>
      <c r="V125" s="73"/>
      <c r="W125" s="381">
        <f t="shared" ref="W125:AJ125" si="42">SUM(W124:W124)</f>
        <v>0</v>
      </c>
      <c r="X125" s="74">
        <f t="shared" si="42"/>
        <v>0</v>
      </c>
      <c r="Y125" s="74">
        <f t="shared" si="42"/>
        <v>0</v>
      </c>
      <c r="Z125" s="74">
        <f t="shared" si="42"/>
        <v>0</v>
      </c>
      <c r="AA125" s="74">
        <f t="shared" si="42"/>
        <v>0</v>
      </c>
      <c r="AB125" s="74">
        <f t="shared" si="42"/>
        <v>0</v>
      </c>
      <c r="AC125" s="74">
        <f t="shared" si="42"/>
        <v>0</v>
      </c>
      <c r="AD125" s="74">
        <f t="shared" si="42"/>
        <v>0</v>
      </c>
      <c r="AE125" s="74">
        <f t="shared" si="42"/>
        <v>0</v>
      </c>
      <c r="AF125" s="74">
        <f t="shared" si="42"/>
        <v>0</v>
      </c>
      <c r="AG125" s="74">
        <f t="shared" si="42"/>
        <v>0</v>
      </c>
      <c r="AH125" s="72">
        <f t="shared" si="42"/>
        <v>0</v>
      </c>
      <c r="AI125" s="75">
        <f t="shared" si="42"/>
        <v>0</v>
      </c>
      <c r="AJ125" s="75">
        <f t="shared" si="42"/>
        <v>0</v>
      </c>
    </row>
    <row r="126" spans="1:37" s="147" customFormat="1" ht="25.5" x14ac:dyDescent="0.2">
      <c r="A126" s="41" t="s">
        <v>196</v>
      </c>
      <c r="B126" s="121">
        <v>0</v>
      </c>
      <c r="C126" s="137"/>
      <c r="D126" s="137"/>
      <c r="E126" s="137"/>
      <c r="F126" s="137"/>
      <c r="G126" s="137"/>
      <c r="H126" s="137"/>
      <c r="I126" s="137"/>
      <c r="J126" s="137"/>
      <c r="K126" s="137"/>
      <c r="L126" s="43"/>
      <c r="M126" s="114"/>
      <c r="N126" s="44"/>
      <c r="O126" s="45"/>
      <c r="P126" s="46"/>
      <c r="Q126" s="47"/>
      <c r="R126" s="48"/>
      <c r="S126" s="47"/>
      <c r="T126" s="49"/>
      <c r="U126" s="49"/>
      <c r="V126" s="50"/>
      <c r="W126" s="383"/>
      <c r="X126" s="47"/>
      <c r="Y126" s="47"/>
      <c r="Z126" s="47"/>
      <c r="AA126" s="47"/>
      <c r="AB126" s="47"/>
      <c r="AC126" s="47"/>
      <c r="AD126" s="47"/>
      <c r="AE126" s="47"/>
      <c r="AF126" s="47"/>
      <c r="AG126" s="47"/>
      <c r="AH126" s="49"/>
      <c r="AI126" s="139"/>
      <c r="AJ126" s="139"/>
    </row>
    <row r="127" spans="1:37" s="145" customFormat="1" x14ac:dyDescent="0.2">
      <c r="A127" s="55"/>
      <c r="B127" s="122"/>
      <c r="C127" s="57"/>
      <c r="D127" s="57"/>
      <c r="E127" s="57"/>
      <c r="F127" s="57"/>
      <c r="G127" s="57"/>
      <c r="H127" s="57"/>
      <c r="I127" s="57"/>
      <c r="J127" s="57"/>
      <c r="K127" s="57"/>
      <c r="L127" s="58"/>
      <c r="M127" s="115"/>
      <c r="N127" s="56"/>
      <c r="O127" s="56"/>
      <c r="P127" s="59"/>
      <c r="Q127" s="56"/>
      <c r="R127" s="59"/>
      <c r="S127" s="56"/>
      <c r="T127" s="118"/>
      <c r="U127" s="60"/>
      <c r="V127" s="61"/>
      <c r="W127" s="380"/>
      <c r="X127" s="56"/>
      <c r="Y127" s="56"/>
      <c r="Z127" s="56"/>
      <c r="AA127" s="56"/>
      <c r="AB127" s="56"/>
      <c r="AC127" s="56"/>
      <c r="AD127" s="56"/>
      <c r="AE127" s="56"/>
      <c r="AF127" s="56"/>
      <c r="AG127" s="56"/>
      <c r="AH127" s="60"/>
      <c r="AI127" s="63">
        <f t="shared" ref="AI127:AI129" si="43">SUM(W127:AH127)</f>
        <v>0</v>
      </c>
      <c r="AJ127" s="64">
        <f t="shared" ref="AJ127:AJ129" si="44">+S127-AI127</f>
        <v>0</v>
      </c>
      <c r="AK127" s="144"/>
    </row>
    <row r="128" spans="1:37" s="145" customFormat="1" x14ac:dyDescent="0.2">
      <c r="A128" s="55"/>
      <c r="B128" s="122"/>
      <c r="C128" s="57"/>
      <c r="D128" s="57"/>
      <c r="E128" s="57"/>
      <c r="F128" s="57"/>
      <c r="G128" s="57"/>
      <c r="H128" s="57"/>
      <c r="I128" s="57"/>
      <c r="J128" s="57"/>
      <c r="K128" s="57"/>
      <c r="L128" s="58"/>
      <c r="M128" s="115"/>
      <c r="N128" s="56"/>
      <c r="O128" s="56"/>
      <c r="P128" s="59"/>
      <c r="Q128" s="56"/>
      <c r="R128" s="59"/>
      <c r="S128" s="56"/>
      <c r="T128" s="118"/>
      <c r="U128" s="60"/>
      <c r="V128" s="61"/>
      <c r="W128" s="380"/>
      <c r="X128" s="56"/>
      <c r="Y128" s="56"/>
      <c r="Z128" s="56"/>
      <c r="AA128" s="56"/>
      <c r="AB128" s="56"/>
      <c r="AC128" s="56"/>
      <c r="AD128" s="56"/>
      <c r="AE128" s="56"/>
      <c r="AF128" s="56"/>
      <c r="AG128" s="56"/>
      <c r="AH128" s="60"/>
      <c r="AI128" s="63">
        <f t="shared" si="43"/>
        <v>0</v>
      </c>
      <c r="AJ128" s="64">
        <f t="shared" si="44"/>
        <v>0</v>
      </c>
      <c r="AK128" s="144"/>
    </row>
    <row r="129" spans="1:37" s="145" customFormat="1" x14ac:dyDescent="0.2">
      <c r="A129" s="55"/>
      <c r="B129" s="122"/>
      <c r="C129" s="57"/>
      <c r="D129" s="57"/>
      <c r="E129" s="57"/>
      <c r="F129" s="57"/>
      <c r="G129" s="57"/>
      <c r="H129" s="57"/>
      <c r="I129" s="57"/>
      <c r="J129" s="57"/>
      <c r="K129" s="57"/>
      <c r="L129" s="58"/>
      <c r="M129" s="115"/>
      <c r="N129" s="56"/>
      <c r="O129" s="56"/>
      <c r="P129" s="59"/>
      <c r="Q129" s="56"/>
      <c r="R129" s="59"/>
      <c r="S129" s="56"/>
      <c r="T129" s="118"/>
      <c r="U129" s="60"/>
      <c r="V129" s="61"/>
      <c r="W129" s="380"/>
      <c r="X129" s="56"/>
      <c r="Y129" s="56"/>
      <c r="Z129" s="56"/>
      <c r="AA129" s="56"/>
      <c r="AB129" s="56"/>
      <c r="AC129" s="56"/>
      <c r="AD129" s="56"/>
      <c r="AE129" s="56"/>
      <c r="AF129" s="56"/>
      <c r="AG129" s="56"/>
      <c r="AH129" s="60"/>
      <c r="AI129" s="63">
        <f t="shared" si="43"/>
        <v>0</v>
      </c>
      <c r="AJ129" s="64">
        <f t="shared" si="44"/>
        <v>0</v>
      </c>
      <c r="AK129" s="144"/>
    </row>
    <row r="130" spans="1:37" s="146" customFormat="1" ht="67.5" x14ac:dyDescent="0.2">
      <c r="A130" s="66" t="s">
        <v>8</v>
      </c>
      <c r="B130" s="123">
        <f>B126-SUM(B127:B129)</f>
        <v>0</v>
      </c>
      <c r="C130" s="294" t="s">
        <v>56</v>
      </c>
      <c r="D130" s="295" t="s">
        <v>94</v>
      </c>
      <c r="E130" s="295" t="s">
        <v>199</v>
      </c>
      <c r="F130" s="295" t="s">
        <v>198</v>
      </c>
      <c r="G130" s="295" t="s">
        <v>197</v>
      </c>
      <c r="H130" s="295" t="s">
        <v>205</v>
      </c>
      <c r="I130" s="295" t="s">
        <v>102</v>
      </c>
      <c r="J130" s="295" t="s">
        <v>224</v>
      </c>
      <c r="K130" s="295" t="s">
        <v>222</v>
      </c>
      <c r="L130" s="68"/>
      <c r="M130" s="116"/>
      <c r="N130" s="69"/>
      <c r="O130" s="67"/>
      <c r="P130" s="70"/>
      <c r="Q130" s="67">
        <f>SUM(Q127:Q129)</f>
        <v>0</v>
      </c>
      <c r="R130" s="71"/>
      <c r="S130" s="67">
        <f>SUM(S127:S129)</f>
        <v>0</v>
      </c>
      <c r="T130" s="72"/>
      <c r="U130" s="72"/>
      <c r="V130" s="73"/>
      <c r="W130" s="381">
        <f t="shared" ref="W130:AJ130" si="45">SUM(W127:W129)</f>
        <v>0</v>
      </c>
      <c r="X130" s="74">
        <f t="shared" si="45"/>
        <v>0</v>
      </c>
      <c r="Y130" s="74">
        <f t="shared" si="45"/>
        <v>0</v>
      </c>
      <c r="Z130" s="74">
        <f t="shared" si="45"/>
        <v>0</v>
      </c>
      <c r="AA130" s="74">
        <f t="shared" si="45"/>
        <v>0</v>
      </c>
      <c r="AB130" s="74">
        <f t="shared" si="45"/>
        <v>0</v>
      </c>
      <c r="AC130" s="74">
        <f t="shared" si="45"/>
        <v>0</v>
      </c>
      <c r="AD130" s="74">
        <f t="shared" si="45"/>
        <v>0</v>
      </c>
      <c r="AE130" s="74">
        <f t="shared" si="45"/>
        <v>0</v>
      </c>
      <c r="AF130" s="74">
        <f t="shared" si="45"/>
        <v>0</v>
      </c>
      <c r="AG130" s="74">
        <f t="shared" si="45"/>
        <v>0</v>
      </c>
      <c r="AH130" s="72">
        <f t="shared" si="45"/>
        <v>0</v>
      </c>
      <c r="AI130" s="75">
        <f t="shared" si="45"/>
        <v>0</v>
      </c>
      <c r="AJ130" s="75">
        <f t="shared" si="45"/>
        <v>0</v>
      </c>
    </row>
    <row r="131" spans="1:37" s="147" customFormat="1" ht="25.5" x14ac:dyDescent="0.2">
      <c r="A131" s="41" t="s">
        <v>196</v>
      </c>
      <c r="B131" s="121">
        <v>70000000</v>
      </c>
      <c r="C131" s="137"/>
      <c r="D131" s="137"/>
      <c r="E131" s="137"/>
      <c r="F131" s="137"/>
      <c r="G131" s="137"/>
      <c r="H131" s="137"/>
      <c r="I131" s="137"/>
      <c r="J131" s="137"/>
      <c r="K131" s="137"/>
      <c r="L131" s="43"/>
      <c r="M131" s="114"/>
      <c r="N131" s="44"/>
      <c r="O131" s="45"/>
      <c r="P131" s="46"/>
      <c r="Q131" s="47"/>
      <c r="R131" s="48"/>
      <c r="S131" s="47"/>
      <c r="T131" s="49"/>
      <c r="U131" s="49"/>
      <c r="V131" s="50"/>
      <c r="W131" s="383"/>
      <c r="X131" s="47"/>
      <c r="Y131" s="47"/>
      <c r="Z131" s="47"/>
      <c r="AA131" s="47"/>
      <c r="AB131" s="47"/>
      <c r="AC131" s="47"/>
      <c r="AD131" s="47"/>
      <c r="AE131" s="47"/>
      <c r="AF131" s="47"/>
      <c r="AG131" s="47"/>
      <c r="AH131" s="49"/>
      <c r="AI131" s="139"/>
      <c r="AJ131" s="139"/>
    </row>
    <row r="132" spans="1:37" s="145" customFormat="1" x14ac:dyDescent="0.2">
      <c r="A132" s="55"/>
      <c r="B132" s="122"/>
      <c r="C132" s="57"/>
      <c r="D132" s="57"/>
      <c r="E132" s="57"/>
      <c r="F132" s="57"/>
      <c r="G132" s="57"/>
      <c r="H132" s="57"/>
      <c r="I132" s="57"/>
      <c r="J132" s="57"/>
      <c r="K132" s="57"/>
      <c r="L132" s="58"/>
      <c r="M132" s="115"/>
      <c r="N132" s="56"/>
      <c r="O132" s="56"/>
      <c r="P132" s="59"/>
      <c r="Q132" s="56"/>
      <c r="R132" s="59"/>
      <c r="S132" s="56"/>
      <c r="T132" s="118"/>
      <c r="U132" s="60"/>
      <c r="V132" s="61"/>
      <c r="W132" s="380"/>
      <c r="X132" s="56"/>
      <c r="Y132" s="56"/>
      <c r="Z132" s="56"/>
      <c r="AA132" s="56"/>
      <c r="AB132" s="56"/>
      <c r="AC132" s="56"/>
      <c r="AD132" s="56"/>
      <c r="AE132" s="56"/>
      <c r="AF132" s="56"/>
      <c r="AG132" s="56"/>
      <c r="AH132" s="60"/>
      <c r="AI132" s="63">
        <f t="shared" ref="AI132:AI133" si="46">SUM(W132:AH132)</f>
        <v>0</v>
      </c>
      <c r="AJ132" s="64">
        <f t="shared" ref="AJ132:AJ133" si="47">+S132-AI132</f>
        <v>0</v>
      </c>
      <c r="AK132" s="144"/>
    </row>
    <row r="133" spans="1:37" s="145" customFormat="1" x14ac:dyDescent="0.2">
      <c r="A133" s="55"/>
      <c r="B133" s="122"/>
      <c r="C133" s="57"/>
      <c r="D133" s="57"/>
      <c r="E133" s="57"/>
      <c r="F133" s="57"/>
      <c r="G133" s="57"/>
      <c r="H133" s="57"/>
      <c r="I133" s="57"/>
      <c r="J133" s="57"/>
      <c r="K133" s="57"/>
      <c r="L133" s="58"/>
      <c r="M133" s="115"/>
      <c r="N133" s="56"/>
      <c r="O133" s="56"/>
      <c r="P133" s="59"/>
      <c r="Q133" s="56"/>
      <c r="R133" s="59"/>
      <c r="S133" s="56"/>
      <c r="T133" s="118"/>
      <c r="U133" s="60"/>
      <c r="V133" s="61"/>
      <c r="W133" s="380"/>
      <c r="X133" s="56"/>
      <c r="Y133" s="56"/>
      <c r="Z133" s="56"/>
      <c r="AA133" s="56"/>
      <c r="AB133" s="56"/>
      <c r="AC133" s="56"/>
      <c r="AD133" s="56"/>
      <c r="AE133" s="56"/>
      <c r="AF133" s="56"/>
      <c r="AG133" s="56"/>
      <c r="AH133" s="60"/>
      <c r="AI133" s="63">
        <f t="shared" si="46"/>
        <v>0</v>
      </c>
      <c r="AJ133" s="64">
        <f t="shared" si="47"/>
        <v>0</v>
      </c>
      <c r="AK133" s="144"/>
    </row>
    <row r="134" spans="1:37" s="146" customFormat="1" ht="67.5" x14ac:dyDescent="0.2">
      <c r="A134" s="66" t="s">
        <v>8</v>
      </c>
      <c r="B134" s="123">
        <f>B131-SUM(B132:B133)</f>
        <v>70000000</v>
      </c>
      <c r="C134" s="294" t="s">
        <v>56</v>
      </c>
      <c r="D134" s="295" t="s">
        <v>94</v>
      </c>
      <c r="E134" s="295" t="s">
        <v>199</v>
      </c>
      <c r="F134" s="295" t="s">
        <v>198</v>
      </c>
      <c r="G134" s="295" t="s">
        <v>197</v>
      </c>
      <c r="H134" s="295" t="s">
        <v>205</v>
      </c>
      <c r="I134" s="295" t="s">
        <v>102</v>
      </c>
      <c r="J134" s="295" t="s">
        <v>224</v>
      </c>
      <c r="K134" s="295" t="s">
        <v>221</v>
      </c>
      <c r="L134" s="68"/>
      <c r="M134" s="116"/>
      <c r="N134" s="69"/>
      <c r="O134" s="67"/>
      <c r="P134" s="70"/>
      <c r="Q134" s="67">
        <f>SUM(Q132:Q133)</f>
        <v>0</v>
      </c>
      <c r="R134" s="71"/>
      <c r="S134" s="67">
        <f>SUM(S132:S133)</f>
        <v>0</v>
      </c>
      <c r="T134" s="72"/>
      <c r="U134" s="72"/>
      <c r="V134" s="73"/>
      <c r="W134" s="381">
        <f t="shared" ref="W134:AJ134" si="48">SUM(W132:W133)</f>
        <v>0</v>
      </c>
      <c r="X134" s="74">
        <f t="shared" si="48"/>
        <v>0</v>
      </c>
      <c r="Y134" s="74">
        <f t="shared" si="48"/>
        <v>0</v>
      </c>
      <c r="Z134" s="74">
        <f t="shared" si="48"/>
        <v>0</v>
      </c>
      <c r="AA134" s="74">
        <f t="shared" si="48"/>
        <v>0</v>
      </c>
      <c r="AB134" s="74">
        <f t="shared" si="48"/>
        <v>0</v>
      </c>
      <c r="AC134" s="74">
        <f t="shared" si="48"/>
        <v>0</v>
      </c>
      <c r="AD134" s="74">
        <f t="shared" si="48"/>
        <v>0</v>
      </c>
      <c r="AE134" s="74">
        <f t="shared" si="48"/>
        <v>0</v>
      </c>
      <c r="AF134" s="74">
        <f t="shared" si="48"/>
        <v>0</v>
      </c>
      <c r="AG134" s="74">
        <f t="shared" si="48"/>
        <v>0</v>
      </c>
      <c r="AH134" s="72">
        <f t="shared" si="48"/>
        <v>0</v>
      </c>
      <c r="AI134" s="75">
        <f t="shared" si="48"/>
        <v>0</v>
      </c>
      <c r="AJ134" s="75">
        <f t="shared" si="48"/>
        <v>0</v>
      </c>
    </row>
    <row r="135" spans="1:37" s="147" customFormat="1" ht="25.5" x14ac:dyDescent="0.2">
      <c r="A135" s="41" t="s">
        <v>196</v>
      </c>
      <c r="B135" s="121">
        <f>200000000-61789794</f>
        <v>138210206</v>
      </c>
      <c r="C135" s="137"/>
      <c r="D135" s="137"/>
      <c r="E135" s="137"/>
      <c r="F135" s="137"/>
      <c r="G135" s="137"/>
      <c r="H135" s="137"/>
      <c r="I135" s="137"/>
      <c r="J135" s="137"/>
      <c r="K135" s="137"/>
      <c r="L135" s="43"/>
      <c r="M135" s="114"/>
      <c r="N135" s="44"/>
      <c r="O135" s="45"/>
      <c r="P135" s="46"/>
      <c r="Q135" s="47"/>
      <c r="R135" s="48"/>
      <c r="S135" s="47"/>
      <c r="T135" s="49"/>
      <c r="U135" s="49"/>
      <c r="V135" s="50"/>
      <c r="W135" s="383"/>
      <c r="X135" s="47"/>
      <c r="Y135" s="47"/>
      <c r="Z135" s="47"/>
      <c r="AA135" s="47"/>
      <c r="AB135" s="47"/>
      <c r="AC135" s="47"/>
      <c r="AD135" s="47"/>
      <c r="AE135" s="47"/>
      <c r="AF135" s="47"/>
      <c r="AG135" s="47"/>
      <c r="AH135" s="49"/>
      <c r="AI135" s="139"/>
      <c r="AJ135" s="139"/>
    </row>
    <row r="136" spans="1:37" s="145" customFormat="1" x14ac:dyDescent="0.2">
      <c r="A136" s="55"/>
      <c r="B136" s="56">
        <v>66000000</v>
      </c>
      <c r="C136" s="57" t="s">
        <v>56</v>
      </c>
      <c r="D136" s="57" t="s">
        <v>94</v>
      </c>
      <c r="E136" s="57" t="s">
        <v>199</v>
      </c>
      <c r="F136" s="57" t="s">
        <v>198</v>
      </c>
      <c r="G136" s="57" t="s">
        <v>197</v>
      </c>
      <c r="H136" s="57" t="s">
        <v>205</v>
      </c>
      <c r="I136" s="57" t="s">
        <v>102</v>
      </c>
      <c r="J136" s="57" t="s">
        <v>224</v>
      </c>
      <c r="K136" s="57" t="s">
        <v>221</v>
      </c>
      <c r="L136" s="58">
        <v>236</v>
      </c>
      <c r="M136" s="56">
        <v>66000000</v>
      </c>
      <c r="N136" s="56">
        <v>46</v>
      </c>
      <c r="O136" s="56">
        <v>66000000</v>
      </c>
      <c r="P136" s="59">
        <v>65</v>
      </c>
      <c r="Q136" s="56">
        <v>66000000</v>
      </c>
      <c r="R136" s="59">
        <v>77</v>
      </c>
      <c r="S136" s="56">
        <v>66000000</v>
      </c>
      <c r="T136" s="118" t="s">
        <v>393</v>
      </c>
      <c r="U136" s="118" t="s">
        <v>1406</v>
      </c>
      <c r="V136" s="61">
        <v>64</v>
      </c>
      <c r="W136" s="380"/>
      <c r="X136" s="56"/>
      <c r="Y136" s="56">
        <v>6000000</v>
      </c>
      <c r="Z136" s="56"/>
      <c r="AA136" s="56"/>
      <c r="AB136" s="56"/>
      <c r="AC136" s="56"/>
      <c r="AD136" s="56"/>
      <c r="AE136" s="56"/>
      <c r="AF136" s="56"/>
      <c r="AG136" s="56"/>
      <c r="AH136" s="60"/>
      <c r="AI136" s="63">
        <f t="shared" ref="AI136:AI137" si="49">SUM(W136:AH136)</f>
        <v>6000000</v>
      </c>
      <c r="AJ136" s="64">
        <f t="shared" ref="AJ136:AJ137" si="50">+S136-AI136</f>
        <v>60000000</v>
      </c>
      <c r="AK136" s="144"/>
    </row>
    <row r="137" spans="1:37" s="145" customFormat="1" x14ac:dyDescent="0.2">
      <c r="A137" s="55"/>
      <c r="B137" s="122"/>
      <c r="C137" s="57"/>
      <c r="D137" s="57"/>
      <c r="E137" s="57"/>
      <c r="F137" s="57"/>
      <c r="G137" s="57"/>
      <c r="H137" s="57"/>
      <c r="I137" s="57"/>
      <c r="J137" s="57"/>
      <c r="K137" s="57"/>
      <c r="L137" s="58"/>
      <c r="M137" s="115"/>
      <c r="N137" s="56"/>
      <c r="O137" s="56"/>
      <c r="P137" s="59"/>
      <c r="Q137" s="56"/>
      <c r="R137" s="59"/>
      <c r="S137" s="56"/>
      <c r="T137" s="118"/>
      <c r="U137" s="60"/>
      <c r="V137" s="61"/>
      <c r="W137" s="380"/>
      <c r="X137" s="56"/>
      <c r="Y137" s="56"/>
      <c r="Z137" s="56"/>
      <c r="AA137" s="56"/>
      <c r="AB137" s="56"/>
      <c r="AC137" s="56"/>
      <c r="AD137" s="56"/>
      <c r="AE137" s="56"/>
      <c r="AF137" s="56"/>
      <c r="AG137" s="56"/>
      <c r="AH137" s="60"/>
      <c r="AI137" s="63">
        <f t="shared" si="49"/>
        <v>0</v>
      </c>
      <c r="AJ137" s="64">
        <f t="shared" si="50"/>
        <v>0</v>
      </c>
      <c r="AK137" s="144"/>
    </row>
    <row r="138" spans="1:37" s="146" customFormat="1" ht="53.25" customHeight="1" x14ac:dyDescent="0.2">
      <c r="A138" s="66" t="s">
        <v>8</v>
      </c>
      <c r="B138" s="123">
        <f>B135-SUM(B136:B137)</f>
        <v>72210206</v>
      </c>
      <c r="C138" s="294" t="s">
        <v>56</v>
      </c>
      <c r="D138" s="295" t="s">
        <v>94</v>
      </c>
      <c r="E138" s="295" t="s">
        <v>199</v>
      </c>
      <c r="F138" s="295" t="s">
        <v>198</v>
      </c>
      <c r="G138" s="295" t="s">
        <v>197</v>
      </c>
      <c r="H138" s="295" t="s">
        <v>205</v>
      </c>
      <c r="I138" s="295" t="s">
        <v>102</v>
      </c>
      <c r="J138" s="295" t="s">
        <v>224</v>
      </c>
      <c r="K138" s="295" t="s">
        <v>221</v>
      </c>
      <c r="L138" s="68"/>
      <c r="M138" s="116"/>
      <c r="N138" s="69"/>
      <c r="O138" s="67"/>
      <c r="P138" s="70"/>
      <c r="Q138" s="67">
        <f>SUM(Q136:Q137)</f>
        <v>66000000</v>
      </c>
      <c r="R138" s="71"/>
      <c r="S138" s="67">
        <f>SUM(S136:S137)</f>
        <v>66000000</v>
      </c>
      <c r="T138" s="72"/>
      <c r="U138" s="72"/>
      <c r="V138" s="73"/>
      <c r="W138" s="381">
        <f t="shared" ref="W138:AJ138" si="51">SUM(W136:W137)</f>
        <v>0</v>
      </c>
      <c r="X138" s="74">
        <f t="shared" si="51"/>
        <v>0</v>
      </c>
      <c r="Y138" s="74">
        <f t="shared" si="51"/>
        <v>6000000</v>
      </c>
      <c r="Z138" s="74">
        <f t="shared" si="51"/>
        <v>0</v>
      </c>
      <c r="AA138" s="74">
        <f t="shared" si="51"/>
        <v>0</v>
      </c>
      <c r="AB138" s="74">
        <f t="shared" si="51"/>
        <v>0</v>
      </c>
      <c r="AC138" s="74">
        <f t="shared" si="51"/>
        <v>0</v>
      </c>
      <c r="AD138" s="74">
        <f t="shared" si="51"/>
        <v>0</v>
      </c>
      <c r="AE138" s="74">
        <f t="shared" si="51"/>
        <v>0</v>
      </c>
      <c r="AF138" s="74">
        <f t="shared" si="51"/>
        <v>0</v>
      </c>
      <c r="AG138" s="74">
        <f t="shared" si="51"/>
        <v>0</v>
      </c>
      <c r="AH138" s="72">
        <f t="shared" si="51"/>
        <v>0</v>
      </c>
      <c r="AI138" s="75">
        <f t="shared" si="51"/>
        <v>6000000</v>
      </c>
      <c r="AJ138" s="75">
        <f t="shared" si="51"/>
        <v>60000000</v>
      </c>
    </row>
    <row r="139" spans="1:37" s="145" customFormat="1" x14ac:dyDescent="0.2">
      <c r="A139" s="79"/>
      <c r="B139" s="124"/>
      <c r="C139" s="81"/>
      <c r="D139" s="82"/>
      <c r="E139" s="81"/>
      <c r="F139" s="81"/>
      <c r="G139" s="83"/>
      <c r="H139" s="83"/>
      <c r="I139" s="83"/>
      <c r="J139" s="83"/>
      <c r="K139" s="83"/>
      <c r="L139" s="84"/>
      <c r="M139" s="117"/>
      <c r="N139" s="82"/>
      <c r="O139" s="85"/>
      <c r="P139" s="86"/>
      <c r="Q139" s="80"/>
      <c r="R139" s="87"/>
      <c r="S139" s="80"/>
      <c r="T139" s="88"/>
      <c r="U139" s="88"/>
      <c r="V139" s="89"/>
      <c r="W139" s="384"/>
      <c r="X139" s="91"/>
      <c r="Y139" s="91"/>
      <c r="Z139" s="91"/>
      <c r="AA139" s="91"/>
      <c r="AB139" s="91"/>
      <c r="AC139" s="91"/>
      <c r="AD139" s="91"/>
      <c r="AE139" s="91"/>
      <c r="AF139" s="91"/>
      <c r="AG139" s="91"/>
      <c r="AH139" s="92"/>
      <c r="AI139" s="93"/>
      <c r="AJ139" s="93"/>
    </row>
    <row r="140" spans="1:37" s="164" customFormat="1" x14ac:dyDescent="0.2">
      <c r="A140" s="151" t="s">
        <v>38</v>
      </c>
      <c r="B140" s="152">
        <f>B20+B100+B106+B112+B115+B123+B126+B131+B135</f>
        <v>5333000000</v>
      </c>
      <c r="C140" s="153"/>
      <c r="D140" s="154"/>
      <c r="E140" s="153"/>
      <c r="F140" s="153"/>
      <c r="G140" s="155"/>
      <c r="H140" s="155"/>
      <c r="I140" s="155"/>
      <c r="J140" s="156"/>
      <c r="K140" s="155"/>
      <c r="L140" s="157"/>
      <c r="M140" s="158"/>
      <c r="N140" s="154"/>
      <c r="O140" s="159"/>
      <c r="P140" s="160"/>
      <c r="Q140" s="152">
        <f>Q99+Q105+Q111+Q114+Q122+Q125+Q130+Q134+Q138</f>
        <v>4057299417</v>
      </c>
      <c r="R140" s="161"/>
      <c r="S140" s="152">
        <f>S99+S105+S111+S114+S122+S125+S130+S134+S138</f>
        <v>3955255506</v>
      </c>
      <c r="T140" s="162"/>
      <c r="U140" s="162"/>
      <c r="V140" s="163"/>
      <c r="W140" s="385">
        <f t="shared" ref="W140:AJ140" si="52">W99+W105+W111+W114+W122+W125+W130+W134+W138</f>
        <v>237200</v>
      </c>
      <c r="X140" s="94">
        <f t="shared" si="52"/>
        <v>87914114</v>
      </c>
      <c r="Y140" s="94">
        <f t="shared" si="52"/>
        <v>326390208</v>
      </c>
      <c r="Z140" s="94">
        <f t="shared" si="52"/>
        <v>0</v>
      </c>
      <c r="AA140" s="94">
        <f t="shared" si="52"/>
        <v>0</v>
      </c>
      <c r="AB140" s="94">
        <f t="shared" si="52"/>
        <v>0</v>
      </c>
      <c r="AC140" s="94">
        <f t="shared" si="52"/>
        <v>0</v>
      </c>
      <c r="AD140" s="94">
        <f t="shared" si="52"/>
        <v>0</v>
      </c>
      <c r="AE140" s="94">
        <f t="shared" si="52"/>
        <v>0</v>
      </c>
      <c r="AF140" s="94">
        <f t="shared" si="52"/>
        <v>0</v>
      </c>
      <c r="AG140" s="94">
        <f t="shared" si="52"/>
        <v>0</v>
      </c>
      <c r="AH140" s="95">
        <f t="shared" si="52"/>
        <v>0</v>
      </c>
      <c r="AI140" s="96">
        <f t="shared" si="52"/>
        <v>414541522</v>
      </c>
      <c r="AJ140" s="96">
        <f t="shared" si="52"/>
        <v>3540713984</v>
      </c>
    </row>
    <row r="141" spans="1:37" x14ac:dyDescent="0.2">
      <c r="A141" s="165"/>
      <c r="B141" s="166">
        <v>5333000000</v>
      </c>
      <c r="C141" s="167"/>
      <c r="D141" s="167"/>
      <c r="E141" s="167"/>
      <c r="F141" s="167"/>
      <c r="G141" s="167"/>
      <c r="H141" s="167"/>
      <c r="I141" s="167"/>
      <c r="J141" s="167"/>
      <c r="K141" s="167"/>
      <c r="L141" s="168"/>
      <c r="M141" s="168"/>
      <c r="N141" s="167"/>
      <c r="O141" s="166"/>
      <c r="P141" s="169"/>
      <c r="Q141" s="166"/>
      <c r="R141" s="410"/>
      <c r="S141" s="166">
        <v>3955255506</v>
      </c>
      <c r="T141" s="166"/>
      <c r="U141" s="166"/>
      <c r="V141" s="167"/>
      <c r="W141" s="97"/>
      <c r="X141" s="97"/>
      <c r="Y141" s="97"/>
      <c r="Z141" s="97"/>
      <c r="AA141" s="97"/>
      <c r="AB141" s="97"/>
      <c r="AC141" s="97"/>
      <c r="AD141" s="97"/>
      <c r="AE141" s="97"/>
      <c r="AF141" s="97"/>
      <c r="AG141" s="97"/>
      <c r="AH141" s="97"/>
      <c r="AI141" s="98">
        <v>414541522</v>
      </c>
      <c r="AJ141" s="99">
        <v>3540713984</v>
      </c>
    </row>
    <row r="142" spans="1:37" x14ac:dyDescent="0.2">
      <c r="A142" s="165"/>
      <c r="B142" s="166">
        <f>+B141-B140</f>
        <v>0</v>
      </c>
      <c r="C142" s="167"/>
      <c r="D142" s="167"/>
      <c r="E142" s="167"/>
      <c r="F142" s="167"/>
      <c r="G142" s="167"/>
      <c r="H142" s="167"/>
      <c r="I142" s="167"/>
      <c r="J142" s="167"/>
      <c r="K142" s="167"/>
      <c r="L142" s="168"/>
      <c r="M142" s="168"/>
      <c r="N142" s="167"/>
      <c r="O142" s="166"/>
      <c r="P142" s="169"/>
      <c r="Q142" s="166"/>
      <c r="R142" s="171"/>
      <c r="S142" s="166">
        <f>+S141-S140</f>
        <v>0</v>
      </c>
      <c r="T142" s="170"/>
      <c r="U142" s="170"/>
      <c r="V142" s="172"/>
      <c r="W142" s="97"/>
      <c r="X142" s="97"/>
      <c r="Y142" s="97"/>
      <c r="Z142" s="97"/>
      <c r="AA142" s="97"/>
      <c r="AB142" s="97"/>
      <c r="AC142" s="97"/>
      <c r="AD142" s="97"/>
      <c r="AE142" s="97"/>
      <c r="AF142" s="97"/>
      <c r="AG142" s="97"/>
      <c r="AH142" s="97"/>
      <c r="AI142" s="166">
        <f>+AI141-AI140</f>
        <v>0</v>
      </c>
      <c r="AJ142" s="335">
        <f>+AJ141-AJ140</f>
        <v>0</v>
      </c>
      <c r="AK142" s="315"/>
    </row>
    <row r="143" spans="1:37" ht="12.75" customHeight="1" x14ac:dyDescent="0.2">
      <c r="A143" s="165"/>
      <c r="B143" s="166"/>
      <c r="C143" s="173"/>
      <c r="D143" s="173"/>
      <c r="E143" s="173"/>
      <c r="F143" s="173"/>
      <c r="G143" s="173"/>
      <c r="H143" s="173"/>
      <c r="I143" s="173"/>
      <c r="J143" s="173"/>
      <c r="K143" s="173"/>
      <c r="L143" s="174"/>
      <c r="M143" s="174"/>
      <c r="N143" s="167"/>
      <c r="O143" s="166"/>
      <c r="P143" s="169"/>
      <c r="Q143" s="170"/>
      <c r="R143" s="171"/>
      <c r="S143" s="170"/>
      <c r="T143" s="170"/>
      <c r="U143" s="170"/>
      <c r="V143" s="172"/>
      <c r="W143" s="97"/>
      <c r="X143" s="97"/>
      <c r="Y143" s="97"/>
      <c r="Z143" s="97"/>
      <c r="AA143" s="97"/>
      <c r="AB143" s="97"/>
      <c r="AC143" s="97"/>
      <c r="AD143" s="97"/>
      <c r="AE143" s="97"/>
      <c r="AF143" s="97"/>
      <c r="AG143" s="97"/>
      <c r="AH143" s="97"/>
      <c r="AI143" s="98"/>
      <c r="AJ143" s="99"/>
      <c r="AK143" s="315"/>
    </row>
    <row r="144" spans="1:37" ht="22.5" customHeight="1" x14ac:dyDescent="0.2">
      <c r="A144" s="199" t="s">
        <v>75</v>
      </c>
      <c r="B144" s="100" t="s">
        <v>2</v>
      </c>
      <c r="C144" s="103"/>
      <c r="D144" s="173"/>
      <c r="E144" s="173"/>
      <c r="F144" s="173"/>
      <c r="G144" s="173"/>
      <c r="M144" s="174"/>
      <c r="Q144" s="100" t="s">
        <v>6</v>
      </c>
      <c r="S144" s="101" t="s">
        <v>7</v>
      </c>
      <c r="W144" s="37" t="s">
        <v>13</v>
      </c>
      <c r="X144" s="38" t="s">
        <v>14</v>
      </c>
      <c r="Y144" s="38" t="s">
        <v>15</v>
      </c>
      <c r="Z144" s="38" t="s">
        <v>16</v>
      </c>
      <c r="AA144" s="38" t="s">
        <v>17</v>
      </c>
      <c r="AB144" s="38" t="s">
        <v>18</v>
      </c>
      <c r="AC144" s="38" t="s">
        <v>19</v>
      </c>
      <c r="AD144" s="38" t="s">
        <v>20</v>
      </c>
      <c r="AE144" s="38" t="s">
        <v>21</v>
      </c>
      <c r="AF144" s="38" t="s">
        <v>22</v>
      </c>
      <c r="AG144" s="38" t="s">
        <v>23</v>
      </c>
      <c r="AH144" s="39" t="s">
        <v>24</v>
      </c>
      <c r="AI144" s="40" t="s">
        <v>25</v>
      </c>
      <c r="AJ144" s="102" t="s">
        <v>26</v>
      </c>
      <c r="AK144" s="315"/>
    </row>
    <row r="145" spans="1:37" ht="24.75" customHeight="1" x14ac:dyDescent="0.2">
      <c r="A145" s="214" t="s">
        <v>187</v>
      </c>
      <c r="B145" s="209">
        <f>+SUMIF($H$19:$H$138,$A145,B$19:B$138)</f>
        <v>3837341310</v>
      </c>
      <c r="C145" s="164"/>
      <c r="D145" s="164"/>
      <c r="E145" s="164"/>
      <c r="F145" s="164"/>
      <c r="G145" s="164"/>
      <c r="M145" s="210"/>
      <c r="Q145" s="209">
        <f>+SUMIF($H$19:$H$138,$A145,Q$19:Q$138)/2</f>
        <v>3687868337</v>
      </c>
      <c r="S145" s="209">
        <f>+SUMIF($H$19:$H$138,$A145,S$19:S$138)/2</f>
        <v>3686201670</v>
      </c>
      <c r="V145" s="180"/>
      <c r="W145" s="209">
        <f t="shared" ref="W145:AJ147" si="53">+SUMIF($H$19:$H$138,$A145,W$19:W$138)/2</f>
        <v>0</v>
      </c>
      <c r="X145" s="209">
        <f t="shared" si="53"/>
        <v>73294038</v>
      </c>
      <c r="Y145" s="209">
        <f t="shared" si="53"/>
        <v>314123714</v>
      </c>
      <c r="Z145" s="209">
        <f t="shared" si="53"/>
        <v>0</v>
      </c>
      <c r="AA145" s="209">
        <f t="shared" si="53"/>
        <v>0</v>
      </c>
      <c r="AB145" s="209">
        <f t="shared" si="53"/>
        <v>0</v>
      </c>
      <c r="AC145" s="209">
        <f t="shared" si="53"/>
        <v>0</v>
      </c>
      <c r="AD145" s="209">
        <f t="shared" si="53"/>
        <v>0</v>
      </c>
      <c r="AE145" s="209">
        <f t="shared" si="53"/>
        <v>0</v>
      </c>
      <c r="AF145" s="209">
        <f t="shared" si="53"/>
        <v>0</v>
      </c>
      <c r="AG145" s="209">
        <f t="shared" si="53"/>
        <v>0</v>
      </c>
      <c r="AH145" s="209">
        <f t="shared" si="53"/>
        <v>0</v>
      </c>
      <c r="AI145" s="209">
        <f t="shared" si="53"/>
        <v>387417752</v>
      </c>
      <c r="AJ145" s="211">
        <f t="shared" si="53"/>
        <v>3298783918</v>
      </c>
      <c r="AK145" s="315"/>
    </row>
    <row r="146" spans="1:37" ht="24.75" customHeight="1" x14ac:dyDescent="0.2">
      <c r="A146" s="214" t="s">
        <v>193</v>
      </c>
      <c r="B146" s="209">
        <f t="shared" ref="B146:B147" si="54">+SUMIF($H$19:$H$138,$A146,B$19:B$138)</f>
        <v>1287448484</v>
      </c>
      <c r="C146" s="164"/>
      <c r="D146" s="164"/>
      <c r="E146" s="164"/>
      <c r="F146" s="164"/>
      <c r="G146" s="164"/>
      <c r="M146" s="210"/>
      <c r="Q146" s="209">
        <f>+SUMIF($H$19:$H$138,$A146,Q$19:Q$138)/2</f>
        <v>303431080</v>
      </c>
      <c r="S146" s="209">
        <f>+SUMIF($H$19:$H$138,$A146,S$19:S$138)/2</f>
        <v>203053836</v>
      </c>
      <c r="V146" s="180"/>
      <c r="W146" s="209">
        <f t="shared" si="53"/>
        <v>237200</v>
      </c>
      <c r="X146" s="209">
        <f t="shared" si="53"/>
        <v>14620076</v>
      </c>
      <c r="Y146" s="209">
        <f t="shared" si="53"/>
        <v>6266494</v>
      </c>
      <c r="Z146" s="209">
        <f t="shared" si="53"/>
        <v>0</v>
      </c>
      <c r="AA146" s="209">
        <f t="shared" si="53"/>
        <v>0</v>
      </c>
      <c r="AB146" s="209">
        <f t="shared" si="53"/>
        <v>0</v>
      </c>
      <c r="AC146" s="209">
        <f t="shared" si="53"/>
        <v>0</v>
      </c>
      <c r="AD146" s="209">
        <f t="shared" si="53"/>
        <v>0</v>
      </c>
      <c r="AE146" s="209">
        <f t="shared" si="53"/>
        <v>0</v>
      </c>
      <c r="AF146" s="209">
        <f t="shared" si="53"/>
        <v>0</v>
      </c>
      <c r="AG146" s="209">
        <f t="shared" si="53"/>
        <v>0</v>
      </c>
      <c r="AH146" s="209">
        <f t="shared" si="53"/>
        <v>0</v>
      </c>
      <c r="AI146" s="209">
        <f t="shared" si="53"/>
        <v>21123770</v>
      </c>
      <c r="AJ146" s="211">
        <f t="shared" si="53"/>
        <v>181930066</v>
      </c>
      <c r="AK146" s="315"/>
    </row>
    <row r="147" spans="1:37" ht="24.75" customHeight="1" x14ac:dyDescent="0.2">
      <c r="A147" s="214" t="s">
        <v>205</v>
      </c>
      <c r="B147" s="209">
        <f t="shared" si="54"/>
        <v>208210206</v>
      </c>
      <c r="C147" s="164"/>
      <c r="D147" s="164"/>
      <c r="E147" s="164"/>
      <c r="F147" s="164"/>
      <c r="G147" s="164"/>
      <c r="M147" s="210"/>
      <c r="Q147" s="209">
        <f>+SUMIF($H$19:$H$138,$A147,Q$19:Q$138)/2</f>
        <v>66000000</v>
      </c>
      <c r="S147" s="209">
        <f>+SUMIF($H$19:$H$138,$A147,S$19:S$138)/2</f>
        <v>66000000</v>
      </c>
      <c r="V147" s="180"/>
      <c r="W147" s="209">
        <f t="shared" si="53"/>
        <v>0</v>
      </c>
      <c r="X147" s="209">
        <f t="shared" si="53"/>
        <v>0</v>
      </c>
      <c r="Y147" s="209">
        <f t="shared" si="53"/>
        <v>6000000</v>
      </c>
      <c r="Z147" s="209">
        <f t="shared" si="53"/>
        <v>0</v>
      </c>
      <c r="AA147" s="209">
        <f t="shared" si="53"/>
        <v>0</v>
      </c>
      <c r="AB147" s="209">
        <f t="shared" si="53"/>
        <v>0</v>
      </c>
      <c r="AC147" s="209">
        <f t="shared" si="53"/>
        <v>0</v>
      </c>
      <c r="AD147" s="209">
        <f t="shared" si="53"/>
        <v>0</v>
      </c>
      <c r="AE147" s="209">
        <f t="shared" si="53"/>
        <v>0</v>
      </c>
      <c r="AF147" s="209">
        <f t="shared" si="53"/>
        <v>0</v>
      </c>
      <c r="AG147" s="209">
        <f t="shared" si="53"/>
        <v>0</v>
      </c>
      <c r="AH147" s="209">
        <f t="shared" si="53"/>
        <v>0</v>
      </c>
      <c r="AI147" s="209">
        <f t="shared" si="53"/>
        <v>6000000</v>
      </c>
      <c r="AJ147" s="211">
        <f t="shared" si="53"/>
        <v>60000000</v>
      </c>
      <c r="AK147" s="315"/>
    </row>
    <row r="148" spans="1:37" ht="12.75" customHeight="1" x14ac:dyDescent="0.2">
      <c r="A148" s="165"/>
      <c r="B148" s="166"/>
      <c r="C148" s="173"/>
      <c r="D148" s="173"/>
      <c r="E148" s="173"/>
      <c r="F148" s="173"/>
      <c r="G148" s="173"/>
      <c r="H148" s="173"/>
      <c r="I148" s="173"/>
      <c r="J148" s="173"/>
      <c r="K148" s="173"/>
      <c r="L148" s="174"/>
      <c r="M148" s="174"/>
      <c r="N148" s="167"/>
      <c r="O148" s="166"/>
      <c r="P148" s="169"/>
      <c r="Q148" s="170"/>
      <c r="R148" s="171"/>
      <c r="S148" s="170"/>
      <c r="T148" s="170"/>
      <c r="U148" s="170"/>
      <c r="V148" s="172"/>
      <c r="W148" s="97"/>
      <c r="X148" s="97"/>
      <c r="Y148" s="97"/>
      <c r="Z148" s="97"/>
      <c r="AA148" s="97"/>
      <c r="AB148" s="97"/>
      <c r="AC148" s="97"/>
      <c r="AD148" s="97"/>
      <c r="AE148" s="97"/>
      <c r="AF148" s="97"/>
      <c r="AG148" s="97"/>
      <c r="AH148" s="97"/>
      <c r="AI148" s="98"/>
      <c r="AJ148" s="99"/>
      <c r="AK148" s="315"/>
    </row>
    <row r="149" spans="1:37" ht="22.5" customHeight="1" x14ac:dyDescent="0.2">
      <c r="A149" s="199" t="s">
        <v>75</v>
      </c>
      <c r="B149" s="100" t="s">
        <v>2</v>
      </c>
      <c r="C149" s="103"/>
      <c r="D149" s="173"/>
      <c r="E149" s="173"/>
      <c r="F149" s="173"/>
      <c r="G149" s="173"/>
      <c r="M149" s="174"/>
      <c r="Q149" s="100" t="s">
        <v>6</v>
      </c>
      <c r="S149" s="101" t="s">
        <v>7</v>
      </c>
      <c r="W149" s="37" t="s">
        <v>13</v>
      </c>
      <c r="X149" s="38" t="s">
        <v>14</v>
      </c>
      <c r="Y149" s="38" t="s">
        <v>15</v>
      </c>
      <c r="Z149" s="38" t="s">
        <v>16</v>
      </c>
      <c r="AA149" s="38" t="s">
        <v>17</v>
      </c>
      <c r="AB149" s="38" t="s">
        <v>18</v>
      </c>
      <c r="AC149" s="38" t="s">
        <v>19</v>
      </c>
      <c r="AD149" s="38" t="s">
        <v>20</v>
      </c>
      <c r="AE149" s="38" t="s">
        <v>21</v>
      </c>
      <c r="AF149" s="38" t="s">
        <v>22</v>
      </c>
      <c r="AG149" s="38" t="s">
        <v>23</v>
      </c>
      <c r="AH149" s="39" t="s">
        <v>24</v>
      </c>
      <c r="AI149" s="40" t="s">
        <v>25</v>
      </c>
      <c r="AJ149" s="102" t="s">
        <v>26</v>
      </c>
      <c r="AK149" s="315"/>
    </row>
    <row r="150" spans="1:37" ht="54" x14ac:dyDescent="0.2">
      <c r="A150" s="217" t="s">
        <v>224</v>
      </c>
      <c r="B150" s="209">
        <f>+SUMIF($J$19:$J$138,$A150,B$19:B$138)</f>
        <v>5333000000</v>
      </c>
      <c r="C150" s="164"/>
      <c r="D150" s="164"/>
      <c r="E150" s="164"/>
      <c r="F150" s="164"/>
      <c r="G150" s="164"/>
      <c r="M150" s="210"/>
      <c r="Q150" s="209">
        <f>+SUMIF($J$19:$J$138,$A150,Q$19:Q$138)/2</f>
        <v>4057299417</v>
      </c>
      <c r="S150" s="209">
        <f>+SUMIF($J$19:$J$138,$A150,S$19:S$138)/2</f>
        <v>3955255506</v>
      </c>
      <c r="V150" s="180"/>
      <c r="W150" s="209">
        <f t="shared" ref="W150:AJ150" si="55">+SUMIF($J$19:$J$138,$A150,W$19:W$138)/2</f>
        <v>237200</v>
      </c>
      <c r="X150" s="209">
        <f t="shared" si="55"/>
        <v>87914114</v>
      </c>
      <c r="Y150" s="209">
        <f t="shared" si="55"/>
        <v>326390208</v>
      </c>
      <c r="Z150" s="209">
        <f t="shared" si="55"/>
        <v>0</v>
      </c>
      <c r="AA150" s="209">
        <f t="shared" si="55"/>
        <v>0</v>
      </c>
      <c r="AB150" s="209">
        <f t="shared" si="55"/>
        <v>0</v>
      </c>
      <c r="AC150" s="209">
        <f t="shared" si="55"/>
        <v>0</v>
      </c>
      <c r="AD150" s="209">
        <f t="shared" si="55"/>
        <v>0</v>
      </c>
      <c r="AE150" s="209">
        <f t="shared" si="55"/>
        <v>0</v>
      </c>
      <c r="AF150" s="209">
        <f t="shared" si="55"/>
        <v>0</v>
      </c>
      <c r="AG150" s="209">
        <f t="shared" si="55"/>
        <v>0</v>
      </c>
      <c r="AH150" s="209">
        <f t="shared" si="55"/>
        <v>0</v>
      </c>
      <c r="AI150" s="209">
        <f t="shared" si="55"/>
        <v>414541522</v>
      </c>
      <c r="AJ150" s="211">
        <f t="shared" si="55"/>
        <v>3540713984</v>
      </c>
      <c r="AK150" s="315"/>
    </row>
    <row r="151" spans="1:37" ht="18.75" customHeight="1" x14ac:dyDescent="0.2">
      <c r="A151" s="208"/>
      <c r="B151" s="209"/>
      <c r="C151" s="164"/>
      <c r="M151" s="212"/>
      <c r="Q151" s="209"/>
      <c r="S151" s="209"/>
      <c r="V151" s="180"/>
      <c r="W151" s="209"/>
      <c r="X151" s="209"/>
      <c r="Y151" s="209"/>
      <c r="Z151" s="209"/>
      <c r="AA151" s="209"/>
      <c r="AB151" s="209"/>
      <c r="AC151" s="209"/>
      <c r="AD151" s="209"/>
      <c r="AE151" s="209"/>
      <c r="AF151" s="209"/>
      <c r="AG151" s="209"/>
      <c r="AH151" s="209"/>
      <c r="AI151" s="209"/>
      <c r="AJ151" s="211"/>
      <c r="AK151" s="315"/>
    </row>
    <row r="152" spans="1:37" ht="14.25" thickBot="1" x14ac:dyDescent="0.25">
      <c r="A152" s="181"/>
      <c r="B152" s="182"/>
      <c r="C152" s="183"/>
      <c r="D152" s="183"/>
      <c r="E152" s="183"/>
      <c r="F152" s="183"/>
      <c r="G152" s="183"/>
      <c r="H152" s="183"/>
      <c r="I152" s="183"/>
      <c r="J152" s="183"/>
      <c r="K152" s="183"/>
      <c r="L152" s="184"/>
      <c r="M152" s="184"/>
      <c r="N152" s="185"/>
      <c r="O152" s="109"/>
      <c r="P152" s="186"/>
      <c r="Q152" s="182"/>
      <c r="R152" s="186"/>
      <c r="S152" s="182"/>
      <c r="T152" s="182"/>
      <c r="U152" s="182"/>
      <c r="V152" s="185"/>
      <c r="W152" s="109"/>
      <c r="X152" s="109"/>
      <c r="Y152" s="109"/>
      <c r="Z152" s="109"/>
      <c r="AA152" s="109"/>
      <c r="AB152" s="109"/>
      <c r="AC152" s="109"/>
      <c r="AD152" s="109"/>
      <c r="AE152" s="109"/>
      <c r="AF152" s="109"/>
      <c r="AG152" s="109"/>
      <c r="AH152" s="109"/>
      <c r="AI152" s="110"/>
      <c r="AJ152" s="111"/>
      <c r="AK152" s="315"/>
    </row>
    <row r="153" spans="1:37" x14ac:dyDescent="0.2">
      <c r="Q153" s="113"/>
      <c r="R153" s="113"/>
      <c r="S153" s="113"/>
      <c r="T153" s="113"/>
      <c r="U153" s="113"/>
    </row>
    <row r="154" spans="1:37" s="179" customFormat="1" x14ac:dyDescent="0.2">
      <c r="A154" s="140"/>
      <c r="B154" s="178"/>
      <c r="C154" s="140"/>
      <c r="D154" s="140"/>
      <c r="E154" s="140"/>
      <c r="F154" s="140"/>
      <c r="G154" s="140"/>
      <c r="H154" s="140"/>
      <c r="I154" s="140"/>
      <c r="J154" s="140"/>
      <c r="K154" s="140"/>
      <c r="L154" s="176"/>
      <c r="M154" s="176"/>
      <c r="O154" s="112"/>
      <c r="P154" s="177"/>
      <c r="Q154" s="113"/>
      <c r="R154" s="113"/>
      <c r="S154" s="113"/>
      <c r="T154" s="113"/>
      <c r="U154" s="113"/>
      <c r="W154" s="112"/>
      <c r="X154" s="112"/>
      <c r="Y154" s="112"/>
      <c r="Z154" s="112"/>
      <c r="AA154" s="112"/>
      <c r="AB154" s="112"/>
      <c r="AC154" s="112"/>
      <c r="AD154" s="112"/>
      <c r="AE154" s="112"/>
      <c r="AF154" s="112"/>
      <c r="AG154" s="112"/>
      <c r="AH154" s="112"/>
      <c r="AI154" s="113"/>
      <c r="AJ154" s="112"/>
      <c r="AK154" s="140"/>
    </row>
    <row r="156" spans="1:37" s="179" customFormat="1" x14ac:dyDescent="0.2">
      <c r="A156" s="187"/>
      <c r="B156" s="175"/>
      <c r="C156" s="188"/>
      <c r="D156" s="189"/>
      <c r="E156" s="140"/>
      <c r="F156" s="140"/>
      <c r="G156" s="140"/>
      <c r="H156" s="140"/>
      <c r="I156" s="140"/>
      <c r="J156" s="140"/>
      <c r="K156" s="190"/>
      <c r="L156" s="176"/>
      <c r="M156" s="176"/>
      <c r="O156" s="112"/>
      <c r="P156" s="177"/>
      <c r="Q156" s="178"/>
      <c r="R156" s="177"/>
      <c r="S156" s="178"/>
      <c r="T156" s="178"/>
      <c r="U156" s="178"/>
      <c r="W156" s="112"/>
      <c r="X156" s="112"/>
      <c r="Y156" s="112"/>
      <c r="Z156" s="112"/>
      <c r="AA156" s="112"/>
      <c r="AB156" s="112"/>
      <c r="AC156" s="112"/>
      <c r="AD156" s="112"/>
      <c r="AE156" s="112"/>
      <c r="AF156" s="112"/>
      <c r="AG156" s="112"/>
      <c r="AH156" s="112"/>
      <c r="AI156" s="113"/>
      <c r="AJ156" s="112"/>
      <c r="AK156" s="140"/>
    </row>
    <row r="157" spans="1:37" s="179" customFormat="1" x14ac:dyDescent="0.2">
      <c r="A157" s="191"/>
      <c r="B157" s="192"/>
      <c r="C157" s="193"/>
      <c r="D157" s="194"/>
      <c r="E157" s="140"/>
      <c r="F157" s="140"/>
      <c r="G157" s="140"/>
      <c r="H157" s="140"/>
      <c r="I157" s="140"/>
      <c r="J157" s="140"/>
      <c r="K157" s="140"/>
      <c r="L157" s="176"/>
      <c r="M157" s="176"/>
      <c r="O157" s="112"/>
      <c r="P157" s="177"/>
      <c r="Q157" s="178"/>
      <c r="R157" s="177"/>
      <c r="S157" s="178"/>
      <c r="T157" s="178"/>
      <c r="U157" s="178"/>
      <c r="W157" s="112"/>
      <c r="X157" s="112"/>
      <c r="Y157" s="112"/>
      <c r="Z157" s="112"/>
      <c r="AA157" s="112"/>
      <c r="AB157" s="112"/>
      <c r="AC157" s="112"/>
      <c r="AD157" s="112"/>
      <c r="AE157" s="112"/>
      <c r="AF157" s="112"/>
      <c r="AG157" s="112"/>
      <c r="AH157" s="112"/>
      <c r="AI157" s="113"/>
      <c r="AJ157" s="112"/>
      <c r="AK157" s="140"/>
    </row>
    <row r="158" spans="1:37" s="179" customFormat="1" x14ac:dyDescent="0.2">
      <c r="A158" s="191"/>
      <c r="B158" s="192"/>
      <c r="C158" s="193"/>
      <c r="D158" s="194"/>
      <c r="E158" s="140"/>
      <c r="F158" s="140"/>
      <c r="G158" s="140"/>
      <c r="H158" s="140"/>
      <c r="I158" s="140"/>
      <c r="J158" s="140"/>
      <c r="K158" s="140"/>
      <c r="L158" s="176"/>
      <c r="M158" s="176"/>
      <c r="O158" s="112"/>
      <c r="P158" s="177"/>
      <c r="Q158" s="178"/>
      <c r="R158" s="177"/>
      <c r="S158" s="178"/>
      <c r="T158" s="178"/>
      <c r="U158" s="178"/>
      <c r="W158" s="112"/>
      <c r="X158" s="112"/>
      <c r="Y158" s="112"/>
      <c r="Z158" s="112"/>
      <c r="AA158" s="112"/>
      <c r="AB158" s="112"/>
      <c r="AC158" s="112"/>
      <c r="AD158" s="112"/>
      <c r="AE158" s="112"/>
      <c r="AF158" s="112"/>
      <c r="AG158" s="112"/>
      <c r="AH158" s="112"/>
      <c r="AI158" s="113"/>
      <c r="AJ158" s="112"/>
      <c r="AK158" s="140"/>
    </row>
    <row r="159" spans="1:37" s="179" customFormat="1" x14ac:dyDescent="0.2">
      <c r="A159" s="191"/>
      <c r="B159" s="192"/>
      <c r="C159" s="193"/>
      <c r="D159" s="140"/>
      <c r="E159" s="140"/>
      <c r="F159" s="140"/>
      <c r="G159" s="140"/>
      <c r="H159" s="140"/>
      <c r="I159" s="140"/>
      <c r="J159" s="140"/>
      <c r="K159" s="140"/>
      <c r="L159" s="176"/>
      <c r="M159" s="176"/>
      <c r="O159" s="112"/>
      <c r="P159" s="177"/>
      <c r="Q159" s="178"/>
      <c r="R159" s="177"/>
      <c r="S159" s="178"/>
      <c r="T159" s="178"/>
      <c r="U159" s="178"/>
      <c r="W159" s="112"/>
      <c r="X159" s="112"/>
      <c r="Y159" s="112"/>
      <c r="Z159" s="112"/>
      <c r="AA159" s="112"/>
      <c r="AB159" s="112"/>
      <c r="AC159" s="112"/>
      <c r="AD159" s="112"/>
      <c r="AE159" s="112"/>
      <c r="AF159" s="112"/>
      <c r="AG159" s="112"/>
      <c r="AH159" s="112"/>
      <c r="AI159" s="113"/>
      <c r="AJ159" s="112"/>
      <c r="AK159" s="140"/>
    </row>
    <row r="160" spans="1:37" s="179" customFormat="1" x14ac:dyDescent="0.2">
      <c r="A160" s="140"/>
      <c r="B160" s="192"/>
      <c r="C160" s="140"/>
      <c r="D160" s="140"/>
      <c r="E160" s="140"/>
      <c r="F160"/>
      <c r="G160" s="140"/>
      <c r="H160" s="140"/>
      <c r="I160" s="140"/>
      <c r="J160" s="140"/>
      <c r="K160" s="140"/>
      <c r="L160" s="176"/>
      <c r="M160" s="176"/>
      <c r="O160" s="112"/>
      <c r="P160" s="177"/>
      <c r="Q160" s="178"/>
      <c r="R160" s="177"/>
      <c r="S160" s="178"/>
      <c r="T160" s="178"/>
      <c r="U160" s="178"/>
      <c r="W160" s="112"/>
      <c r="X160" s="112"/>
      <c r="Y160" s="112"/>
      <c r="Z160" s="112"/>
      <c r="AA160" s="112"/>
      <c r="AB160" s="112"/>
      <c r="AC160" s="112"/>
      <c r="AD160" s="112"/>
      <c r="AE160" s="112"/>
      <c r="AF160" s="112"/>
      <c r="AG160" s="112"/>
      <c r="AH160" s="112"/>
      <c r="AI160" s="113"/>
      <c r="AJ160" s="112"/>
      <c r="AK160" s="140"/>
    </row>
    <row r="161" spans="1:37" s="179" customFormat="1" x14ac:dyDescent="0.2">
      <c r="A161" s="140"/>
      <c r="B161" s="192"/>
      <c r="C161" s="140"/>
      <c r="D161" s="140"/>
      <c r="E161" s="140"/>
      <c r="F161"/>
      <c r="G161" s="140"/>
      <c r="H161" s="140"/>
      <c r="I161" s="140"/>
      <c r="J161" s="140"/>
      <c r="K161" s="140"/>
      <c r="L161" s="176"/>
      <c r="M161" s="176"/>
      <c r="O161" s="112"/>
      <c r="P161" s="177"/>
      <c r="Q161" s="178"/>
      <c r="R161" s="177"/>
      <c r="S161" s="178"/>
      <c r="T161" s="178"/>
      <c r="U161" s="178"/>
      <c r="W161" s="112"/>
      <c r="X161" s="112"/>
      <c r="Y161" s="112"/>
      <c r="Z161" s="112"/>
      <c r="AA161" s="112"/>
      <c r="AB161" s="112"/>
      <c r="AC161" s="112"/>
      <c r="AD161" s="112"/>
      <c r="AE161" s="112"/>
      <c r="AF161" s="112"/>
      <c r="AG161" s="112"/>
      <c r="AH161" s="112"/>
      <c r="AI161" s="113"/>
      <c r="AJ161" s="112"/>
      <c r="AK161" s="140"/>
    </row>
    <row r="162" spans="1:37" s="179" customFormat="1" x14ac:dyDescent="0.2">
      <c r="A162" s="140"/>
      <c r="B162" s="192"/>
      <c r="C162" s="140"/>
      <c r="D162" s="140"/>
      <c r="E162" s="140"/>
      <c r="F162"/>
      <c r="G162" s="140"/>
      <c r="H162" s="140"/>
      <c r="I162" s="140"/>
      <c r="J162" s="140"/>
      <c r="K162" s="140"/>
      <c r="L162" s="176"/>
      <c r="M162" s="176"/>
      <c r="O162" s="112"/>
      <c r="P162" s="177"/>
      <c r="Q162" s="178"/>
      <c r="R162" s="177"/>
      <c r="S162" s="178"/>
      <c r="T162" s="178"/>
      <c r="U162" s="178"/>
      <c r="W162" s="112"/>
      <c r="X162" s="112"/>
      <c r="Y162" s="112"/>
      <c r="Z162" s="112"/>
      <c r="AA162" s="112"/>
      <c r="AB162" s="112"/>
      <c r="AC162" s="112"/>
      <c r="AD162" s="112"/>
      <c r="AE162" s="112"/>
      <c r="AF162" s="112"/>
      <c r="AG162" s="112"/>
      <c r="AH162" s="112"/>
      <c r="AI162" s="113"/>
      <c r="AJ162" s="112"/>
      <c r="AK162" s="140"/>
    </row>
    <row r="163" spans="1:37" s="179" customFormat="1" x14ac:dyDescent="0.2">
      <c r="A163" s="140"/>
      <c r="B163" s="192"/>
      <c r="C163" s="140"/>
      <c r="D163" s="140"/>
      <c r="E163" s="140"/>
      <c r="F163"/>
      <c r="G163" s="140"/>
      <c r="H163" s="140"/>
      <c r="I163" s="140"/>
      <c r="J163" s="140"/>
      <c r="K163" s="140"/>
      <c r="L163" s="176"/>
      <c r="M163" s="176"/>
      <c r="O163" s="112"/>
      <c r="P163" s="177"/>
      <c r="Q163" s="178"/>
      <c r="R163" s="177"/>
      <c r="S163" s="178"/>
      <c r="T163" s="178"/>
      <c r="U163" s="178"/>
      <c r="W163" s="112"/>
      <c r="X163" s="112"/>
      <c r="Y163" s="112"/>
      <c r="Z163" s="112"/>
      <c r="AA163" s="112"/>
      <c r="AB163" s="112"/>
      <c r="AC163" s="112"/>
      <c r="AD163" s="112"/>
      <c r="AE163" s="112"/>
      <c r="AF163" s="112"/>
      <c r="AG163" s="112"/>
      <c r="AH163" s="112"/>
      <c r="AI163" s="113"/>
      <c r="AJ163" s="112"/>
      <c r="AK163" s="140"/>
    </row>
    <row r="164" spans="1:37" s="179" customFormat="1" x14ac:dyDescent="0.2">
      <c r="A164" s="140"/>
      <c r="B164" s="192"/>
      <c r="C164" s="140"/>
      <c r="D164" s="140"/>
      <c r="E164" s="140"/>
      <c r="F164"/>
      <c r="G164" s="140"/>
      <c r="H164" s="140"/>
      <c r="I164" s="140"/>
      <c r="J164" s="140"/>
      <c r="K164" s="140"/>
      <c r="L164" s="176"/>
      <c r="M164" s="176"/>
      <c r="O164" s="112"/>
      <c r="P164" s="177"/>
      <c r="Q164" s="178"/>
      <c r="R164" s="177"/>
      <c r="S164" s="178"/>
      <c r="T164" s="178"/>
      <c r="U164" s="178"/>
      <c r="W164" s="112"/>
      <c r="X164" s="112"/>
      <c r="Y164" s="112"/>
      <c r="Z164" s="112"/>
      <c r="AA164" s="112"/>
      <c r="AB164" s="112"/>
      <c r="AC164" s="112"/>
      <c r="AD164" s="112"/>
      <c r="AE164" s="112"/>
      <c r="AF164" s="112"/>
      <c r="AG164" s="112"/>
      <c r="AH164" s="112"/>
      <c r="AI164" s="113"/>
      <c r="AJ164" s="112"/>
      <c r="AK164" s="140"/>
    </row>
    <row r="165" spans="1:37" s="179" customFormat="1" x14ac:dyDescent="0.2">
      <c r="A165" s="140"/>
      <c r="B165" s="192"/>
      <c r="C165" s="140"/>
      <c r="D165" s="140"/>
      <c r="E165" s="140"/>
      <c r="F165"/>
      <c r="G165" s="140"/>
      <c r="H165" s="140"/>
      <c r="I165" s="140"/>
      <c r="J165" s="140"/>
      <c r="K165" s="140"/>
      <c r="L165" s="176"/>
      <c r="M165" s="176"/>
      <c r="O165" s="112"/>
      <c r="P165" s="177"/>
      <c r="Q165" s="178"/>
      <c r="R165" s="177"/>
      <c r="S165" s="178"/>
      <c r="T165" s="178"/>
      <c r="U165" s="178"/>
      <c r="W165" s="112"/>
      <c r="X165" s="112"/>
      <c r="Y165" s="112"/>
      <c r="Z165" s="112"/>
      <c r="AA165" s="112"/>
      <c r="AB165" s="112"/>
      <c r="AC165" s="112"/>
      <c r="AD165" s="112"/>
      <c r="AE165" s="112"/>
      <c r="AF165" s="112"/>
      <c r="AG165" s="112"/>
      <c r="AH165" s="112"/>
      <c r="AI165" s="113"/>
      <c r="AJ165" s="112"/>
      <c r="AK165" s="140"/>
    </row>
    <row r="166" spans="1:37" s="179" customFormat="1" x14ac:dyDescent="0.2">
      <c r="A166" s="191"/>
      <c r="B166" s="178"/>
      <c r="C166" s="192"/>
      <c r="D166" s="140"/>
      <c r="E166" s="140"/>
      <c r="F166"/>
      <c r="G166" s="140"/>
      <c r="H166" s="140"/>
      <c r="I166" s="140"/>
      <c r="J166" s="140"/>
      <c r="K166" s="140"/>
      <c r="L166" s="176"/>
      <c r="M166" s="176"/>
      <c r="O166" s="112"/>
      <c r="P166" s="177"/>
      <c r="Q166" s="178"/>
      <c r="R166" s="177"/>
      <c r="S166" s="178"/>
      <c r="T166" s="178"/>
      <c r="U166" s="178"/>
      <c r="W166" s="112"/>
      <c r="X166" s="112"/>
      <c r="Y166" s="112"/>
      <c r="Z166" s="112"/>
      <c r="AA166" s="112"/>
      <c r="AB166" s="112"/>
      <c r="AC166" s="112"/>
      <c r="AD166" s="112"/>
      <c r="AE166" s="112"/>
      <c r="AF166" s="112"/>
      <c r="AG166" s="112"/>
      <c r="AH166" s="112"/>
      <c r="AI166" s="113"/>
      <c r="AJ166" s="112"/>
      <c r="AK166" s="140"/>
    </row>
    <row r="167" spans="1:37" s="179" customFormat="1" x14ac:dyDescent="0.2">
      <c r="A167" s="191"/>
      <c r="B167" s="178"/>
      <c r="C167" s="192"/>
      <c r="D167" s="140"/>
      <c r="E167" s="140"/>
      <c r="F167"/>
      <c r="G167" s="140"/>
      <c r="H167" s="140"/>
      <c r="I167" s="140"/>
      <c r="J167" s="140"/>
      <c r="K167" s="140"/>
      <c r="L167" s="176"/>
      <c r="M167" s="176"/>
      <c r="O167" s="112"/>
      <c r="P167" s="177"/>
      <c r="Q167" s="178"/>
      <c r="R167" s="177"/>
      <c r="S167" s="178"/>
      <c r="T167" s="178"/>
      <c r="U167" s="178"/>
      <c r="W167" s="112"/>
      <c r="X167" s="112"/>
      <c r="Y167" s="112"/>
      <c r="Z167" s="112"/>
      <c r="AA167" s="112"/>
      <c r="AB167" s="112"/>
      <c r="AC167" s="112"/>
      <c r="AD167" s="112"/>
      <c r="AE167" s="112"/>
      <c r="AF167" s="112"/>
      <c r="AG167" s="112"/>
      <c r="AH167" s="112"/>
      <c r="AI167" s="113"/>
      <c r="AJ167" s="112"/>
      <c r="AK167" s="140"/>
    </row>
    <row r="168" spans="1:37" s="179" customFormat="1" x14ac:dyDescent="0.2">
      <c r="A168" s="187"/>
      <c r="B168" s="192"/>
      <c r="C168" s="192"/>
      <c r="D168" s="140"/>
      <c r="E168" s="140"/>
      <c r="F168"/>
      <c r="G168" s="140"/>
      <c r="H168" s="140"/>
      <c r="I168" s="140"/>
      <c r="J168" s="140"/>
      <c r="K168" s="140"/>
      <c r="L168" s="176"/>
      <c r="M168" s="176"/>
      <c r="O168" s="112"/>
      <c r="P168" s="177"/>
      <c r="Q168" s="178"/>
      <c r="R168" s="177"/>
      <c r="S168" s="178"/>
      <c r="T168" s="178"/>
      <c r="U168" s="178"/>
      <c r="W168" s="112"/>
      <c r="X168" s="112"/>
      <c r="Y168" s="112"/>
      <c r="Z168" s="112"/>
      <c r="AA168" s="112"/>
      <c r="AB168" s="112"/>
      <c r="AC168" s="112"/>
      <c r="AD168" s="112"/>
      <c r="AE168" s="112"/>
      <c r="AF168" s="112"/>
      <c r="AG168" s="112"/>
      <c r="AH168" s="112"/>
      <c r="AI168" s="113"/>
      <c r="AJ168" s="112"/>
      <c r="AK168" s="140"/>
    </row>
    <row r="169" spans="1:37" s="179" customFormat="1" x14ac:dyDescent="0.2">
      <c r="A169" s="191"/>
      <c r="B169" s="192"/>
      <c r="C169" s="192"/>
      <c r="D169" s="140"/>
      <c r="E169" s="140"/>
      <c r="F169"/>
      <c r="G169" s="195"/>
      <c r="H169" s="195"/>
      <c r="I169" s="195"/>
      <c r="J169" s="195"/>
      <c r="K169" s="140"/>
      <c r="L169" s="176"/>
      <c r="M169" s="176"/>
      <c r="O169" s="112"/>
      <c r="P169" s="177"/>
      <c r="Q169" s="178"/>
      <c r="R169" s="177"/>
      <c r="S169" s="178"/>
      <c r="T169" s="178"/>
      <c r="U169" s="178"/>
      <c r="W169" s="112"/>
      <c r="X169" s="112"/>
      <c r="Y169" s="112"/>
      <c r="Z169" s="112"/>
      <c r="AA169" s="112"/>
      <c r="AB169" s="112"/>
      <c r="AC169" s="112"/>
      <c r="AD169" s="112"/>
      <c r="AE169" s="112"/>
      <c r="AF169" s="112"/>
      <c r="AG169" s="112"/>
      <c r="AH169" s="112"/>
      <c r="AI169" s="113"/>
      <c r="AJ169" s="112"/>
      <c r="AK169" s="140"/>
    </row>
    <row r="170" spans="1:37" x14ac:dyDescent="0.2">
      <c r="A170" s="191"/>
      <c r="F170"/>
    </row>
    <row r="171" spans="1:37" x14ac:dyDescent="0.2">
      <c r="B171" s="192"/>
      <c r="C171" s="192"/>
      <c r="F171"/>
    </row>
    <row r="172" spans="1:37" x14ac:dyDescent="0.2">
      <c r="A172" s="191"/>
      <c r="F172"/>
    </row>
    <row r="173" spans="1:37" x14ac:dyDescent="0.2">
      <c r="A173" s="191"/>
      <c r="F173"/>
    </row>
    <row r="174" spans="1:37" x14ac:dyDescent="0.2">
      <c r="A174" s="191"/>
      <c r="F174"/>
    </row>
    <row r="175" spans="1:37" x14ac:dyDescent="0.2">
      <c r="A175" s="191"/>
      <c r="F175"/>
    </row>
    <row r="176" spans="1:37" x14ac:dyDescent="0.2">
      <c r="A176" s="191"/>
      <c r="F176"/>
    </row>
    <row r="177" spans="1:6" x14ac:dyDescent="0.2">
      <c r="A177" s="191"/>
      <c r="B177" s="192"/>
      <c r="F177"/>
    </row>
    <row r="178" spans="1:6" x14ac:dyDescent="0.2">
      <c r="A178" s="191"/>
      <c r="B178" s="192"/>
      <c r="F178"/>
    </row>
    <row r="179" spans="1:6" x14ac:dyDescent="0.2">
      <c r="A179" s="191"/>
      <c r="B179" s="192"/>
      <c r="F179"/>
    </row>
    <row r="180" spans="1:6" x14ac:dyDescent="0.2">
      <c r="A180" s="191"/>
      <c r="B180" s="192"/>
      <c r="F180"/>
    </row>
    <row r="181" spans="1:6" x14ac:dyDescent="0.2">
      <c r="A181" s="191"/>
      <c r="B181" s="192"/>
      <c r="F181"/>
    </row>
    <row r="182" spans="1:6" x14ac:dyDescent="0.2">
      <c r="A182" s="191"/>
      <c r="B182" s="192"/>
      <c r="F182"/>
    </row>
    <row r="183" spans="1:6" x14ac:dyDescent="0.2">
      <c r="A183" s="191"/>
      <c r="B183" s="192"/>
      <c r="F183"/>
    </row>
    <row r="184" spans="1:6" x14ac:dyDescent="0.2">
      <c r="A184" s="191"/>
      <c r="B184" s="192"/>
      <c r="F184"/>
    </row>
    <row r="185" spans="1:6" x14ac:dyDescent="0.2">
      <c r="A185" s="191"/>
      <c r="B185" s="192"/>
      <c r="F185"/>
    </row>
    <row r="186" spans="1:6" x14ac:dyDescent="0.2">
      <c r="A186" s="191"/>
      <c r="B186" s="192"/>
      <c r="F186"/>
    </row>
    <row r="187" spans="1:6" x14ac:dyDescent="0.2">
      <c r="A187" s="191"/>
      <c r="B187" s="192"/>
      <c r="F187"/>
    </row>
    <row r="188" spans="1:6" x14ac:dyDescent="0.2">
      <c r="F188"/>
    </row>
    <row r="189" spans="1:6" x14ac:dyDescent="0.2">
      <c r="F189"/>
    </row>
    <row r="190" spans="1:6" x14ac:dyDescent="0.2">
      <c r="F190"/>
    </row>
    <row r="191" spans="1:6" x14ac:dyDescent="0.2">
      <c r="F191"/>
    </row>
    <row r="192" spans="1:6" x14ac:dyDescent="0.2">
      <c r="F192"/>
    </row>
    <row r="193" spans="6:6" x14ac:dyDescent="0.2">
      <c r="F193"/>
    </row>
    <row r="194" spans="6:6" x14ac:dyDescent="0.2">
      <c r="F194"/>
    </row>
    <row r="195" spans="6:6" x14ac:dyDescent="0.2">
      <c r="F195"/>
    </row>
    <row r="196" spans="6:6" x14ac:dyDescent="0.2">
      <c r="F196"/>
    </row>
    <row r="197" spans="6:6" x14ac:dyDescent="0.2">
      <c r="F197"/>
    </row>
    <row r="198" spans="6:6" x14ac:dyDescent="0.2">
      <c r="F198"/>
    </row>
    <row r="199" spans="6:6" x14ac:dyDescent="0.2">
      <c r="F199"/>
    </row>
    <row r="200" spans="6:6" x14ac:dyDescent="0.2">
      <c r="F200"/>
    </row>
    <row r="201" spans="6:6" x14ac:dyDescent="0.2">
      <c r="F201"/>
    </row>
    <row r="202" spans="6:6" x14ac:dyDescent="0.2">
      <c r="F202"/>
    </row>
    <row r="203" spans="6:6" x14ac:dyDescent="0.2">
      <c r="F203"/>
    </row>
    <row r="204" spans="6:6" x14ac:dyDescent="0.2">
      <c r="F204"/>
    </row>
    <row r="205" spans="6:6" x14ac:dyDescent="0.2">
      <c r="F205"/>
    </row>
    <row r="206" spans="6:6" x14ac:dyDescent="0.2">
      <c r="F206"/>
    </row>
    <row r="207" spans="6:6" x14ac:dyDescent="0.2">
      <c r="F207"/>
    </row>
    <row r="208" spans="6:6" x14ac:dyDescent="0.2">
      <c r="F208"/>
    </row>
    <row r="209" spans="6:6" x14ac:dyDescent="0.2">
      <c r="F209"/>
    </row>
    <row r="210" spans="6:6" x14ac:dyDescent="0.2">
      <c r="F210"/>
    </row>
    <row r="211" spans="6:6" x14ac:dyDescent="0.2">
      <c r="F211"/>
    </row>
    <row r="212" spans="6:6" x14ac:dyDescent="0.2">
      <c r="F212"/>
    </row>
    <row r="213" spans="6:6" x14ac:dyDescent="0.2">
      <c r="F213"/>
    </row>
    <row r="214" spans="6:6" x14ac:dyDescent="0.2">
      <c r="F214"/>
    </row>
    <row r="215" spans="6:6" x14ac:dyDescent="0.2">
      <c r="F215"/>
    </row>
    <row r="216" spans="6:6" x14ac:dyDescent="0.2">
      <c r="F216"/>
    </row>
    <row r="217" spans="6:6" x14ac:dyDescent="0.2">
      <c r="F217"/>
    </row>
    <row r="218" spans="6:6" x14ac:dyDescent="0.2">
      <c r="F218"/>
    </row>
    <row r="219" spans="6:6" x14ac:dyDescent="0.2">
      <c r="F219"/>
    </row>
    <row r="220" spans="6:6" x14ac:dyDescent="0.2">
      <c r="F220"/>
    </row>
    <row r="221" spans="6:6" x14ac:dyDescent="0.2">
      <c r="F221"/>
    </row>
    <row r="222" spans="6:6" x14ac:dyDescent="0.2">
      <c r="F222"/>
    </row>
    <row r="223" spans="6:6" x14ac:dyDescent="0.2">
      <c r="F223"/>
    </row>
    <row r="224" spans="6:6" x14ac:dyDescent="0.2">
      <c r="F224"/>
    </row>
    <row r="225" spans="6:6" x14ac:dyDescent="0.2">
      <c r="F225"/>
    </row>
    <row r="226" spans="6:6" x14ac:dyDescent="0.2">
      <c r="F226"/>
    </row>
    <row r="227" spans="6:6" x14ac:dyDescent="0.2">
      <c r="F227"/>
    </row>
    <row r="228" spans="6:6" x14ac:dyDescent="0.2">
      <c r="F228"/>
    </row>
    <row r="229" spans="6:6" x14ac:dyDescent="0.2">
      <c r="F229"/>
    </row>
    <row r="230" spans="6:6" x14ac:dyDescent="0.2">
      <c r="F230"/>
    </row>
    <row r="231" spans="6:6" x14ac:dyDescent="0.2">
      <c r="F231"/>
    </row>
    <row r="232" spans="6:6" x14ac:dyDescent="0.2">
      <c r="F232"/>
    </row>
    <row r="233" spans="6:6" x14ac:dyDescent="0.2">
      <c r="F233"/>
    </row>
    <row r="234" spans="6:6" x14ac:dyDescent="0.2">
      <c r="F234"/>
    </row>
    <row r="235" spans="6:6" x14ac:dyDescent="0.2">
      <c r="F235"/>
    </row>
    <row r="236" spans="6:6" x14ac:dyDescent="0.2">
      <c r="F236"/>
    </row>
    <row r="237" spans="6:6" x14ac:dyDescent="0.2">
      <c r="F237"/>
    </row>
    <row r="238" spans="6:6" x14ac:dyDescent="0.2">
      <c r="F238"/>
    </row>
    <row r="239" spans="6:6" x14ac:dyDescent="0.2">
      <c r="F239"/>
    </row>
    <row r="240" spans="6:6" x14ac:dyDescent="0.2">
      <c r="F240"/>
    </row>
    <row r="241" spans="6:6" x14ac:dyDescent="0.2">
      <c r="F241"/>
    </row>
    <row r="242" spans="6:6" x14ac:dyDescent="0.2">
      <c r="F242"/>
    </row>
    <row r="243" spans="6:6" x14ac:dyDescent="0.2">
      <c r="F243"/>
    </row>
    <row r="244" spans="6:6" x14ac:dyDescent="0.2">
      <c r="F244"/>
    </row>
    <row r="245" spans="6:6" x14ac:dyDescent="0.2">
      <c r="F245"/>
    </row>
    <row r="246" spans="6:6" x14ac:dyDescent="0.2">
      <c r="F246"/>
    </row>
    <row r="247" spans="6:6" x14ac:dyDescent="0.2">
      <c r="F247"/>
    </row>
    <row r="248" spans="6:6" x14ac:dyDescent="0.2">
      <c r="F248"/>
    </row>
    <row r="249" spans="6:6" x14ac:dyDescent="0.2">
      <c r="F249"/>
    </row>
    <row r="250" spans="6:6" x14ac:dyDescent="0.2">
      <c r="F250"/>
    </row>
    <row r="251" spans="6:6" x14ac:dyDescent="0.2">
      <c r="F251"/>
    </row>
    <row r="252" spans="6:6" x14ac:dyDescent="0.2">
      <c r="F252"/>
    </row>
    <row r="253" spans="6:6" x14ac:dyDescent="0.2">
      <c r="F253"/>
    </row>
    <row r="254" spans="6:6" x14ac:dyDescent="0.2">
      <c r="F254"/>
    </row>
    <row r="255" spans="6:6" x14ac:dyDescent="0.2">
      <c r="F255"/>
    </row>
    <row r="256" spans="6:6" x14ac:dyDescent="0.2">
      <c r="F256"/>
    </row>
    <row r="257" spans="6:6" x14ac:dyDescent="0.2">
      <c r="F257"/>
    </row>
    <row r="258" spans="6:6" x14ac:dyDescent="0.2">
      <c r="F258"/>
    </row>
    <row r="259" spans="6:6" x14ac:dyDescent="0.2">
      <c r="F259"/>
    </row>
    <row r="260" spans="6:6" x14ac:dyDescent="0.2">
      <c r="F260"/>
    </row>
    <row r="261" spans="6:6" x14ac:dyDescent="0.2">
      <c r="F261"/>
    </row>
    <row r="262" spans="6:6" x14ac:dyDescent="0.2">
      <c r="F262"/>
    </row>
    <row r="263" spans="6:6" x14ac:dyDescent="0.2">
      <c r="F263"/>
    </row>
    <row r="264" spans="6:6" x14ac:dyDescent="0.2">
      <c r="F264"/>
    </row>
    <row r="265" spans="6:6" x14ac:dyDescent="0.2">
      <c r="F265"/>
    </row>
    <row r="266" spans="6:6" x14ac:dyDescent="0.2">
      <c r="F266"/>
    </row>
    <row r="267" spans="6:6" x14ac:dyDescent="0.2">
      <c r="F267"/>
    </row>
    <row r="268" spans="6:6" x14ac:dyDescent="0.2">
      <c r="F268"/>
    </row>
    <row r="269" spans="6:6" x14ac:dyDescent="0.2">
      <c r="F269"/>
    </row>
    <row r="270" spans="6:6" x14ac:dyDescent="0.2">
      <c r="F270"/>
    </row>
    <row r="271" spans="6:6" x14ac:dyDescent="0.2">
      <c r="F271"/>
    </row>
    <row r="272" spans="6:6" x14ac:dyDescent="0.2">
      <c r="F272"/>
    </row>
    <row r="273" spans="6:6" x14ac:dyDescent="0.2">
      <c r="F273"/>
    </row>
    <row r="274" spans="6:6" x14ac:dyDescent="0.2">
      <c r="F274"/>
    </row>
    <row r="275" spans="6:6" x14ac:dyDescent="0.2">
      <c r="F275"/>
    </row>
    <row r="276" spans="6:6" x14ac:dyDescent="0.2">
      <c r="F276"/>
    </row>
    <row r="277" spans="6:6" x14ac:dyDescent="0.2">
      <c r="F277"/>
    </row>
    <row r="278" spans="6:6" x14ac:dyDescent="0.2">
      <c r="F278"/>
    </row>
    <row r="279" spans="6:6" x14ac:dyDescent="0.2">
      <c r="F279"/>
    </row>
    <row r="280" spans="6:6" x14ac:dyDescent="0.2">
      <c r="F280"/>
    </row>
    <row r="281" spans="6:6" x14ac:dyDescent="0.2">
      <c r="F281"/>
    </row>
    <row r="282" spans="6:6" x14ac:dyDescent="0.2">
      <c r="F282"/>
    </row>
    <row r="283" spans="6:6" x14ac:dyDescent="0.2">
      <c r="F283"/>
    </row>
    <row r="284" spans="6:6" x14ac:dyDescent="0.2">
      <c r="F284"/>
    </row>
    <row r="285" spans="6:6" x14ac:dyDescent="0.2">
      <c r="F285"/>
    </row>
    <row r="286" spans="6:6" x14ac:dyDescent="0.2">
      <c r="F286"/>
    </row>
    <row r="287" spans="6:6" x14ac:dyDescent="0.2">
      <c r="F287"/>
    </row>
    <row r="288" spans="6:6" x14ac:dyDescent="0.2">
      <c r="F288"/>
    </row>
    <row r="289" spans="6:6" x14ac:dyDescent="0.2">
      <c r="F289"/>
    </row>
    <row r="290" spans="6:6" x14ac:dyDescent="0.2">
      <c r="F290"/>
    </row>
    <row r="291" spans="6:6" x14ac:dyDescent="0.2">
      <c r="F291"/>
    </row>
    <row r="292" spans="6:6" x14ac:dyDescent="0.2">
      <c r="F292"/>
    </row>
    <row r="293" spans="6:6" x14ac:dyDescent="0.2">
      <c r="F293"/>
    </row>
    <row r="294" spans="6:6" x14ac:dyDescent="0.2">
      <c r="F294"/>
    </row>
    <row r="295" spans="6:6" x14ac:dyDescent="0.2">
      <c r="F295"/>
    </row>
    <row r="296" spans="6:6" x14ac:dyDescent="0.2">
      <c r="F296"/>
    </row>
    <row r="297" spans="6:6" x14ac:dyDescent="0.2">
      <c r="F297"/>
    </row>
    <row r="298" spans="6:6" x14ac:dyDescent="0.2">
      <c r="F298"/>
    </row>
    <row r="299" spans="6:6" x14ac:dyDescent="0.2">
      <c r="F299"/>
    </row>
    <row r="300" spans="6:6" x14ac:dyDescent="0.2">
      <c r="F300"/>
    </row>
    <row r="301" spans="6:6" x14ac:dyDescent="0.2">
      <c r="F301"/>
    </row>
    <row r="302" spans="6:6" x14ac:dyDescent="0.2">
      <c r="F302"/>
    </row>
    <row r="303" spans="6:6" x14ac:dyDescent="0.2">
      <c r="F303"/>
    </row>
    <row r="304" spans="6:6" x14ac:dyDescent="0.2">
      <c r="F304"/>
    </row>
    <row r="305" spans="6:6" x14ac:dyDescent="0.2">
      <c r="F305"/>
    </row>
    <row r="306" spans="6:6" x14ac:dyDescent="0.2">
      <c r="F306"/>
    </row>
    <row r="307" spans="6:6" x14ac:dyDescent="0.2">
      <c r="F307"/>
    </row>
    <row r="308" spans="6:6" x14ac:dyDescent="0.2">
      <c r="F308"/>
    </row>
    <row r="309" spans="6:6" x14ac:dyDescent="0.2">
      <c r="F309"/>
    </row>
    <row r="310" spans="6:6" x14ac:dyDescent="0.2">
      <c r="F310"/>
    </row>
    <row r="311" spans="6:6" x14ac:dyDescent="0.2">
      <c r="F311"/>
    </row>
    <row r="312" spans="6:6" x14ac:dyDescent="0.2">
      <c r="F312"/>
    </row>
    <row r="313" spans="6:6" x14ac:dyDescent="0.2">
      <c r="F313"/>
    </row>
  </sheetData>
  <autoFilter ref="A19:AJ138" xr:uid="{00000000-0009-0000-0000-000005000000}"/>
  <mergeCells count="16">
    <mergeCell ref="B11:F11"/>
    <mergeCell ref="B6:F6"/>
    <mergeCell ref="B7:F7"/>
    <mergeCell ref="B8:F8"/>
    <mergeCell ref="B9:F9"/>
    <mergeCell ref="B10:F10"/>
    <mergeCell ref="A1:A3"/>
    <mergeCell ref="B1:AJ1"/>
    <mergeCell ref="B2:AJ2"/>
    <mergeCell ref="B3:AJ3"/>
    <mergeCell ref="B5:F5"/>
    <mergeCell ref="B13:F13"/>
    <mergeCell ref="B14:F14"/>
    <mergeCell ref="B15:F15"/>
    <mergeCell ref="A16:A17"/>
    <mergeCell ref="B12:F12"/>
  </mergeCells>
  <conditionalFormatting sqref="R155:R1048576 R152 R5:R10 R105 R13:R20 R140:R143">
    <cfRule type="duplicateValues" dxfId="133" priority="370"/>
  </conditionalFormatting>
  <conditionalFormatting sqref="AJ141 AJ152:AJ1048576 AJ5:AJ10 AJ143 AJ124 AJ127:AJ129 AJ136:AJ137 AJ132:AJ133 AJ101:AJ104 AJ107:AJ110 AJ116:AJ121 AJ13:AJ98">
    <cfRule type="cellIs" dxfId="132" priority="366" operator="lessThan">
      <formula>0</formula>
    </cfRule>
    <cfRule type="cellIs" dxfId="131" priority="369" operator="lessThan">
      <formula>0</formula>
    </cfRule>
  </conditionalFormatting>
  <conditionalFormatting sqref="P152:P1048576 P5:P10 P105 P140:P143 P13:P98">
    <cfRule type="duplicateValues" dxfId="130" priority="368"/>
  </conditionalFormatting>
  <conditionalFormatting sqref="R154:R1048576 R5:R10 R152 R105 R13:R20 R140:R143">
    <cfRule type="duplicateValues" dxfId="129" priority="367"/>
  </conditionalFormatting>
  <conditionalFormatting sqref="R106">
    <cfRule type="duplicateValues" dxfId="128" priority="365"/>
  </conditionalFormatting>
  <conditionalFormatting sqref="AJ106">
    <cfRule type="cellIs" dxfId="127" priority="361" operator="lessThan">
      <formula>0</formula>
    </cfRule>
    <cfRule type="cellIs" dxfId="126" priority="364" operator="lessThan">
      <formula>0</formula>
    </cfRule>
  </conditionalFormatting>
  <conditionalFormatting sqref="P106">
    <cfRule type="duplicateValues" dxfId="125" priority="363"/>
  </conditionalFormatting>
  <conditionalFormatting sqref="R106">
    <cfRule type="duplicateValues" dxfId="124" priority="362"/>
  </conditionalFormatting>
  <conditionalFormatting sqref="R100">
    <cfRule type="duplicateValues" dxfId="123" priority="360"/>
  </conditionalFormatting>
  <conditionalFormatting sqref="AJ100">
    <cfRule type="cellIs" dxfId="122" priority="356" operator="lessThan">
      <formula>0</formula>
    </cfRule>
    <cfRule type="cellIs" dxfId="121" priority="359" operator="lessThan">
      <formula>0</formula>
    </cfRule>
  </conditionalFormatting>
  <conditionalFormatting sqref="P100">
    <cfRule type="duplicateValues" dxfId="120" priority="358"/>
  </conditionalFormatting>
  <conditionalFormatting sqref="R100">
    <cfRule type="duplicateValues" dxfId="119" priority="357"/>
  </conditionalFormatting>
  <conditionalFormatting sqref="R99">
    <cfRule type="duplicateValues" dxfId="118" priority="355"/>
  </conditionalFormatting>
  <conditionalFormatting sqref="P99">
    <cfRule type="duplicateValues" dxfId="117" priority="354"/>
  </conditionalFormatting>
  <conditionalFormatting sqref="R99">
    <cfRule type="duplicateValues" dxfId="116" priority="353"/>
  </conditionalFormatting>
  <conditionalFormatting sqref="R11:R12">
    <cfRule type="duplicateValues" dxfId="115" priority="352"/>
  </conditionalFormatting>
  <conditionalFormatting sqref="AJ11:AJ12">
    <cfRule type="cellIs" dxfId="114" priority="348" operator="lessThan">
      <formula>0</formula>
    </cfRule>
    <cfRule type="cellIs" dxfId="113" priority="351" operator="lessThan">
      <formula>0</formula>
    </cfRule>
  </conditionalFormatting>
  <conditionalFormatting sqref="P11:P12">
    <cfRule type="duplicateValues" dxfId="112" priority="350"/>
  </conditionalFormatting>
  <conditionalFormatting sqref="R11:R12">
    <cfRule type="duplicateValues" dxfId="111" priority="349"/>
  </conditionalFormatting>
  <conditionalFormatting sqref="S144">
    <cfRule type="duplicateValues" dxfId="110" priority="347"/>
  </conditionalFormatting>
  <conditionalFormatting sqref="S144">
    <cfRule type="duplicateValues" dxfId="109" priority="346"/>
  </conditionalFormatting>
  <conditionalFormatting sqref="R144:R147 R150:R151">
    <cfRule type="duplicateValues" dxfId="108" priority="345"/>
  </conditionalFormatting>
  <conditionalFormatting sqref="R144:R147">
    <cfRule type="duplicateValues" dxfId="107" priority="344"/>
  </conditionalFormatting>
  <conditionalFormatting sqref="AJ144">
    <cfRule type="cellIs" dxfId="106" priority="342" operator="lessThan">
      <formula>0</formula>
    </cfRule>
    <cfRule type="cellIs" dxfId="105" priority="343" operator="lessThan">
      <formula>0</formula>
    </cfRule>
  </conditionalFormatting>
  <conditionalFormatting sqref="R139">
    <cfRule type="duplicateValues" dxfId="104" priority="329"/>
  </conditionalFormatting>
  <conditionalFormatting sqref="AJ139">
    <cfRule type="cellIs" dxfId="103" priority="325" operator="lessThan">
      <formula>0</formula>
    </cfRule>
    <cfRule type="cellIs" dxfId="102" priority="328" operator="lessThan">
      <formula>0</formula>
    </cfRule>
  </conditionalFormatting>
  <conditionalFormatting sqref="P139">
    <cfRule type="duplicateValues" dxfId="101" priority="327"/>
  </conditionalFormatting>
  <conditionalFormatting sqref="R139">
    <cfRule type="duplicateValues" dxfId="100" priority="326"/>
  </conditionalFormatting>
  <conditionalFormatting sqref="R122">
    <cfRule type="duplicateValues" dxfId="99" priority="319"/>
  </conditionalFormatting>
  <conditionalFormatting sqref="P122">
    <cfRule type="duplicateValues" dxfId="98" priority="318"/>
  </conditionalFormatting>
  <conditionalFormatting sqref="R122">
    <cfRule type="duplicateValues" dxfId="97" priority="317"/>
  </conditionalFormatting>
  <conditionalFormatting sqref="R111">
    <cfRule type="duplicateValues" dxfId="96" priority="316"/>
  </conditionalFormatting>
  <conditionalFormatting sqref="P111">
    <cfRule type="duplicateValues" dxfId="95" priority="315"/>
  </conditionalFormatting>
  <conditionalFormatting sqref="R111">
    <cfRule type="duplicateValues" dxfId="94" priority="314"/>
  </conditionalFormatting>
  <conditionalFormatting sqref="P101:P104">
    <cfRule type="duplicateValues" dxfId="93" priority="295"/>
  </conditionalFormatting>
  <conditionalFormatting sqref="R110">
    <cfRule type="duplicateValues" dxfId="92" priority="606"/>
  </conditionalFormatting>
  <conditionalFormatting sqref="P110">
    <cfRule type="duplicateValues" dxfId="91" priority="608"/>
  </conditionalFormatting>
  <conditionalFormatting sqref="R123">
    <cfRule type="duplicateValues" dxfId="90" priority="207"/>
  </conditionalFormatting>
  <conditionalFormatting sqref="AJ123">
    <cfRule type="cellIs" dxfId="89" priority="203" operator="lessThan">
      <formula>0</formula>
    </cfRule>
    <cfRule type="cellIs" dxfId="88" priority="206" operator="lessThan">
      <formula>0</formula>
    </cfRule>
  </conditionalFormatting>
  <conditionalFormatting sqref="P123">
    <cfRule type="duplicateValues" dxfId="87" priority="205"/>
  </conditionalFormatting>
  <conditionalFormatting sqref="R123">
    <cfRule type="duplicateValues" dxfId="86" priority="204"/>
  </conditionalFormatting>
  <conditionalFormatting sqref="R124">
    <cfRule type="duplicateValues" dxfId="85" priority="210"/>
  </conditionalFormatting>
  <conditionalFormatting sqref="P124">
    <cfRule type="duplicateValues" dxfId="84" priority="211"/>
  </conditionalFormatting>
  <conditionalFormatting sqref="R126">
    <cfRule type="duplicateValues" dxfId="83" priority="198"/>
  </conditionalFormatting>
  <conditionalFormatting sqref="AJ126">
    <cfRule type="cellIs" dxfId="82" priority="194" operator="lessThan">
      <formula>0</formula>
    </cfRule>
    <cfRule type="cellIs" dxfId="81" priority="197" operator="lessThan">
      <formula>0</formula>
    </cfRule>
  </conditionalFormatting>
  <conditionalFormatting sqref="P126">
    <cfRule type="duplicateValues" dxfId="80" priority="196"/>
  </conditionalFormatting>
  <conditionalFormatting sqref="R126">
    <cfRule type="duplicateValues" dxfId="79" priority="195"/>
  </conditionalFormatting>
  <conditionalFormatting sqref="R125">
    <cfRule type="duplicateValues" dxfId="78" priority="193"/>
  </conditionalFormatting>
  <conditionalFormatting sqref="P125">
    <cfRule type="duplicateValues" dxfId="77" priority="192"/>
  </conditionalFormatting>
  <conditionalFormatting sqref="R125">
    <cfRule type="duplicateValues" dxfId="76" priority="191"/>
  </conditionalFormatting>
  <conditionalFormatting sqref="R130">
    <cfRule type="duplicateValues" dxfId="75" priority="190"/>
  </conditionalFormatting>
  <conditionalFormatting sqref="P130">
    <cfRule type="duplicateValues" dxfId="74" priority="189"/>
  </conditionalFormatting>
  <conditionalFormatting sqref="R130">
    <cfRule type="duplicateValues" dxfId="73" priority="188"/>
  </conditionalFormatting>
  <conditionalFormatting sqref="R131">
    <cfRule type="duplicateValues" dxfId="72" priority="183"/>
  </conditionalFormatting>
  <conditionalFormatting sqref="AJ131">
    <cfRule type="cellIs" dxfId="71" priority="179" operator="lessThan">
      <formula>0</formula>
    </cfRule>
    <cfRule type="cellIs" dxfId="70" priority="182" operator="lessThan">
      <formula>0</formula>
    </cfRule>
  </conditionalFormatting>
  <conditionalFormatting sqref="P131">
    <cfRule type="duplicateValues" dxfId="69" priority="181"/>
  </conditionalFormatting>
  <conditionalFormatting sqref="R131">
    <cfRule type="duplicateValues" dxfId="68" priority="180"/>
  </conditionalFormatting>
  <conditionalFormatting sqref="R134">
    <cfRule type="duplicateValues" dxfId="67" priority="178"/>
  </conditionalFormatting>
  <conditionalFormatting sqref="P134">
    <cfRule type="duplicateValues" dxfId="66" priority="177"/>
  </conditionalFormatting>
  <conditionalFormatting sqref="R134">
    <cfRule type="duplicateValues" dxfId="65" priority="176"/>
  </conditionalFormatting>
  <conditionalFormatting sqref="R135">
    <cfRule type="duplicateValues" dxfId="64" priority="171"/>
  </conditionalFormatting>
  <conditionalFormatting sqref="AJ135">
    <cfRule type="cellIs" dxfId="63" priority="167" operator="lessThan">
      <formula>0</formula>
    </cfRule>
    <cfRule type="cellIs" dxfId="62" priority="170" operator="lessThan">
      <formula>0</formula>
    </cfRule>
  </conditionalFormatting>
  <conditionalFormatting sqref="P135">
    <cfRule type="duplicateValues" dxfId="61" priority="169"/>
  </conditionalFormatting>
  <conditionalFormatting sqref="R135">
    <cfRule type="duplicateValues" dxfId="60" priority="168"/>
  </conditionalFormatting>
  <conditionalFormatting sqref="R138">
    <cfRule type="duplicateValues" dxfId="59" priority="166"/>
  </conditionalFormatting>
  <conditionalFormatting sqref="P138">
    <cfRule type="duplicateValues" dxfId="58" priority="165"/>
  </conditionalFormatting>
  <conditionalFormatting sqref="R138">
    <cfRule type="duplicateValues" dxfId="57" priority="164"/>
  </conditionalFormatting>
  <conditionalFormatting sqref="R148">
    <cfRule type="duplicateValues" dxfId="56" priority="163"/>
  </conditionalFormatting>
  <conditionalFormatting sqref="AJ148">
    <cfRule type="cellIs" dxfId="55" priority="159" operator="lessThan">
      <formula>0</formula>
    </cfRule>
    <cfRule type="cellIs" dxfId="54" priority="162" operator="lessThan">
      <formula>0</formula>
    </cfRule>
  </conditionalFormatting>
  <conditionalFormatting sqref="P148">
    <cfRule type="duplicateValues" dxfId="53" priority="161"/>
  </conditionalFormatting>
  <conditionalFormatting sqref="R148">
    <cfRule type="duplicateValues" dxfId="52" priority="160"/>
  </conditionalFormatting>
  <conditionalFormatting sqref="S149">
    <cfRule type="duplicateValues" dxfId="51" priority="158"/>
  </conditionalFormatting>
  <conditionalFormatting sqref="S149">
    <cfRule type="duplicateValues" dxfId="50" priority="157"/>
  </conditionalFormatting>
  <conditionalFormatting sqref="R149">
    <cfRule type="duplicateValues" dxfId="49" priority="156"/>
  </conditionalFormatting>
  <conditionalFormatting sqref="R149">
    <cfRule type="duplicateValues" dxfId="48" priority="155"/>
  </conditionalFormatting>
  <conditionalFormatting sqref="AJ149">
    <cfRule type="cellIs" dxfId="47" priority="153" operator="lessThan">
      <formula>0</formula>
    </cfRule>
    <cfRule type="cellIs" dxfId="46" priority="154" operator="lessThan">
      <formula>0</formula>
    </cfRule>
  </conditionalFormatting>
  <conditionalFormatting sqref="R101:R104">
    <cfRule type="duplicateValues" dxfId="45" priority="68"/>
  </conditionalFormatting>
  <conditionalFormatting sqref="V116:V121">
    <cfRule type="duplicateValues" dxfId="44" priority="41"/>
  </conditionalFormatting>
  <conditionalFormatting sqref="V116:V121">
    <cfRule type="duplicateValues" dxfId="43" priority="40"/>
  </conditionalFormatting>
  <conditionalFormatting sqref="R116:R121">
    <cfRule type="duplicateValues" dxfId="42" priority="39"/>
  </conditionalFormatting>
  <conditionalFormatting sqref="R116:R121">
    <cfRule type="duplicateValues" dxfId="41" priority="38"/>
  </conditionalFormatting>
  <conditionalFormatting sqref="V101:V104">
    <cfRule type="duplicateValues" dxfId="40" priority="941"/>
  </conditionalFormatting>
  <conditionalFormatting sqref="P110">
    <cfRule type="duplicateValues" dxfId="39" priority="960"/>
  </conditionalFormatting>
  <conditionalFormatting sqref="V110">
    <cfRule type="duplicateValues" dxfId="38" priority="961"/>
  </conditionalFormatting>
  <conditionalFormatting sqref="P116:P121">
    <cfRule type="duplicateValues" dxfId="37" priority="979"/>
  </conditionalFormatting>
  <conditionalFormatting sqref="R127:R129">
    <cfRule type="duplicateValues" dxfId="36" priority="1000"/>
  </conditionalFormatting>
  <conditionalFormatting sqref="P127:P129">
    <cfRule type="duplicateValues" dxfId="35" priority="1001"/>
  </conditionalFormatting>
  <conditionalFormatting sqref="R136:R137">
    <cfRule type="duplicateValues" dxfId="34" priority="1019"/>
  </conditionalFormatting>
  <conditionalFormatting sqref="P136:P137">
    <cfRule type="duplicateValues" dxfId="33" priority="1020"/>
  </conditionalFormatting>
  <conditionalFormatting sqref="R132:R133">
    <cfRule type="duplicateValues" dxfId="32" priority="1039"/>
  </conditionalFormatting>
  <conditionalFormatting sqref="P132:P133">
    <cfRule type="duplicateValues" dxfId="31" priority="1040"/>
  </conditionalFormatting>
  <conditionalFormatting sqref="P122:P1384 P19:P106 P110:P111">
    <cfRule type="duplicateValues" dxfId="30" priority="1041"/>
  </conditionalFormatting>
  <conditionalFormatting sqref="AJ113">
    <cfRule type="cellIs" dxfId="29" priority="24" operator="lessThan">
      <formula>0</formula>
    </cfRule>
    <cfRule type="cellIs" dxfId="28" priority="25" operator="lessThan">
      <formula>0</formula>
    </cfRule>
  </conditionalFormatting>
  <conditionalFormatting sqref="R112">
    <cfRule type="duplicateValues" dxfId="27" priority="23"/>
  </conditionalFormatting>
  <conditionalFormatting sqref="AJ112">
    <cfRule type="cellIs" dxfId="26" priority="19" operator="lessThan">
      <formula>0</formula>
    </cfRule>
    <cfRule type="cellIs" dxfId="25" priority="22" operator="lessThan">
      <formula>0</formula>
    </cfRule>
  </conditionalFormatting>
  <conditionalFormatting sqref="P112">
    <cfRule type="duplicateValues" dxfId="24" priority="21"/>
  </conditionalFormatting>
  <conditionalFormatting sqref="R112">
    <cfRule type="duplicateValues" dxfId="23" priority="20"/>
  </conditionalFormatting>
  <conditionalFormatting sqref="R114">
    <cfRule type="duplicateValues" dxfId="22" priority="18"/>
  </conditionalFormatting>
  <conditionalFormatting sqref="P114">
    <cfRule type="duplicateValues" dxfId="21" priority="17"/>
  </conditionalFormatting>
  <conditionalFormatting sqref="R114">
    <cfRule type="duplicateValues" dxfId="20" priority="16"/>
  </conditionalFormatting>
  <conditionalFormatting sqref="R113">
    <cfRule type="duplicateValues" dxfId="19" priority="26"/>
  </conditionalFormatting>
  <conditionalFormatting sqref="P113">
    <cfRule type="duplicateValues" dxfId="18" priority="27"/>
  </conditionalFormatting>
  <conditionalFormatting sqref="P113">
    <cfRule type="duplicateValues" dxfId="17" priority="28"/>
  </conditionalFormatting>
  <conditionalFormatting sqref="V113">
    <cfRule type="duplicateValues" dxfId="16" priority="29"/>
  </conditionalFormatting>
  <conditionalFormatting sqref="P112:P114">
    <cfRule type="duplicateValues" dxfId="15" priority="30"/>
  </conditionalFormatting>
  <conditionalFormatting sqref="R21:R98">
    <cfRule type="duplicateValues" dxfId="14" priority="1062"/>
  </conditionalFormatting>
  <conditionalFormatting sqref="V21:V98">
    <cfRule type="duplicateValues" dxfId="13" priority="1066"/>
  </conditionalFormatting>
  <conditionalFormatting sqref="R115">
    <cfRule type="duplicateValues" dxfId="12" priority="14"/>
  </conditionalFormatting>
  <conditionalFormatting sqref="AJ115">
    <cfRule type="cellIs" dxfId="11" priority="10" operator="lessThan">
      <formula>0</formula>
    </cfRule>
    <cfRule type="cellIs" dxfId="10" priority="13" operator="lessThan">
      <formula>0</formula>
    </cfRule>
  </conditionalFormatting>
  <conditionalFormatting sqref="P115">
    <cfRule type="duplicateValues" dxfId="9" priority="12"/>
  </conditionalFormatting>
  <conditionalFormatting sqref="R115">
    <cfRule type="duplicateValues" dxfId="8" priority="11"/>
  </conditionalFormatting>
  <conditionalFormatting sqref="P115">
    <cfRule type="duplicateValues" dxfId="7" priority="15"/>
  </conditionalFormatting>
  <conditionalFormatting sqref="P107 P109">
    <cfRule type="duplicateValues" dxfId="6" priority="5"/>
  </conditionalFormatting>
  <conditionalFormatting sqref="R107 R109">
    <cfRule type="duplicateValues" dxfId="5" priority="4"/>
  </conditionalFormatting>
  <conditionalFormatting sqref="V107:V109">
    <cfRule type="duplicateValues" dxfId="4" priority="8"/>
  </conditionalFormatting>
  <conditionalFormatting sqref="P107 P109">
    <cfRule type="duplicateValues" dxfId="3" priority="9"/>
  </conditionalFormatting>
  <conditionalFormatting sqref="P108">
    <cfRule type="duplicateValues" dxfId="2" priority="2"/>
  </conditionalFormatting>
  <conditionalFormatting sqref="R108">
    <cfRule type="duplicateValues" dxfId="1" priority="1"/>
  </conditionalFormatting>
  <conditionalFormatting sqref="P108">
    <cfRule type="duplicateValues" dxfId="0" priority="3"/>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7601</vt:lpstr>
      <vt:lpstr>7611</vt:lpstr>
      <vt:lpstr>7639</vt:lpstr>
      <vt:lpstr>7649</vt:lpstr>
      <vt:lpstr>7612</vt:lpstr>
      <vt:lpstr>7597</vt:lpstr>
      <vt:lpstr>'7597'!Área_de_impresión</vt:lpstr>
      <vt:lpstr>'7601'!Área_de_impresión</vt:lpstr>
      <vt:lpstr>'7611'!Área_de_impresión</vt:lpstr>
      <vt:lpstr>'7612'!Área_de_impresión</vt:lpstr>
      <vt:lpstr>'7639'!Área_de_impresión</vt:lpstr>
      <vt:lpstr>'7649'!Área_de_impresión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HP</cp:lastModifiedBy>
  <cp:lastPrinted>2019-07-28T23:58:51Z</cp:lastPrinted>
  <dcterms:created xsi:type="dcterms:W3CDTF">2018-05-03T21:24:38Z</dcterms:created>
  <dcterms:modified xsi:type="dcterms:W3CDTF">2021-07-29T14:36:06Z</dcterms:modified>
</cp:coreProperties>
</file>