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AAC 2019\Monitoreo\III CUATRIM\"/>
    </mc:Choice>
  </mc:AlternateContent>
  <bookViews>
    <workbookView xWindow="0" yWindow="0" windowWidth="28800" windowHeight="12000" tabRatio="713"/>
  </bookViews>
  <sheets>
    <sheet name="PAAC IDPC 2018 V3" sheetId="4" r:id="rId1"/>
    <sheet name="Hoja1" sheetId="10" r:id="rId2"/>
    <sheet name="As. Jurídica" sheetId="5" state="hidden" r:id="rId3"/>
    <sheet name="Corporativa" sheetId="6" state="hidden" r:id="rId4"/>
    <sheet name="Divulgación" sheetId="7" state="hidden" r:id="rId5"/>
    <sheet name="As. Planeación" sheetId="8" state="hidden" r:id="rId6"/>
    <sheet name="Control Interno" sheetId="9" state="hidden" r:id="rId7"/>
  </sheets>
  <definedNames>
    <definedName name="_xlnm._FilterDatabase" localSheetId="0" hidden="1">'PAAC IDPC 2018 V3'!$B$1:$AQ$99</definedName>
    <definedName name="_xlnm.Print_Area" localSheetId="0">'PAAC IDPC 2018 V3'!$A$1:$AR$101</definedName>
  </definedNames>
  <calcPr calcId="152511"/>
</workbook>
</file>

<file path=xl/calcChain.xml><?xml version="1.0" encoding="utf-8"?>
<calcChain xmlns="http://schemas.openxmlformats.org/spreadsheetml/2006/main">
  <c r="AJ83" i="4" l="1"/>
  <c r="AO60" i="4" l="1"/>
  <c r="AJ37" i="4"/>
  <c r="AP60" i="4" l="1"/>
  <c r="S37" i="4" l="1"/>
  <c r="AJ36" i="4" l="1"/>
  <c r="AB60" i="4" l="1"/>
  <c r="AA36" i="4" l="1"/>
  <c r="T60" i="4" l="1"/>
  <c r="AA37" i="4"/>
  <c r="AA76" i="4" l="1"/>
  <c r="Z76" i="4"/>
  <c r="Y76" i="4"/>
  <c r="X76" i="4"/>
  <c r="AA73" i="4" l="1"/>
  <c r="Z73" i="4"/>
  <c r="Y73" i="4"/>
  <c r="X73" i="4"/>
  <c r="AA61" i="4" l="1"/>
  <c r="Z61" i="4"/>
  <c r="AB92" i="4" l="1"/>
  <c r="X42" i="4"/>
  <c r="AA43" i="4"/>
  <c r="Z43" i="4"/>
  <c r="Y43" i="4"/>
  <c r="X43" i="4"/>
  <c r="AA42" i="4"/>
  <c r="Z42" i="4"/>
  <c r="Y42" i="4"/>
  <c r="AB43" i="4" l="1"/>
  <c r="M13" i="8" l="1"/>
  <c r="T36" i="4" l="1"/>
  <c r="S42" i="4" l="1"/>
  <c r="R42" i="4"/>
  <c r="Q42" i="4"/>
  <c r="P42" i="4"/>
  <c r="S43" i="4" l="1"/>
  <c r="R43" i="4"/>
  <c r="Q43" i="4"/>
  <c r="P43" i="4"/>
  <c r="Q76" i="4" l="1"/>
  <c r="P76" i="4"/>
  <c r="S76" i="4"/>
  <c r="R76" i="4"/>
  <c r="S41" i="4" l="1"/>
  <c r="AN37" i="4" l="1"/>
  <c r="AB37" i="4"/>
  <c r="T37" i="4" l="1"/>
  <c r="AO37" i="4" l="1"/>
  <c r="AP37" i="4" s="1"/>
  <c r="AB67" i="4"/>
  <c r="AB66" i="4"/>
  <c r="AB65" i="4"/>
  <c r="AB64" i="4"/>
  <c r="AB63" i="4"/>
  <c r="AB62" i="4"/>
  <c r="AB61" i="4"/>
  <c r="AB59" i="4"/>
  <c r="AB58" i="4"/>
  <c r="AB57" i="4"/>
  <c r="AB56" i="4"/>
  <c r="AB55" i="4"/>
  <c r="AB54" i="4"/>
  <c r="AB53" i="4"/>
  <c r="AB52" i="4"/>
  <c r="AJ56" i="4"/>
  <c r="AJ55" i="4"/>
  <c r="AJ52" i="4"/>
  <c r="AJ78" i="4"/>
  <c r="AB86" i="4"/>
  <c r="AB85" i="4"/>
  <c r="AB84" i="4"/>
  <c r="AB83" i="4"/>
  <c r="AB82" i="4"/>
  <c r="AB81" i="4"/>
  <c r="AB80" i="4"/>
  <c r="AB79" i="4"/>
  <c r="AB78" i="4"/>
  <c r="AB77" i="4"/>
  <c r="AB76" i="4"/>
  <c r="AB75" i="4"/>
  <c r="AB74" i="4"/>
  <c r="AB73" i="4"/>
  <c r="AJ96" i="4"/>
  <c r="AJ95" i="4"/>
  <c r="AB98" i="4"/>
  <c r="AB97" i="4"/>
  <c r="AB96" i="4"/>
  <c r="AB95" i="4"/>
  <c r="AB94" i="4"/>
  <c r="AB93" i="4"/>
  <c r="T98" i="4"/>
  <c r="T97" i="4"/>
  <c r="T96" i="4"/>
  <c r="T95" i="4"/>
  <c r="T94" i="4"/>
  <c r="T93" i="4"/>
  <c r="T92" i="4"/>
  <c r="T86" i="4"/>
  <c r="T85" i="4"/>
  <c r="T84" i="4"/>
  <c r="T83" i="4"/>
  <c r="T82" i="4"/>
  <c r="T81" i="4"/>
  <c r="T80" i="4"/>
  <c r="T79" i="4"/>
  <c r="T78" i="4"/>
  <c r="T77" i="4"/>
  <c r="T76" i="4"/>
  <c r="T75" i="4"/>
  <c r="T74" i="4"/>
  <c r="T73" i="4"/>
  <c r="T67" i="4"/>
  <c r="T66" i="4"/>
  <c r="T65" i="4"/>
  <c r="T64" i="4"/>
  <c r="T63" i="4"/>
  <c r="T62" i="4"/>
  <c r="T61" i="4"/>
  <c r="T59" i="4"/>
  <c r="T58" i="4"/>
  <c r="T57" i="4"/>
  <c r="T56" i="4"/>
  <c r="T55" i="4"/>
  <c r="T54" i="4"/>
  <c r="T53" i="4"/>
  <c r="T52" i="4"/>
  <c r="T46" i="4"/>
  <c r="T45" i="4"/>
  <c r="T44" i="4"/>
  <c r="T43" i="4"/>
  <c r="T42" i="4"/>
  <c r="T41" i="4"/>
  <c r="T40" i="4"/>
  <c r="T39" i="4"/>
  <c r="T38" i="4"/>
  <c r="T35" i="4"/>
  <c r="T34" i="4"/>
  <c r="T33" i="4"/>
  <c r="T32" i="4"/>
  <c r="T31" i="4"/>
  <c r="AB46" i="4"/>
  <c r="AB45" i="4"/>
  <c r="AB44" i="4"/>
  <c r="AB42" i="4"/>
  <c r="AB41" i="4"/>
  <c r="AB40" i="4"/>
  <c r="AB39" i="4"/>
  <c r="AB38" i="4"/>
  <c r="AB36" i="4"/>
  <c r="AO36" i="4" s="1"/>
  <c r="AB35" i="4"/>
  <c r="AB34" i="4"/>
  <c r="AB33" i="4"/>
  <c r="AB32" i="4"/>
  <c r="AB31" i="4"/>
  <c r="AJ38" i="4"/>
  <c r="AJ35" i="4"/>
  <c r="AJ34" i="4"/>
  <c r="AJ33" i="4"/>
  <c r="AJ13" i="4"/>
  <c r="AJ12" i="4"/>
  <c r="AB18" i="4"/>
  <c r="AB17" i="4"/>
  <c r="AB16" i="4"/>
  <c r="AB15" i="4"/>
  <c r="AB14" i="4"/>
  <c r="AB13" i="4"/>
  <c r="AB12" i="4"/>
  <c r="T18" i="4"/>
  <c r="T17" i="4"/>
  <c r="T16" i="4"/>
  <c r="T15" i="4"/>
  <c r="T14" i="4"/>
  <c r="T13" i="4"/>
  <c r="T12" i="4"/>
  <c r="AN93" i="4"/>
  <c r="AN94" i="4"/>
  <c r="AN95" i="4"/>
  <c r="AN96" i="4"/>
  <c r="AN97" i="4"/>
  <c r="AN98" i="4"/>
  <c r="AN92" i="4"/>
  <c r="AN74" i="4"/>
  <c r="AN75" i="4"/>
  <c r="AN76" i="4"/>
  <c r="AN77" i="4"/>
  <c r="AN78" i="4"/>
  <c r="AN79" i="4"/>
  <c r="AN80" i="4"/>
  <c r="AN81" i="4"/>
  <c r="AN82" i="4"/>
  <c r="AN83" i="4"/>
  <c r="AN84" i="4"/>
  <c r="AN85" i="4"/>
  <c r="AN86" i="4"/>
  <c r="AN73" i="4"/>
  <c r="AN53" i="4"/>
  <c r="AN54" i="4"/>
  <c r="AN55" i="4"/>
  <c r="AN56" i="4"/>
  <c r="AN57" i="4"/>
  <c r="AN58" i="4"/>
  <c r="AN59" i="4"/>
  <c r="AN62" i="4"/>
  <c r="AN63" i="4"/>
  <c r="AN64" i="4"/>
  <c r="AN65" i="4"/>
  <c r="AN66" i="4"/>
  <c r="AN67" i="4"/>
  <c r="AN52" i="4"/>
  <c r="AN32" i="4"/>
  <c r="AN33" i="4"/>
  <c r="AN34" i="4"/>
  <c r="AN35" i="4"/>
  <c r="AN36" i="4"/>
  <c r="AN38" i="4"/>
  <c r="AN39" i="4"/>
  <c r="AN40" i="4"/>
  <c r="AN41" i="4"/>
  <c r="AN42" i="4"/>
  <c r="AN43" i="4"/>
  <c r="AN44" i="4"/>
  <c r="AN45" i="4"/>
  <c r="AN46" i="4"/>
  <c r="AN31" i="4"/>
  <c r="AN13" i="4"/>
  <c r="AN14" i="4"/>
  <c r="AN15" i="4"/>
  <c r="AN16" i="4"/>
  <c r="AN17" i="4"/>
  <c r="AN18" i="4"/>
  <c r="AN12" i="4"/>
  <c r="AO74" i="4" l="1"/>
  <c r="AP74" i="4" s="1"/>
  <c r="AO57" i="4"/>
  <c r="AP57" i="4" s="1"/>
  <c r="AO67" i="4"/>
  <c r="AP67" i="4" s="1"/>
  <c r="AO84" i="4"/>
  <c r="AP84" i="4" s="1"/>
  <c r="AO46" i="4"/>
  <c r="AP46" i="4" s="1"/>
  <c r="AO16" i="4"/>
  <c r="AP16" i="4" s="1"/>
  <c r="AO38" i="4"/>
  <c r="AP38" i="4" s="1"/>
  <c r="AO40" i="4"/>
  <c r="AP40" i="4" s="1"/>
  <c r="AO58" i="4"/>
  <c r="AP58" i="4" s="1"/>
  <c r="AO66" i="4"/>
  <c r="AP66" i="4" s="1"/>
  <c r="AO73" i="4"/>
  <c r="AP73" i="4" s="1"/>
  <c r="AO94" i="4"/>
  <c r="AP94" i="4" s="1"/>
  <c r="AO98" i="4"/>
  <c r="AP98" i="4" s="1"/>
  <c r="AO78" i="4"/>
  <c r="AP78" i="4" s="1"/>
  <c r="AO59" i="4"/>
  <c r="AP59" i="4" s="1"/>
  <c r="AO65" i="4"/>
  <c r="AP65" i="4" s="1"/>
  <c r="AO39" i="4"/>
  <c r="AP39" i="4" s="1"/>
  <c r="AO53" i="4"/>
  <c r="AP53" i="4" s="1"/>
  <c r="AO55" i="4"/>
  <c r="AP55" i="4" s="1"/>
  <c r="AO61" i="4"/>
  <c r="AO63" i="4"/>
  <c r="AP63" i="4" s="1"/>
  <c r="AO76" i="4"/>
  <c r="AP76" i="4" s="1"/>
  <c r="AO80" i="4"/>
  <c r="AP80" i="4" s="1"/>
  <c r="AQ80" i="4" s="1"/>
  <c r="AO82" i="4"/>
  <c r="AP82" i="4" s="1"/>
  <c r="AO86" i="4"/>
  <c r="AP86" i="4" s="1"/>
  <c r="AQ86" i="4" s="1"/>
  <c r="AO14" i="4"/>
  <c r="AP14" i="4" s="1"/>
  <c r="AO18" i="4"/>
  <c r="AP18" i="4" s="1"/>
  <c r="AQ18" i="4" s="1"/>
  <c r="AO34" i="4"/>
  <c r="AP34" i="4" s="1"/>
  <c r="AO43" i="4"/>
  <c r="AP43" i="4" s="1"/>
  <c r="AO92" i="4"/>
  <c r="AP92" i="4" s="1"/>
  <c r="AO96" i="4"/>
  <c r="AP96" i="4" s="1"/>
  <c r="AO77" i="4"/>
  <c r="AP77" i="4" s="1"/>
  <c r="AO12" i="4"/>
  <c r="AO31" i="4"/>
  <c r="AP31" i="4" s="1"/>
  <c r="AO33" i="4"/>
  <c r="AP33" i="4" s="1"/>
  <c r="AO35" i="4"/>
  <c r="AP35" i="4" s="1"/>
  <c r="AO42" i="4"/>
  <c r="AP42" i="4" s="1"/>
  <c r="AO44" i="4"/>
  <c r="AP44" i="4" s="1"/>
  <c r="AO81" i="4"/>
  <c r="AP81" i="4" s="1"/>
  <c r="AO85" i="4"/>
  <c r="AP85" i="4" s="1"/>
  <c r="AQ85" i="4" s="1"/>
  <c r="AO52" i="4"/>
  <c r="AP52" i="4" s="1"/>
  <c r="AO54" i="4"/>
  <c r="AP54" i="4" s="1"/>
  <c r="AO62" i="4"/>
  <c r="AP62" i="4" s="1"/>
  <c r="AO13" i="4"/>
  <c r="AP13" i="4" s="1"/>
  <c r="AQ13" i="4" s="1"/>
  <c r="AO15" i="4"/>
  <c r="AP15" i="4" s="1"/>
  <c r="AO17" i="4"/>
  <c r="AP17" i="4" s="1"/>
  <c r="AO93" i="4"/>
  <c r="AP93" i="4" s="1"/>
  <c r="AO95" i="4"/>
  <c r="AP95" i="4" s="1"/>
  <c r="AO97" i="4"/>
  <c r="AP97" i="4" s="1"/>
  <c r="AO32" i="4"/>
  <c r="AP32" i="4" s="1"/>
  <c r="AO41" i="4"/>
  <c r="AP41" i="4" s="1"/>
  <c r="AO45" i="4"/>
  <c r="AP45" i="4" s="1"/>
  <c r="AO56" i="4"/>
  <c r="AP56" i="4" s="1"/>
  <c r="AO64" i="4"/>
  <c r="AP64" i="4" s="1"/>
  <c r="AO75" i="4"/>
  <c r="AP75" i="4" s="1"/>
  <c r="AO79" i="4"/>
  <c r="AP79" i="4" s="1"/>
  <c r="AO83" i="4"/>
  <c r="AP83" i="4" s="1"/>
  <c r="AQ92" i="4" l="1"/>
  <c r="AQ42" i="4"/>
  <c r="AQ64" i="4"/>
  <c r="AQ52" i="4"/>
  <c r="AQ14" i="4"/>
  <c r="AQ81" i="4"/>
  <c r="AQ54" i="4"/>
  <c r="AQ33" i="4"/>
  <c r="AQ73" i="4"/>
  <c r="AQ16" i="4"/>
  <c r="AQ44" i="4"/>
  <c r="AQ31" i="4"/>
  <c r="AQ57" i="4"/>
  <c r="AQ99" i="4"/>
  <c r="AP12" i="4"/>
  <c r="AQ12" i="4" s="1"/>
  <c r="W61" i="4"/>
  <c r="O61" i="4"/>
  <c r="AQ47" i="4" l="1"/>
  <c r="AQ19" i="4"/>
  <c r="AQ87" i="4"/>
  <c r="AN61" i="4"/>
  <c r="AP61" i="4" s="1"/>
  <c r="AQ59" i="4" s="1"/>
  <c r="AQ68" i="4" s="1"/>
  <c r="AQ101" i="4" l="1"/>
</calcChain>
</file>

<file path=xl/sharedStrings.xml><?xml version="1.0" encoding="utf-8"?>
<sst xmlns="http://schemas.openxmlformats.org/spreadsheetml/2006/main" count="1527" uniqueCount="578">
  <si>
    <t>Humano</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</si>
  <si>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</si>
  <si>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 en el Gobierno Distrital.</t>
  </si>
  <si>
    <t>Objetivo</t>
  </si>
  <si>
    <t>Prevenir la materialización de los riesgos de corrupción identificados, mediante la implementación de acciones y controles en el mapa de riesgos de corrupción del Instituto Distrital de Patrimonio Cultural.</t>
  </si>
  <si>
    <t>Subcomponente</t>
  </si>
  <si>
    <t>Meta o producto</t>
  </si>
  <si>
    <t>Magnitud</t>
  </si>
  <si>
    <t>Indicador</t>
  </si>
  <si>
    <t xml:space="preserve">Dependencia Responsable </t>
  </si>
  <si>
    <t>Servidor líder</t>
  </si>
  <si>
    <t>Equipo apoyo</t>
  </si>
  <si>
    <t>Fecha Inicio</t>
  </si>
  <si>
    <t>Fecha Fin</t>
  </si>
  <si>
    <t>Equipo SIG</t>
  </si>
  <si>
    <t>Fortalecer los escenarios de diálogo y retroalimentación con la ciudadanía y grupos de interés para incluirlos como actores permanentes de la gestión del IDPC</t>
  </si>
  <si>
    <t xml:space="preserve">Garantizar el derecho de acceso y consolidar los mecanismos de publicidad de la información que produce o tiene en su custodia el IDPC en desarrollo de su misión. </t>
  </si>
  <si>
    <t xml:space="preserve">Fortalecer la Cultura de la Transparencia y de rechazo a la corrupción en torno a la promoción, protección y sostenibilidad del patrimonio cultural de la ciudad. </t>
  </si>
  <si>
    <t>No aplica</t>
  </si>
  <si>
    <t>Coordinación SIG</t>
  </si>
  <si>
    <t>Política para la gestión de riesgos reestructurada</t>
  </si>
  <si>
    <t>Asesora Control Interno</t>
  </si>
  <si>
    <t>Asesoría de Control Interno</t>
  </si>
  <si>
    <t>Equipos de apoyo  dependencias</t>
  </si>
  <si>
    <t>Emitir respuesta a las solicitudes de información que realice la ciudadanía a partir de las audiencias de rendición de cuentas.</t>
  </si>
  <si>
    <t># de solicitudes de información respondidas / # de solicitudes de información recibidas</t>
  </si>
  <si>
    <t>Elaborar piezas gráficas para sensibilizar sobre el patrimonio cultural de Bogotá, en el marco de la rendición y petición de cuentas permanente y divulgar en los canales de comunicación del IDPC.</t>
  </si>
  <si>
    <t xml:space="preserve"> Informe de la Estrategia de Rendición de Cuentas publicado</t>
  </si>
  <si>
    <t>Informe del Plan Institucional de Participación Ciudadana publicado</t>
  </si>
  <si>
    <t>Informe de evaluación de la audiencia de rendición de cuentas publicado</t>
  </si>
  <si>
    <t>Equipo Planeación</t>
  </si>
  <si>
    <t>Subdirección de Gestión Corporativa</t>
  </si>
  <si>
    <t>Equipo Transparencia y Atención a la Ciudadanía</t>
  </si>
  <si>
    <t># de informes de logros publicados / # de informes de logros programados</t>
  </si>
  <si>
    <t># de informes de logros de los eventos de rendición de cuenta publicados / # de informes de logros programados</t>
  </si>
  <si>
    <t>Equipo Planeación - Equipo Participación</t>
  </si>
  <si>
    <t>Equipo Participación - Equipos dependencias</t>
  </si>
  <si>
    <t>Subdirección de Divulgación</t>
  </si>
  <si>
    <t>Equipo Comunicaciones</t>
  </si>
  <si>
    <t># de piezas gráficas divulgadas / # de piezas gráficas solicitadas x 100</t>
  </si>
  <si>
    <t>Tipo de Recurso</t>
  </si>
  <si>
    <t>Realizar actividades de divulgación del Índice de Información Clasificada y Reservada.</t>
  </si>
  <si>
    <t>2 actividades de divulgación del Índice de Información Clasificada y Reservada.</t>
  </si>
  <si>
    <t># de actividades de divulgación realizadas / # de actividades de divulgación programadas</t>
  </si>
  <si>
    <t>Equipo Gestión Documental</t>
  </si>
  <si>
    <t>Diagnóstico a los medios, espacios o escenarios presentado</t>
  </si>
  <si>
    <t>Realizar un diagnóstico a los canales de comunicación en los que se interactúa con los ciudadanos, con el fin de identificar acciones que fortalezcan los canales de comunicación en materia de accesibilidad, gestión y tiempos de atención.</t>
  </si>
  <si>
    <t>Equipo Transparencia y Atención a la Ciudadanía - Equipo Participación - Equipo Comunicaciones</t>
  </si>
  <si>
    <t>Canales de comunicación consistentes</t>
  </si>
  <si>
    <t>Proponer los Trámites y Otros Procedimientos Administrativos -OPAs, en el Sistema único de Información de Trámites -SUIT</t>
  </si>
  <si>
    <t>Humano - Tecnológico</t>
  </si>
  <si>
    <t># de Trámites y OPAs propuestos / # de Trámites y OPAs inventariados</t>
  </si>
  <si>
    <t>19 Trámites y OPAs propuestos en el  SUIT</t>
  </si>
  <si>
    <t>Inscribir los Trámites y Otros Procedimientos Administrativos -OPAs, según aprobación del DAFP, en el Sistema único de Información de Trámites -SUIT</t>
  </si>
  <si>
    <t># de informes publicados / # de informes programadas</t>
  </si>
  <si>
    <t>Caracterizar los ciudadanos, usuarios y grupos de interés del IDPC</t>
  </si>
  <si>
    <t>1 informe de resultados presentado</t>
  </si>
  <si>
    <t>Verificar trimestralmente la consistencia de la información que se entrega a la ciudadanía a través de los diferentes canales de comunicación del IDPC. (Página Web / Guía de Trámites y Servicios / SUIT)</t>
  </si>
  <si>
    <t>Informe de resultados presentado</t>
  </si>
  <si>
    <t>Coordinación Transparencia y Atención a la Ciudadanía</t>
  </si>
  <si>
    <t>Coordinación Participación</t>
  </si>
  <si>
    <t>Coordinación Comunicaciones</t>
  </si>
  <si>
    <t>Coordinación Gestión Documental</t>
  </si>
  <si>
    <t>Realizar y publicar un informe de resultados del Plan Institucional de Participación Ciudadana</t>
  </si>
  <si>
    <t>Realizar y publicar un informe de resultados de la Estrategia de Rendición de Cuentas</t>
  </si>
  <si>
    <t>100% de los Trámites y OPAs inscritos en el  SUIT.</t>
  </si>
  <si>
    <t>Equipo  Planeación - Equipo Transparencia y Atención a la Ciudadanía</t>
  </si>
  <si>
    <t>1 Documento de caracterización de ciudadanos, usuarios y grupos de interés</t>
  </si>
  <si>
    <t>Documento de caracterización de ciudadanos, usuarios y grupos de interés</t>
  </si>
  <si>
    <t>Coordinación Participación - Equipo Planeación - Coordinación Transparencia y Atención a la Ciudadanía</t>
  </si>
  <si>
    <t>Equipo Participación - Equipo Planeación - Equipo Transparencia y Atención a la Ciudadanía - Equipo Planeación</t>
  </si>
  <si>
    <t>1 Política para la gestión de riesgos reestructurada</t>
  </si>
  <si>
    <t>Actos administrativos publicados de la vigencia 2019</t>
  </si>
  <si>
    <t>3 informes de seguimiento a la implementación de la Ley de Transparencia y derecho de Acceso a la Información Pública.</t>
  </si>
  <si>
    <t># de informes realizados / # de informes programados</t>
  </si>
  <si>
    <t>Publicar trimestralmente los actos administrativos expedidos por el IDPC en la vigencia 2019, de acuerdo con el Índice de Información Clasificada y Reservada.</t>
  </si>
  <si>
    <t># de informes de la gestión contactual publicados / # de informes programados</t>
  </si>
  <si>
    <t>Oficina Asesoría Jurídica</t>
  </si>
  <si>
    <t>3 informes de la gestión contractual publicados</t>
  </si>
  <si>
    <t>Jefe Oficina Asesoría</t>
  </si>
  <si>
    <t>Oficina Asesora de Planeación</t>
  </si>
  <si>
    <t>Oficina Asesora de Planeación - Subdirección de Gestión Corporativa</t>
  </si>
  <si>
    <t>Jefe Oficina Asesora</t>
  </si>
  <si>
    <t>Jefe Oficina Asesora - Coordinación Participación</t>
  </si>
  <si>
    <t>Jefe Oficina Asesora - Coordinación Transparencia y Atención a la Ciudadanía</t>
  </si>
  <si>
    <t>Equipo Gestión Documental - Equipos de apoyo dependencias</t>
  </si>
  <si>
    <t>Realizar y adoptar el levantamiento de Cuadro de Caracterización Documental / Registro de Activos de Información en articulación con las dependencias de la entidad y realizar su divulgación (interna)</t>
  </si>
  <si>
    <t>Cuadro de Caracterización Documental / Registro de Activos de Información adoptado y divulgado</t>
  </si>
  <si>
    <t># de verificaciones realizadas / # de verificaciones programadas</t>
  </si>
  <si>
    <t>Verificar semestralmente la vigencia del índice de Información Clasificada y Reservada y del Esquema de Publicación de Información, en articulación con las dependencias de la entidad</t>
  </si>
  <si>
    <t>Coordinación Sistemas</t>
  </si>
  <si>
    <t>Equipo Sistemas</t>
  </si>
  <si>
    <t>Implementar los ajustes en la página web de la Entidad, requeridos en la Norma Técnica Colombiana (NTC) 5854 de 2011.</t>
  </si>
  <si>
    <t>1 Página web ajustada</t>
  </si>
  <si>
    <t>Actualizar y aprobar el portafolio de trámites y servicios del IDPC.</t>
  </si>
  <si>
    <t>1 Informe de resultados presentado</t>
  </si>
  <si>
    <t>Gestores de Integridad</t>
  </si>
  <si>
    <t>Equipo Planeación - Equipo TyAC</t>
  </si>
  <si>
    <t>Implementar el plan de acción de la Política de Integridad.</t>
  </si>
  <si>
    <t>100% del Plan de acción de la Política de Integridad implementado</t>
  </si>
  <si>
    <t>Plan de acción de la Política de Integridad aprobado</t>
  </si>
  <si>
    <t>1 Plan de acción de la Política de Integridad aprobado</t>
  </si>
  <si>
    <t>% de implementación del Plan de acción</t>
  </si>
  <si>
    <t>1 Política Antisoborno, Antifraude y Antipirateria del IDPC aprobada</t>
  </si>
  <si>
    <t>Política Antisoborno, Antifraude y Antipirateria del IDPC aprobada</t>
  </si>
  <si>
    <t># de ítems actualizados / # de ítems de publicación obligatoria x 100</t>
  </si>
  <si>
    <t># de PAA y modificaciones publicadas / # de PAA y modificaciones realizadas en la vigencia</t>
  </si>
  <si>
    <t>Página web de la Entidad ajustada</t>
  </si>
  <si>
    <t>Equipo Comunicaciones - Equipo TyAC - Equipo Planeación</t>
  </si>
  <si>
    <t>Humano - Tecnológico - Material</t>
  </si>
  <si>
    <t>Formular y aprobar la Política de Seguridad de la Información del IDPC.</t>
  </si>
  <si>
    <t>1 Política de Seguridad de la Información del IDPC aprobada</t>
  </si>
  <si>
    <t>Formular y aprobar el Plan Institucional de Participación Ciudadana.</t>
  </si>
  <si>
    <t>Plan Institucional de Participación Ciudadana aprobado</t>
  </si>
  <si>
    <t>Política de Seguridad de la Información del IDPC aprobada</t>
  </si>
  <si>
    <t>Elaborar y publicar trimestralmente un informe de la gestión contractual del IDPC.</t>
  </si>
  <si>
    <t>Prog I Cuatrim</t>
  </si>
  <si>
    <t>Prog II Cuatrim</t>
  </si>
  <si>
    <t>Prog III Cuatrim</t>
  </si>
  <si>
    <t>Equipo Planeación - Equipo Participación - Equipos TyAC - Equipo Comunicaciones - Equipos dependencias</t>
  </si>
  <si>
    <t>2 Actividades de divulgación del proceso de Atención a la Ciudadanía del IDPC, dirigidas a la ciudadanía</t>
  </si>
  <si>
    <t>Realizar un diagnóstico de accesibilidad universal para la adecuación de la infraestructura física de las sedes del IDPC.</t>
  </si>
  <si>
    <t>Diagnóstico de accesibilidad realizado</t>
  </si>
  <si>
    <t>1 Diagnóstico de accesibilidad realizado</t>
  </si>
  <si>
    <t>Realizar actividades de divulgación del proceso de Atención a la Ciudadanía del IDPC, dirigidas a la ciudadanía.</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</si>
  <si>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</si>
  <si>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</si>
  <si>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</si>
  <si>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</si>
  <si>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Equipo Transparencia y Atención a la Ciudadanía - Equipos dependencias responsables de T y OPAs.</t>
  </si>
  <si>
    <t>Formular la Estrategia de Racionalización de Trámites del IDPC y presentarla para su aprobación en el respectivo comité institucional.</t>
  </si>
  <si>
    <t>1 Portafolio de servicios aprobado</t>
  </si>
  <si>
    <t>Portafolio de servicios aprobado</t>
  </si>
  <si>
    <t>Mantener actualizada de manera permanente, la información del IDPC obligatoria, en el marco de la Ley 1712 de 2014, el Decreto 103 de 2015, la Resolución 3564 de 2015.</t>
  </si>
  <si>
    <t>Realizar informes cuatrimestrales de seguimiento a la implementación de la Ley de Transparencia y derecho de Acceso a la Información Pública.</t>
  </si>
  <si>
    <t>Publicar y mantener actualizada la información de datos abiertos del IDPC en el portal www.datosabiertos.bogota.gov.co.</t>
  </si>
  <si>
    <t>Información de datos abiertos del IDPC publicada y actualizada</t>
  </si>
  <si>
    <t>Responsable Sistemas</t>
  </si>
  <si>
    <t># de informes de seguimiento realizados / # de informes de seguimiento programados</t>
  </si>
  <si>
    <t>2 Informes de seguimiento a la implementación de las políticas de protección de datos personales realizados (1 por semestre)</t>
  </si>
  <si>
    <t>Realizar seguimiento a la implementación de las políticas de protección de datos personales (1 informes semestral).</t>
  </si>
  <si>
    <t>Elaborar informes trimestrales de la atención de PQRS (SDQS), en los que sel incluye un acápite sobre solicitudes de acceso a la información pública.</t>
  </si>
  <si>
    <t>4 Informes de PQRSD publicados</t>
  </si>
  <si>
    <t>Elaborar un Informe de avance consolidado del año 2018 y un informe final  de cumplimiento de la Estrategia 2017-2019.</t>
  </si>
  <si>
    <t>2 Informes de avance y cumplimiento de la Estrategia 2017-2019.</t>
  </si>
  <si>
    <t>2 Informes de seguimiento a la implementación de la fase III</t>
  </si>
  <si>
    <t>Informes de seguimiento a la implementación presentados</t>
  </si>
  <si>
    <t>Informe de avance consolidado del año 2018 e informe final  de cumplimiento de la Estrategia 2017-2019 presentados y publicados en el micrositio de transparencia</t>
  </si>
  <si>
    <t>Conformar el Equipo de Gestores de Integridad para la vigencia 2019.</t>
  </si>
  <si>
    <t>Equipo de Gestores de Integridad para la vigencia 2019, conformado</t>
  </si>
  <si>
    <t>CoordinaciónTalento Humano - Gestores de Integridad</t>
  </si>
  <si>
    <t xml:space="preserve">Elaborar y presentar un informe de resultados de la implementación de plan de gestión de Integridad. </t>
  </si>
  <si>
    <t>Documentación de la caja de herramientas para la Rendición de Cuentas consolidada</t>
  </si>
  <si>
    <t># de monitoreos realizados / # de monitoreos programados</t>
  </si>
  <si>
    <t>Equipo Participación - Equipo Planeación</t>
  </si>
  <si>
    <t>Jefe Oficina Asesoría de Planeación</t>
  </si>
  <si>
    <t>Equipo Transparencia y Atención a la Ciudadanía - Equipo Participación - Equipo Planeación</t>
  </si>
  <si>
    <t xml:space="preserve"> Actividades de divulgación de los lineamientos para fortalecer la participación ciudadana, la rendición de cuentas y el control social realizadas</t>
  </si>
  <si>
    <t>Hacer seguimiento a la implementación de la fase III (vigencia 2019) de la Estrategia de Transparencia, Atención a la Ciudadanía y Participación 2017-2019.</t>
  </si>
  <si>
    <t>2 Participaciones en Mesas de Pactos Observatorio Ciudadano</t>
  </si>
  <si>
    <t># participaciones en Mesas de Pactos Observatorio Ciudadano / # de Mesas de Pactos Observatorio Ciudadano convocadas</t>
  </si>
  <si>
    <t>Realizar actividades de divulgación del portafolio de trámites y servicios del IDPC, dirigida a la ciudadanía y funcionarios y contratistas del IDPC.</t>
  </si>
  <si>
    <t>Reeestructurar la política para la gestión de riesgos teniendo como marco de referencia  el Modelo Integrado de Gestión y Planeación -MIPG y la Guía de Gestión de Riesgos del DAFP</t>
  </si>
  <si>
    <t>Consolidar el Mapa de Riesgos de Corrupción de la Entidad.</t>
  </si>
  <si>
    <t>1 Actividad de divulgación de los instrumentos para  la gestión de riesgos y el mapa de riesgos de corrupción realizada</t>
  </si>
  <si>
    <t>Subdirecciones - Oficinas asesoras</t>
  </si>
  <si>
    <t>Realizar el monitoreo al Mapa de Riesgos de Corrupción y reportar al equipo SIG y la Asesoría de Control Interno (III cuatrimestre de 2018, y I - II cuatrimestre de 2019 respectivamente)</t>
  </si>
  <si>
    <t>Equipo Planeación - Equipo SIG - Equipo Transparencia y Atención a la Ciudadanía - Equipo Participación</t>
  </si>
  <si>
    <t>Equipo Transparencia y Atención a la Ciudadanía - Equipo SIG - Equipo Participación - Equipo Planeación</t>
  </si>
  <si>
    <t>Actividad de divulgación realizadas</t>
  </si>
  <si>
    <t>Jefe Oficina Planeación</t>
  </si>
  <si>
    <t>Realizar acciones de participación relacionadas con la ejecución de los planes, programas y proyectos para la preservación y sostenibilidad del patrimonio cultural de Bogotá.</t>
  </si>
  <si>
    <t>Participar en las Mesas de Pactos del Observatorio Ciudadano convocadas por la Veeduría Distrital</t>
  </si>
  <si>
    <t>Audiencia pública de rendición de cuentas institucional realizada</t>
  </si>
  <si>
    <t>Formular y aprobar la Política Antisoborno, Antifraude y Antipiratería del IDPC, articulada con el Código de Integridad del IDPC.</t>
  </si>
  <si>
    <t>3 Informes de seguimientos al Mapa de Riesgos de Corrupción</t>
  </si>
  <si>
    <t>3 Monitoreos al Mapa de Riesgos de Corrupción</t>
  </si>
  <si>
    <t># de informes de seguimiento realizados / # de informes de  programados</t>
  </si>
  <si>
    <t>Ejecutar la estrategia de Rendición de Cuentas del Sector Cultura, Recreación y Deporte.</t>
  </si>
  <si>
    <t>1 Audiencia pública de rendición de cuentas del Sector Cultura, Recreación y Deporte ejecutada</t>
  </si>
  <si>
    <t>Audiencia pública de rendición de cuentas del Sector Cultura, Recreación y Deporte ejecutada</t>
  </si>
  <si>
    <t>Realizar un informe de resultados de satisfacción de la atención a la ciudadanía de la vigencia 2019; presentar los resultados en el Comité correspondiente.</t>
  </si>
  <si>
    <t>Asegurar la vigencia (actualización) del Inventario de Trámites y OPAs del IDPC.</t>
  </si>
  <si>
    <t>Inventario de Trámites y OPAs del IDPC actualizado</t>
  </si>
  <si>
    <t>1 Inventario de Trámites y OPAs del IDPC actualizado</t>
  </si>
  <si>
    <t>Equipo Contratación - Equipo Planeación - Equipo TyAC</t>
  </si>
  <si>
    <t>Equipo Contratación -Equipo TyAC</t>
  </si>
  <si>
    <t>Equipo Asesoría - Equipo TyAC</t>
  </si>
  <si>
    <t>Equipo Participación - Equipo Planeación - Equipo TyAC</t>
  </si>
  <si>
    <t>Equipo Control Interno - Equipo TyAC</t>
  </si>
  <si>
    <t>Equipo SIG - Equipo Comunicaciones - Equipo TyAC - Equipo Sistemas</t>
  </si>
  <si>
    <t>Equipo Planeación - Equipo Comunicaciones - Equipo TyAC - Equipo Sistemas</t>
  </si>
  <si>
    <t>Realizar informes trimestrales de medición de la satisfacción de la atención a la ciudadanía y publicarlos en la página web institucional (Micrositio de Transparencia y Acceso a la Información Pública)</t>
  </si>
  <si>
    <t># de informes publicados / # de informes programados</t>
  </si>
  <si>
    <t>Realizar informes semestrales del Defensor del Ciudadano y publicarlos en la página web institucional (Micrositio de Transparencia y Acceso a la Información Pública)</t>
  </si>
  <si>
    <t>4 informes de medición realizados e publicados</t>
  </si>
  <si>
    <t>2 informes del defensor de la ciudadanía realizados y publicados</t>
  </si>
  <si>
    <t>Elaborar y publicar trimestralmente los informes de logros de la gestión institucional y ejecución presupuestal, en los canales de comunicación de la Entidad.</t>
  </si>
  <si>
    <t>3 Informes de logros publicados</t>
  </si>
  <si>
    <t>Realizar informes del seguimiento al Mapa de Riesgos de Corrupción y dar las recomendaciones respectivas a los responsables</t>
  </si>
  <si>
    <t>Realizar informes de evaluación del Mapa de Riesgos de Corrupción y publicar en la página web institucional.</t>
  </si>
  <si>
    <t>3 Informes de evaluación al Mapa de Riesgos de Corrupción</t>
  </si>
  <si>
    <t># de informes de evaluación realizadas / # de informes programados</t>
  </si>
  <si>
    <t>Ítem</t>
  </si>
  <si>
    <t>1.1.1</t>
  </si>
  <si>
    <t>1.2.1</t>
  </si>
  <si>
    <t>1.3.1</t>
  </si>
  <si>
    <t>1.3.2</t>
  </si>
  <si>
    <t>1.4.1</t>
  </si>
  <si>
    <t>1.4.2</t>
  </si>
  <si>
    <t>1.5.1</t>
  </si>
  <si>
    <t>3.1.1</t>
  </si>
  <si>
    <t>3.1.2</t>
  </si>
  <si>
    <t>3.2.1</t>
  </si>
  <si>
    <t>3.2.2</t>
  </si>
  <si>
    <t>3.2.3</t>
  </si>
  <si>
    <t>3.2.4</t>
  </si>
  <si>
    <t>3.2.5</t>
  </si>
  <si>
    <t>3.2.6</t>
  </si>
  <si>
    <t>3.2.7</t>
  </si>
  <si>
    <t>3.2.8</t>
  </si>
  <si>
    <t>3.3.1</t>
  </si>
  <si>
    <t>3.3.2</t>
  </si>
  <si>
    <t>3.4.1</t>
  </si>
  <si>
    <t>3.4.2</t>
  </si>
  <si>
    <t>3.4.3</t>
  </si>
  <si>
    <t>4.1.1</t>
  </si>
  <si>
    <t>4.1.2</t>
  </si>
  <si>
    <t>4.2.1</t>
  </si>
  <si>
    <t>4.2.2</t>
  </si>
  <si>
    <t>4.2.3</t>
  </si>
  <si>
    <t>4.3.1</t>
  </si>
  <si>
    <t>4.3.2</t>
  </si>
  <si>
    <t>4.4.1</t>
  </si>
  <si>
    <t>4.4.2</t>
  </si>
  <si>
    <t>4.4.3</t>
  </si>
  <si>
    <t>4.4.4</t>
  </si>
  <si>
    <t>4.4.5</t>
  </si>
  <si>
    <t>4.5.1</t>
  </si>
  <si>
    <t>4.5.2</t>
  </si>
  <si>
    <t>4.5.3</t>
  </si>
  <si>
    <t>4.5.4</t>
  </si>
  <si>
    <t>5.1.1</t>
  </si>
  <si>
    <t>5.1.2</t>
  </si>
  <si>
    <t>5.1.3</t>
  </si>
  <si>
    <t>5.1.4</t>
  </si>
  <si>
    <t>5.1.5</t>
  </si>
  <si>
    <t>5.1.6</t>
  </si>
  <si>
    <t>5.1.7</t>
  </si>
  <si>
    <t>5.2.1</t>
  </si>
  <si>
    <t>5.3.1</t>
  </si>
  <si>
    <t>5.3.2</t>
  </si>
  <si>
    <t>5.3.3</t>
  </si>
  <si>
    <t>5.3.4</t>
  </si>
  <si>
    <t>5.4.1</t>
  </si>
  <si>
    <t>5.5.1</t>
  </si>
  <si>
    <t>6.1.1</t>
  </si>
  <si>
    <t>6.1.2</t>
  </si>
  <si>
    <t>6.1.3</t>
  </si>
  <si>
    <t>6.1.4</t>
  </si>
  <si>
    <t>6.1.5</t>
  </si>
  <si>
    <t>6.1.6</t>
  </si>
  <si>
    <t>6.1.7</t>
  </si>
  <si>
    <t>Publicar los actos administrativos expedidos por el IDPC en la vigencia 2018, resultado del proceso de evaluación de solicitudes de intervención del patrimonio cultural construido, de acuerdo con el Índice de Información Clasificada y Reservada.</t>
  </si>
  <si>
    <t>Equipo Gestión Documental - Equipo TyAC</t>
  </si>
  <si>
    <t># de actos administrativos publicados de la vigencia 2018 / # de actos administrativos susceptibles de publicación x 100</t>
  </si>
  <si>
    <t># de actos administrativos publicados de la vigencia 2019 / # de actos administrativos susceptibles de publicación x 100</t>
  </si>
  <si>
    <t>DATOS TRÁMITES A RACIONALIZAR</t>
  </si>
  <si>
    <t>Tipo</t>
  </si>
  <si>
    <t>Número</t>
  </si>
  <si>
    <t>Nombre</t>
  </si>
  <si>
    <t>Estado / Situación actual</t>
  </si>
  <si>
    <t>Mejora a implementar / Tipo racionalización</t>
  </si>
  <si>
    <t>Acciones racionalización</t>
  </si>
  <si>
    <t>Otros procedimientos administrativos de cara al usuario</t>
  </si>
  <si>
    <t>Garantizar el acceso oportuno y efectivo a los servicios que ofrece el Instituto Distrital de Patrimonio Cultural</t>
  </si>
  <si>
    <t>Componente 2: Estrategia de Racionalización de Trámites</t>
  </si>
  <si>
    <t>Componente 3: Rendición de Cuentas</t>
  </si>
  <si>
    <t>Componente 1: Gestión del Riesgo de Corrupción - Mapa de Riesgos de Corrupción</t>
  </si>
  <si>
    <t>Componente 4: Atención del Ciudadano</t>
  </si>
  <si>
    <t>Componente 5: Transparencia y Acceso a la Información</t>
  </si>
  <si>
    <t>Componente 6: Iniciativas adicionales</t>
  </si>
  <si>
    <t xml:space="preserve"> Actividad Propuesta</t>
  </si>
  <si>
    <t>Realizar actividad de divulgación de los instrumentos para  la gestión de riesgos y el mapa de riesgos de corrupción a través de los canales de comunicación del IDPC (Interna)</t>
  </si>
  <si>
    <t>Realizar informe de resultados de la gestión de riesgos de corrupción de la vigencia 2019 y presentarlo en el respectivo comité.</t>
  </si>
  <si>
    <t>2 Informes de logros de los eventos de rendición de cuenta publicados</t>
  </si>
  <si>
    <t>1 Plan Institucional de Participación Ciudadana aprobado</t>
  </si>
  <si>
    <t>1 Documentación de la caja de herramientas para la Rendición de Cuentas consolidada</t>
  </si>
  <si>
    <t>100% Acciones de participación ciudadana realizadas</t>
  </si>
  <si>
    <t>1 Audiencia pública de rendición de cuentas institucional realizada</t>
  </si>
  <si>
    <t>100% de solicitudes de información respondidas en términos de calidad, oportunidad y comprensión</t>
  </si>
  <si>
    <t>100% de piezas gráficas para sensibilizar sobre el patrimonio cultural  divulgadas en los canales de comunicación del IDPC.</t>
  </si>
  <si>
    <t>1 Informe de la Estrategia de Rendición de Cuentas publicado</t>
  </si>
  <si>
    <t>1 Informe del Plan Institucional de Participación Ciudadana publicado</t>
  </si>
  <si>
    <t>1 Informe de evaluación de la audiencia de rendición de cuentas publicado</t>
  </si>
  <si>
    <t>3 Canales de comunicación del IDPC verificados por cuatrimestre</t>
  </si>
  <si>
    <t>1 Diagnóstico a los canales de comunicación</t>
  </si>
  <si>
    <t>2 Actividades de divulgación del portafolio de trámites y servicios del IDPC</t>
  </si>
  <si>
    <t>100% del Plan Anual de Aquisiciones del IDPC y sus modificaciones publicadas</t>
  </si>
  <si>
    <t>100% Actos administrativos publicados de la vigencia 2018</t>
  </si>
  <si>
    <t>Oficina Asesora de Planeación - Subdirección de Intervención - Subdirección de Divulgación -Subdirección de Gestión Territorial</t>
  </si>
  <si>
    <t>1 base de datos abiertos del IDPC publicada y actualizada</t>
  </si>
  <si>
    <t>2 verificaciones del Índice de Información Clasificada y Reservada y Esquema de Publicación de Información</t>
  </si>
  <si>
    <t>1 Cuadro de Caracterización Documental / Registro de Activos de Información adoptado y divulgado</t>
  </si>
  <si>
    <t>1 Equipo de Gestores de Integridad para la vigencia 2019, conformado</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</si>
  <si>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</si>
  <si>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Jefe Dependencia - Responsables procesos</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</si>
  <si>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</si>
  <si>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</si>
  <si>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</si>
  <si>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1 Estrategia de Racionalización de Trámites aprobada</t>
  </si>
  <si>
    <t>Estrategia de Racionalización de Trámites aprobada</t>
  </si>
  <si>
    <t>La entidad adelantó la identificación y valoración  de sus Trámites y Otros Procedimientos Administrativos, las cuales hacen parte del inventario aprobado por el Comité SIG. En la presente vigencia se realizará el proceso de propuesta y de inscripción; posteriormente, se elaborará la Estrategia Racionalización de Trámites.</t>
  </si>
  <si>
    <t>Garantizar un servicio a la ciudadanía cálido, oportuno y efectivo, con criterios diferenciales de accesibilidad</t>
  </si>
  <si>
    <t>Publicar el Plan Anual de Adquisiciones del IDPC y sus modificaciones en la página Web del IDPC.</t>
  </si>
  <si>
    <t>Información actualizada en el micrositio de Transparencia y Acceso a la Información de la página web</t>
  </si>
  <si>
    <t>Prog.</t>
  </si>
  <si>
    <t>Ejec.</t>
  </si>
  <si>
    <t>Avance Cualitativo</t>
  </si>
  <si>
    <t>ENE</t>
  </si>
  <si>
    <t>FEB</t>
  </si>
  <si>
    <t>MAR</t>
  </si>
  <si>
    <t>ABR</t>
  </si>
  <si>
    <t>MAY</t>
  </si>
  <si>
    <t>JUN</t>
  </si>
  <si>
    <t>JUL</t>
  </si>
  <si>
    <t>AGO</t>
  </si>
  <si>
    <t>SEP</t>
  </si>
  <si>
    <t>OCT</t>
  </si>
  <si>
    <t>NOV</t>
  </si>
  <si>
    <t>DIC</t>
  </si>
  <si>
    <t>INSTITUTO DISTRITAL DE PATRIMONIO CULTURAL</t>
  </si>
  <si>
    <t>CUMPLIMIENTO ACUMULADO</t>
  </si>
  <si>
    <t>SEGUNDO CUATRIMESTRE</t>
  </si>
  <si>
    <t>PRIMER CUATRIMESTRE</t>
  </si>
  <si>
    <t>TERCER CUATRIMESTRE</t>
  </si>
  <si>
    <t>Mapa de Riesgos de Corrupción consolidado</t>
  </si>
  <si>
    <t>1 Mapa de Riesgos de Corrupción consolidado.</t>
  </si>
  <si>
    <t>Consolidar la caja de herramientas de los "Lineamientos para fortalecer la participación ciudadana y el control social en el Instituto Distrital de Patrimonio Cultural (IDPC)"</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</si>
  <si>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</si>
  <si>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</si>
  <si>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de acciones de participación ciudadana realizadas</t>
  </si>
  <si>
    <t>3.2.9</t>
  </si>
  <si>
    <t>Ejecutar las actividades del Plan de Acción de la Estrategia de Rendición de Cuentas</t>
  </si>
  <si>
    <t>1 Plan de Acción de la Rendición de Cuentas ejecutado</t>
  </si>
  <si>
    <t>% de acciones realizadas</t>
  </si>
  <si>
    <t>MONITOREO - PLAN ANTICORRUPCIÓN Y DE ATENCIÓN AL CIUDADANO - PAAC 2019</t>
  </si>
  <si>
    <t>% de los Trámites y Otros Procedimientos Administrativos -OPAs inscritos en el  SUIT</t>
  </si>
  <si>
    <t>Se realizó la consolidación del mapa de riesgos de corrupción de la entidad para la vigencia 2019 y se publicó en el micrositio de transparencia. 
Link consulta: Riesgos de corrupción: http://idpc.gov.co/transparencia-y-acceso-a-la-informacion-publica/ley_transparencia_idpc/plan-anticorrupcion-atencion-al-ciudadano/</t>
  </si>
  <si>
    <t>Se realizó el informe de balance a la gestión de riesgos de corrupción y de gestión de la entidad, gestionando su publicación  en el micrositio de transparencia en el numeral 6,1,7 Plan Anticorrupción y de Atención al Ciudadano.
Link descarga: https://drive.google.com/file/d/1148vZcGMt-CsIYq_mrcOm_AzisH4_AwW/view</t>
  </si>
  <si>
    <t>Para este periodo no hay actividades programadas.</t>
  </si>
  <si>
    <t>Se elaboró el informe de logros y resultados del evento de rendición de cuentas del sector Cultura, Recreación y Deporte, de acuerdo con las indicaciones de la Secretaría de Culatural, Recreación y Deporte. Este informe fue publicado en el micrositio de Transparencia de la página Web del IDPC.
Link descarga: http://idpc.gov.co/Transparencia/%280.9%29%20INFORME%20DE%20GESTION%20IDPC%202018_SECTOR%20CULTURA_RECREACION_DEPORTE.docx</t>
  </si>
  <si>
    <t>Se apoyó la ejecución de la estrategia de Rendición de Cuentas del Sector Cultura, Recreación y Deporte, para lo cual se divulgó en la página WEB del IDPC la pieza gráfica de invitación a la audiencia pública, se participó en la realizaciónn del evento (6 de marzo) y se dio respuesta a las solicitudes de información realizadas por la ciudadanía.</t>
  </si>
  <si>
    <t>Se formuló de manera conjunta con las diferentes equipos del IDPC el Plan Institucional de Participación Ciudadana -PIPC para la vigencia 2019, con su respectivo Plan de Acción que establece los ámbitos y mecanismos de participación a desarrollar. Este plan se presentó y aprobó en el Comité del Sistema Integrado de Gestión en la sesión 1 del 28 de enero; posteriormente se ajustó y se presentó en la sesión 2 del 26 de marzo.
(http://idpc.gov.co/transparencia-y-acceso-a-la-informacion-publica/ley_transparencia_idpc/planes-estrategicos-sectoriales-e-institucionales/ - PIPC – Plan Institucional de Participación Ciudadana. – Plan de Acción)</t>
  </si>
  <si>
    <t xml:space="preserve">La Veeduría Distrital no ha convocado mesas de pactos durante el periodo. Sin embargo, el IDPC participó en un ejercicio preliminar de lanzamiento de las herramientas para el control preventivo en Bogotá, evento que también contó con la participación de los veedores ciudadanos, el 26 de abril. </t>
  </si>
  <si>
    <t>En el proceso de Rendición de Cuentas del sector Cultura, Recreación y Deporte, el IDPC recibió 12 peticiones de información de ciudadanas y ciudadanos sobre la gestión del IDPC o temas relacionados con el patrimonio. De estas 11 fueron atendidas, dando respuesta mediante correo electrínico desde la cuenta atencionciudadania@idpc.gov.co, y una se solicitó traslado al Instituto Diatital de las Artes -IDARTES por ser de su competencia.</t>
  </si>
  <si>
    <t>Se propusieron 12 servicios (OPAs) en el registros para inclusión al inventario de formatos integrados del módulo de invnetarios del SUIT.  De estos, uno fue cancelado del inventario y 11 se encuentran en proceso de evaluación por parte del Departamento Administrativo de la Función Pública -DAFP. Quedan pendientes de proponer dos OPAs y cinco trámites.</t>
  </si>
  <si>
    <t>El Plan Anual de Adquisiciones -PAA del IDPC ha tenido 7 publicaciones. En enero se realizó la publicación de la primera versión, en febrero se realizaron dos modificaciones, en marzo se realizaron 2 modificaciones y en abril se realizaron 2 modificaciones.</t>
  </si>
  <si>
    <t>Se realizaró campaña de divulgación de los lineamientos a través de  varias actividades:
-A nivel interno: obra de sensibilización sobre el Modelo de Participación Ciudadana y Control Social el 5 de abril; envío de dos correos masivos a todos los colaboradores sobre el Modelo y plan de acción el 8 y 26 de abril; y reunión interna con los enlaces de equipos que realizan participación ciudadana el 10 de abril, para presentar en detalle el Modelo.
-A nivel externo: Difusión de banner en página web y publicación en redes sociales Facebook y Twitter del IDPC sobre el plan de acción en abril.</t>
  </si>
  <si>
    <t>Se elaboró la metodología de gestión de riesgos que comprende el manual de gestión de riesgos, el procedimiento de gestión de riesgos y el instrumento de mapa de riesgos. A la fecha esta documentación se encuentra en proceso de revisión por parte de la Oficina Asesora de Planeación.</t>
  </si>
  <si>
    <t>La Asesoría de Control Interno realizó el informe de seguimiento al PAAC con corte a diciembre de 2018, el cual contiene el seguimiento al mapa de riesgos. Ver capítulo 4.  (Link consulta: http://idpc.gov.co/transparencia-y-acceso-a-la-informacion-publica/ley_transparencia_idpc/seguimiento-mapa-riesgo-corrupcion/ - Informe de Seguimiento Plan Anticorrupción y de Atención al Ciudadano. diciembre 2018)</t>
  </si>
  <si>
    <t>1. Mejora del sitio web actual: se realizó la gestión de solicitud en la mejora de la  capacidad de hosting, etapa de diagnóstico del sitio y afinamiento (actualización de plugins, corrección de errores)  del gestor de contenidos. Revisión del RSS del protocolo para compartir información con sitios distritales
2. Levantamiento de información para definición de requerimientos para el estudio previo del nuevo sitio: desarrollo de mesas de trabajo con las diferentes subdirecciones o proyectos transversales para la definición de necesidades de herramientas para la publicación de contenidos. Se ha asistido a reuniones con el INCI para la revisión de la norma de accesibilidad y las buenas prácticas para el cumplimiento de los requisitos en términos de acceso del sitio web. Asistencia a reuniones con la alta consejeria de TIC para evaluar la factibilidad de la implementación de Govimentum en el desarrollo del sitio. Revisión del árbol de contenidos y las plantillas que podrían funcionar para la presentación de los mismos.  Formulación del borrador del estudio previo para la construcción del Nuevo Sitio Web con base en la Resolución Número 003 de Septiembre de  2017 "Por la cual se adopta la Guía de sitios Web para las entidades del Distrito Capital y se dictan otras disposiciones."</t>
  </si>
  <si>
    <t>Esta acción se realiza a través del monitoreo de medios esl cual permite el seguimiento al impacto de las estrategias de divulgación en los medios de comunicación, la correcta divulgación del mensaje y la identificación de información negativa o temas críticos para el IDPC. En el periodo reportado  se realizó el seguimiento a 222 impactos en medios: 20 ene enero, 47 en febrero, 55 en marzo y 100 de abril.</t>
  </si>
  <si>
    <t>A manera de avance, se ajustó el documento de "Lineamientos para fortalecer la participación ciudadana y el control social en el IDPC", donde se establece la estructura preliminar y contenidos principales que contendrá la Caja de Herramientas de participación ciudadana.
(http://idpc.gov.co/transparencia-y-acceso-a-la-informacion-publica/ley_transparencia_idpc/participacion-la-formulacion-politicas/)</t>
  </si>
  <si>
    <t>El equipo SIG de la Oficina Asesora de Planeación recibió el monitoreo al mapa de riesgos de corrupción de la entidad correspondiente al tercer cuatrimestre de la vigencia 2018. Para esto se realizaron reuniines de trabajo para el Cierre de Riesgos de Corrupción 2018.
Posteriormente, se gestionó su publicación en el micrositio de transparencia en el numeral 6,1,7 Plan Anticorrupción y de Atención al Ciudadano vigencia 2018. Link descarga: https://drive.google.com/file/d/1_7mzWWuXSdk4JqPqlD8a0tcWJAiT1Gka/view</t>
  </si>
  <si>
    <t>El día 30 de abril durante la jornada de asesoría técnica, se llevó a cabo la divulgación a la ciudadanía de seis (6) procedimientos administrativos (OPAs) que fueron virtualizados por el IDPC:
i. Agendamiento de citas para asesoría en elucimiento de fachadas
ii. Agendamiento de citas para asesoria técnica personalizada
iii. Agendamiento de citas para consulta de expedientes del Archivo de Bienes de Interés Cultural
iv. Agendamiento de citas para solicitud de imágenes digitales de la colección del Museo de Bogotá
v. Inscripción a las actividades educativas y culturales del Museo de Bogotá
vi. Inscripción a recorridos patrimoniales, urbanos y naturales.</t>
  </si>
  <si>
    <t>El el primer perido no se realizó la actividad programada de divulgación del Índice de Información Clasificada y Reservada, debido a la transición realizada en cumplimiento a los acuerdos de junta directiva, relacionados con la modificación de la estructura y planta de personal. La actividad se realizará en el siguiente cuatrimestre.</t>
  </si>
  <si>
    <t xml:space="preserve">Esta actividad se realizará en junio de 2019. Sin embargo, en cumplimiento de la formulación de Políticas Anticorrupción del IDPC, durante este período se elaboró a el Protocolo para la Atención a Denuncias de Actos de Corrupción de la entidad, a cargo del área de Control Interno Disciplinario. </t>
  </si>
  <si>
    <t>Se llevó a cabo la convocatoria y elección para conformar el grupo de gestores de integridad. Una vez elegidos los gestores se elaboró y expidió la Resolución No. 220 del 02.04.2019, "Por la cual se efectúa la conformación del grupo de Gestores de Integridad del IDPC."</t>
  </si>
  <si>
    <t xml:space="preserve">El 8 de abril de 2019 en la reunión realizada con los Gestores de Integridad se dio inició a la implementación del Plan de Acción de Integridad en su etapa de diagnóstico y alistamiento. En la cual se determinó articular el Plan de Acción de Integridad con el Plan de Bienestar e Incentivos del IDPC, y la identificación y reconocimiento de los gestores de integridad y de los posible aliados internos y externos. </t>
  </si>
  <si>
    <t>Se realizaron las siguientes actividades de divulgación sobre el proceso de atención al ciudadano:
i. 28 de marzo/2019 Capacitación sobre el manejo y operación del Sistema "Bogotá Te Escucha" con los Operadores Laterales del Sistema Distrital de Quejas y Soluciones de cada una de las Subdirecciones y de las Oficinas Asesoras, así como el envío del material de apoyo "Guía Básica para el Registro del Peticionario". Adicionalmente, el 25 de abril de 2019, se asistió  a mesa de trabajo sobre el manejo de las funcionalidades del Sistema de la Secretaría General.</t>
  </si>
  <si>
    <t>Se elaboró el informe consolidado de la implementación de la Fase II de la Estrategia de Transparencia, Atención a la Ciudadanía y Participación 2017-2019, correspondiente a la vigencia 2018.</t>
  </si>
  <si>
    <t>Se elaboraron 226 piezas de las cuales 185 fueron para divulgación digital y 41 impresas. 61 en enero, 63 en febrero, 35 en marzo y 67 en abril.</t>
  </si>
  <si>
    <t>se actualizaron nueve (9) de los nueve (9) ítems del micrositio de Transparencia, cuya actualización fue solicitada por las Subdirecciones u Oficinas Asesoras, correspondientes a:
2. Información de Interés  Calendario de Actividades
3. Estructura Orgánica y de Talento Humano  Organigrama, Lineamientos, Políticas y Planes de Talento Humano 
4. Normatividad  Comunicaciones por Aviso
5. Presupuesto  Presupuesto General, Ejecución presupuestal, Estados Financieros
6. Planeación  Políticas, lineamientos y manuales, Programas y proyectos en ejecución, Metas, objetivos e indicadores de gestión. 
7. Control  Informes de Gestión, Reportes de Control Interno, Seguimiento a Estrategias Anticorrupción, Seguimiento a mapa de riesgos de procesos. 
8. Contratación  Plan Anual de Adquisiciones
9. Trámites y Servicios Proyectos de Actos Adminsitrativos
10. Instrumentos de Gestión de Información  Informes de Peticiones, Quejas y Reclamos, Informes de Satisfacción Ciudadana, Solicitudes de Información Pública con identificación reservada -PGN-</t>
  </si>
  <si>
    <t>Debido a la capacidad del portal de la ETB no es posible publicar los actos administrativos expedidos por el IDPC en la vigencia 2018, resultado del proceso de evaluación de solicitudes de intervención del patrimonio cultural construido, de acuerdo con el Índice de Información Clasificada y Reservada. Razón por la cual se publicó la matriz que relaciona los actos administrativos relacionados para la vigencia 2018 en el ítem 4. Normatividad &gt; Resoluciones del micrositio de Transparencia. Link consulta: http://idpc.gov.co/transparencia-y-acceso-a-la-informacion-publica/ley_transparencia_idpc/resoluciones/</t>
  </si>
  <si>
    <t>Se publicó la matriz que relaciona los actos administrativos relacionados para la vigencia 2018 en el ítem 4. Normatividad &gt; Resoluciones del micrositio de Transparencia. Link consulta: http://idpc.gov.co/transparencia-y-acceso-a-la-informacion-publica/ley_transparencia_idpc/resoluciones/</t>
  </si>
  <si>
    <t>Observaciones Oficina Asesora de Planeación</t>
  </si>
  <si>
    <t>Sin observaciones</t>
  </si>
  <si>
    <t>Durante el primer cuatrimestre del año se realizaron los informes de resultados de la aplicación  de las encuestas de satisfacción a la ciudadanía, para el periodo de diciembre de 2018 y de enero, febrero y marzo de 2019.
(http://idpc.gov.co/transparencia-y-acceso-a-la-informacion-publica/ley_transparencia_idpc/informes-peticiones-quejas-reclamos-denuncias-solicitudes-acceso-la-informacion/)
Adicionalmente, en cumplimiento de esta actividad se realizó seguimiento al indicador "MEDICIÓN DE LA SATISFACCIÓN CIUDADANA - ATENCIÓN A LA CIUDADANÍA", correspondiente al cuarto trimestre de 2018 y primer trimestre de 2019.</t>
  </si>
  <si>
    <t>Se recomienda al responsable que para los dos próximos periodos las actividades de divulgación se realicen a un mayor número de funcionarios y contratistas del IDPC.</t>
  </si>
  <si>
    <t xml:space="preserve">Se recomienda que el curso virtual “Lenguaje Claro” sea realizado por todos los operadores laterales y las personas que tengan relación directa con la ciudadanía.
En relación con el curso virtual “Gestión Integral de Servicio al Ciudadano”, realizado por el operador central del SDQS del IDPC, se validará una vez se cuente con la certificación por parte de la ESAP. 
</t>
  </si>
  <si>
    <t>Durante el primer cuatrimestre del año se realizaron las siguientes actividades de cualificación del servicio con el equipo de atención a la ciudadanía y el grupos de asesoría técnica personalizada y atención en la sede Palomar del Príncipe: 
i. 27 de marzo/2019. Capacitación servicios virtualizados -A un clic del Patrimonio-, dirigida a los administradores de los servicios de Agendamiento de cita para asesoría técnica personalizada y Agendamiento de cita para consulta de expedientes del Archivo de Bienes de Interés Cultural.
ii. 3 de abril/2019. Capacitación servicios virtualizados -A un clic del Patrimonio-, dirigida al administrador del servicio de Agendamiento de cita para asesoría en enlucimiento de fachadas.
iii. Se realizaron los siguientes cursos virtuales para mejorar la cualificación del servicio de los contratistas del proceso de atención a la ciudadanía:
- Curso Virtual de Lenguaje Claro para Servidores Públicos de Colombia -Departamento Nacional de Planeación, realizado por el operador central del SDQS del IDPC.</t>
  </si>
  <si>
    <t>Se elaboró un diagnóstico inicial de los canales de atención que será complementado y entregado en su versión final el 31 de mayo de 2019.</t>
  </si>
  <si>
    <t>Teniendo en cuenta que esta actividad depende de que el IDPC proponga los tr´pamites y OPAs, se debe estudiar si es necesario prorrogar la fecha de terminación de esta actividad.</t>
  </si>
  <si>
    <t>De los OPAs propuestos por el IDPC, no se han recibido observaciones o comentarios por parte del Departamento Administrativo de la Función Pública -DAFP, que permitan continuar con el proceso de inscripción.</t>
  </si>
  <si>
    <t>Durante el primer cuatrimestre se realizó el seguimiento al cumplimiento del componente de Transparencia Activa de la Ley de Transparencia y Derecho de Acceso a la Información Pública del IDPC, de acuerdo con la matriz de vigilancia de la Procuraduría General de la Nación y en cumplimiento de lo establecido en el Decreto 103 de 2015 y en la Resolución MINTIC 3564 de 2015.</t>
  </si>
  <si>
    <t>Se debe tener en cuenta que esta actividad aplica para los actos administrativos expedidos en la vigencia y que deberían estar en el numeral 4.2 de la categoría 4. NORMATIVIDAD, por lo que se requiere que el responsable adelante las acciones tendientes para mantener actualizado el contenido de las resoluciones expedidas en el 2019. Se recomienda gestionar una reunión con los equipos involucrados en el tema.</t>
  </si>
  <si>
    <t>Se presenta rezago en la actividad. El responsable indica que la misma se realizará en el segundo cuatrimestre.</t>
  </si>
  <si>
    <t>Se realizó y publicó informe de atención a PQRS para el cuarto trimestre de 2018, y de los informes correspondiente al primer trimestre del año 2019 (Link de consulta: http://idpc.gov.co/transparencia-y-acceso-a-la-informacion-publica/ley_transparencia_idpc/informes-peticiones-quejas-reclamos-denuncias-solicitudes-acceso-la-informacion/)</t>
  </si>
  <si>
    <t>Se presenta rezago en la actividad. El responsable indica que la misma se realizará en junio de 2019.</t>
  </si>
  <si>
    <t>El 8 de abril de 2019 se llevo a cabo la primera reunión con los gestores de integridad, con el fin de formular el plan de acción  de integridad para la vigencia. El acta se encuentra en revisión por parte del grupo y será entregada en el siguiente reporte. Se anexa la versión 1 del Plan de Acción de la Política de Integridad del IDPC, que será aprobada en la siguiente reunión de los gestores.</t>
  </si>
  <si>
    <t xml:space="preserve">Se presenta rezago en la actividad. El responsable indica que la misma se cumplirá en la próxima reunión de los gestores.
Por otra parte, se recomienda que el plan de acción se utilice la matriz de planes (Link consulta: http://10.20.100.31/intranet/direccionamiento-estrategico/ - Formato Matriz de Actividades Plan). Lo anterior, con el fin de estandarizar los planes del IDPC.
</t>
  </si>
  <si>
    <t>Se programó para el primer cuatrimestre la ejecución de 9 actividades de las cuales se desarrollaron  6,5, que corresponden al 24% del porcentaje programado.  De las 9 actividades hay una relacionada con la divulgación de la estrategia de rendición de cuentas,  el 29 de abril mediante correo electrónico se solicitó a comunicaciones  la elaboración de una pieza gráfica para divulgar en la web de la entidad la esttategia de Rendición de Cuentas.</t>
  </si>
  <si>
    <t>Se elaboró informe de la ejecución presupuestal correspondiente al primer trimestree del año 2019. En mayo de 2019, se realizará la publicación en el página WEB del IDPC, en el micrositio de transparencia.</t>
  </si>
  <si>
    <t>Se presenta rezago en la actividad. En el mes de mayo el responsable gestionará su publicación.</t>
  </si>
  <si>
    <t xml:space="preserve">De las 127 actividades de participación ciudadana programadas por el IDPC para el primer cuatrimestre, se realizaron 118. Entre ellas, se destacan espacios de sensibilización, creación de capacidades y movilización de actores liderados por los equipos de las Subdirecciones de Gestión Territorial del Patrimonio, Protección e Intervención del Patrimonio, y Divulgación y Apropiación del Patrimonio. Estos escenarios con distintos niveles de incidencia contaron con la participación de una diversidad de actores como residentes, comerciantes, propietarios de BIC, estudiantes, colectivos y organizaciones, empresas privadas, gremios e instituciones educativas, entre otros. Adicionalmente, el equipo de participación del IDPC participó en 7 espacios de diálogo convocados por otras entidades, en el marco del Sistema Distrital de Arte, Cultura y Patrimonio, y de la formulación y seguimiento a políticas y planes distritales. Ver matriz de seguimiento al Plan Institucional de Participación Ciudadana y respectivas evidencias. </t>
  </si>
  <si>
    <t>Se realizó la publicación en el micrositio de Transparencia de la págoina WEb del IDPC la publicación de los informes ejecutados en el primer trimestre de la vigencia 2019, relacionados con: Informe componentes segplan primer trimestre 2019, fichas de proyectos con corte a marzo de 2019,  seguimiento a indicadores PMR  a marzo de 2019 e informe Plan Operativo Anual de Inversión.
El informe del primer trimestre de la vigencia 2019, se encuentra en proceso de ajuste y complementación con el fin de incluir la información de la gestión contratucl del IDPC del periodo en mención. Este informe se publicará en mayo.</t>
  </si>
  <si>
    <t>Eficacia Subcomponente</t>
  </si>
  <si>
    <t>Eficacia Componente</t>
  </si>
  <si>
    <t>Eficacia Actividad</t>
  </si>
  <si>
    <t>Se presenta rezago en la actividad. En el sigiente cuatrimestre se deben completar las acciones pendientes.</t>
  </si>
  <si>
    <t>Componente</t>
  </si>
  <si>
    <t>Subcomponente 1
Lineamientos de Transparencia Activa</t>
  </si>
  <si>
    <t>Subcomponente 1                         
Estructura administrativa y Direccionamiento estratégico</t>
  </si>
  <si>
    <t>Subcomponente 2
Fortalecimiento de los canales de atención</t>
  </si>
  <si>
    <t>Subcomponente 3
Talento Humano</t>
  </si>
  <si>
    <t>Subcomponente 5
Relacionamiento con el ciudadano</t>
  </si>
  <si>
    <t>Subcomponente 2
Lineamientos de Transparencia
Pasiva</t>
  </si>
  <si>
    <t>Subcomponente 3
Elaboración los Instrumentos de Gestión de la Información</t>
  </si>
  <si>
    <t>Subcomponente 5
Monitoreo del Acceso a la Información Pública</t>
  </si>
  <si>
    <t>Subcomponente 3
Incentivos para motivar la cultura de la Rendición y Petición de Cuentas</t>
  </si>
  <si>
    <t>Subcomponente 4
Criterio Diferencial de Accesibilidad</t>
  </si>
  <si>
    <t>Subcomponente 1                                           Política de Administración de Riesgos de Corrupción</t>
  </si>
  <si>
    <t>Subcomponente 4                                           Monitoreo o revisión</t>
  </si>
  <si>
    <t>Subcomponente 1
Información de Calidad y en Formato Comprensible</t>
  </si>
  <si>
    <t>Subcomponente 2
Diálogo de doble vía con la ciudadanía y sus organizaciones</t>
  </si>
  <si>
    <t>Subcomponente 4
Normativo y procedimental</t>
  </si>
  <si>
    <t>Ejecución I Cuatrimestre 2019 (Pendiente)</t>
  </si>
  <si>
    <t>Programación  II Cuatrimestre 2019</t>
  </si>
  <si>
    <t>Subcomponente 5 Seguimiento</t>
  </si>
  <si>
    <t>Coordinación Participación Ciudadana</t>
  </si>
  <si>
    <t>Profesional Especializado Planeación</t>
  </si>
  <si>
    <t>Coordinación Participación Ciudadana - Equipo Planeación - Coordinación Transparencia y Atención a la Ciudadanía</t>
  </si>
  <si>
    <t>El 21 de mayo se realizó publicación del informe de ejecución contractual con corte a marzo de 2019, el cual se encontraba pendiente de publicación.
El 16 de julio se realizó publicación de ejecución contractual con corte a junio de 2019.
Los informes se encuentran publicados en el micrositio de transparencia (Link: http://idpc.gov.co/transparencia-y-acceso-a-la-informacion-publica/ley_transparencia_idpc/publicacion-la-ejecucion-contratos/)</t>
  </si>
  <si>
    <t>El IDPC participó en la mesa de verificación de los Observatorios Ciudadanos patrocinada por la Veeduría Distrital presentando los indicadores y productos pactados con la entidad el 28 de mayo.</t>
  </si>
  <si>
    <t>Actividad realizada en el primer cuatrimestre de la vigencia 2019.</t>
  </si>
  <si>
    <t>Actividad programada para el tercer cuatrimestre de la vigencia 2019.</t>
  </si>
  <si>
    <t>31 de julio, se llevó a cabo el 2do encuentro interno  de participación ciudadana donde se socializó la Caja de Herramientas. Esta caja cuenta con documentos normativos, oficiales del IDPC y técnicos. (Link  Google Drive: https://drive.google.com/drive/u/0/folders/0AJh1yNovmpW2Uk9PVA)</t>
  </si>
  <si>
    <t>Considerando que esta actividad tenpia fecha de terminacjón a abril de 2019, se requiere adelantar las acciones necesarias para que los Trámites y Otros Procedimientos Administrativos -OPAs, queden propuestos en mayo.</t>
  </si>
  <si>
    <t>La actividad no se cumplió en la fecha programada. En el próximo cuatrimestre se debe gestionar su validación y aprobación.</t>
  </si>
  <si>
    <t>El grupo de Transparencia y Atención a la Ciudadanía del IDPC elaboró la segunda versión del Documento de "Caracterización de Ámbitos de Interacción con la Ciudadanía y Actores, Usuarios y Grupos de Interés", la cual recoge los resultados del ejercicio realizado en la vigencia 2018 por el grupo interdisciplinar conformado para tal fin, y en coordinación con todas las áreas del IDPC.
En el próximo Comité Institucional de Gestión y Desempeño del IDPC se realizará la presentación del caracterización.</t>
  </si>
  <si>
    <t>La Asesoría de Control Interno realizó el informe de seguimiento al PAAC con corte a abril de 2019, el cual contiene el seguimiento al mapa de riesgos. Ver capítulo 4.  (Link consulta: http://idpc.gov.co/transparencia-y-acceso-a-la-informacion-publica/ley_transparencia_idpc/seguimiento-mapa-riesgo-corrupcion/ Informe de Seguimiento Plan Anticorrupción y de Atención al Ciudadano abril 2019)</t>
  </si>
  <si>
    <t>Esta acción se realiza a través del monitoreo de medios el cual permite el seguimiento al impacto de las estrategias de divulgación en los medios de comunicación, la correcta divulgación del mensaje y la identificación de información negativa o temas críticos para el IDPC. En el periodo reportado se realizó el seguimiento a 420 impactos en medios: 121 en mayo, 110 en junio, 92 en julio y 101 en agosto de 2019.</t>
  </si>
  <si>
    <t>Sin observaciones.</t>
  </si>
  <si>
    <t>Actividad cumplida en el primer cuatrimestre.</t>
  </si>
  <si>
    <t>Actividad programada para el tercer cuatrimestre.</t>
  </si>
  <si>
    <t>En sesión del Comité Institucional De Gestión y Desempeño realizada el 29 de julio de 2019, se presentó y aprobó el Manual de Gestión de Residuos, el contiene el numeral 6.1. Declaración de la Política de Administración del Riesgo. El 20 de agosto de 2019, se publicó el manual en el sitio del SIG de la intranet del IDPC.</t>
  </si>
  <si>
    <t>Se elaboró informe "Balance de la gestión de riesgos de corrupción y de gestión  correspondiente al primer cuatrimestre de la vigencia 2019". (Link consulta: https://idpc.gov.co/transparencia-y-acceso-a-la-informacion-publica/ley_transparencia_idpc/plan-anticorrupcion-atencion-al-ciudadano/)</t>
  </si>
  <si>
    <t>Para el segundo cuatrimestre no hay actividades programadas.</t>
  </si>
  <si>
    <t>Se realizó un taller de servicio al ciudadano y protocolos de servicio accesible en el IDPC, con el fin de mejorar los procedimientos de atención para la población en condición de discapacidad. El taller se realizó el 14 de agosto de 2019 con el apoyo del DNP. 
Adicionalmente, se diseñó la Campaña de Comunicaciones del proceso de Atención a la Ciudadanía y las piezas de divulgación relacionadas en la actividad 4.1.1.</t>
  </si>
  <si>
    <t xml:space="preserve">Durante el segundo cuatrimestre se realizaron las siguientes actividades de cualificación del servicio:
1. Curso virtual de Lenguaje Claro del Departamento Nacional de Planeación, realizado durante los meses de mayo y junio. 
2. Curso virtual de Transparencia y Gestión de la Contratación liderado por la Veeduría Distrital, realizado durante los meses de junio y julio. 
3. Foro Internacional de Gestión y Desempeño.
4. (en proceso) Curso virtual de capacitación sobre servicio a la ciudadanía de la Veeduría Distrital, que dio inicio el 09 de agosto de 2019: - Módulo 1 (semana 1 y 2) --&gt; Módulo Introductorio; - Módulo 2 (semana 3 y 4) --&gt; Conceptos escenciales del servicio a la ciudadanía </t>
  </si>
  <si>
    <t>A la fecha no han sido inscritos los trpámites y OPAs del IDPC. Una vez sean inscritos se procederá a la actualización, presentación y aprobación ante el Comité Institucional de Gestión y Desempeño, en el tercer cuatrimestre de 2019.</t>
  </si>
  <si>
    <t>La actividad no se cumplió en la fecha programada. En el próximo cuatrimestre se debe garantizar su cumplimiento.</t>
  </si>
  <si>
    <t>Teniendo en cuenta que para el segundo cuatrimestre no se ha inscrito ningún trámite del IDPC, no se ha formulado la estraegia de racionalización.</t>
  </si>
  <si>
    <t>En segundo cuatrimestre se incribieron los sigiuentes servicios: 1. OPA_Expedición de certificaciones Bienes de Interés Cultural; 2. OPA_Recorridos patrimoniales, urbanos y naturales.</t>
  </si>
  <si>
    <t>Se elaboró el Informe de Defensor del Ciudadano correspondiente al Primer Semestre del año en curso. El informe se encuentra publicado y disponible para su consulta en el micrositio de transparencia de la página web: https://idpc.gov.co/informes-del-defensor-del-ciudadano/</t>
  </si>
  <si>
    <t>Se actualizó y ajustó el micrositio de Transparencia y acceso a la información pública, de acuerdo con lo establecido en la Ley 1712 de 2014. Se garantizó la oportunidad y divulgación proactiva de la información a través de la publicación de información en los siguientes ítems: - Planeación; - Comunicaciones por Aviso; - Contratación; - Lineamientos de la Gestión Contractual; - Actualización del Plan Anual de Adquisiciones;  - Control Interno de Gestión; - Defensa Judicial; - Presupuesto y Estados Financieros; - Informes de seguimiento a PQRS; - Informes de Satisfacción Ciudadana</t>
  </si>
  <si>
    <t>Se realizó el seguimiento al estado de implementación de la Ley de Transparencia y Derecho de acceso a la Información Pública, a través del formulario electrónico de vigilancia de la Procuraduría General de la Nación -ITA- Índice de Transparencia y Acceso a la Información Pública que evalúa la implementación de la Ley en sus tres componentes: Transparencia Activa, Transparencia Pasiva e Instrumentos de Gestión de Información. 
Así mismo, se adjunta matriz de vigilancia de la Procuraduría General de la Nación y en cumplimiento de lo establecido en el Decreto 103 de 2015 y en la Resolución MINTIC 3564 de 2015.</t>
  </si>
  <si>
    <t>El Plan Anual de Adquisiciones -PAA del IDPC ha tenido 8 modificaciones,así: En mayo 2 (versión 8 y 9), en junio 2 (versión 10 y 11), en julio 2 (versión 12 y 13) y en agosto 2 (versión 14 y 15)</t>
  </si>
  <si>
    <t>Actividad culminada en el primer cuatrimestre de 2019.</t>
  </si>
  <si>
    <t>Durante la vigencia en curso se publicaron los actos administrativos relacionados con: 
- Resolución No. 220 del 2 de abril de 2019 " Por la cual se conforma el Grupo de Gestores de integridad del IDPC" 
- Resolución No. 402 del 13 de junio de 2019, "Por la cual se modifica la Resolución 220 de 2019, Por la cual se conforma el Grupo de Gestores de integridad del IDPC"
- Resolución Nº 0358 del 22 de mayo de 2019 "Por el cual se crea el Comité Institucional de Gestión y Desempeño del Instituto Distrital de Patrimonio Cultural y se dictan otras disposiciones"</t>
  </si>
  <si>
    <t xml:space="preserve">Se elaboró el Informe de Seguimiento a la Implementación de las Políticas de Tratamiento y Protección de Datos Personales. El reporte recoge el avance desde el 22 de octubre de 2018 (Resolución 659 de 2018) hasta el 20 de agosto de 2019.
</t>
  </si>
  <si>
    <t>Durante el segundo cuatrimestre se realizó el diseño de las piezas de divulgación sobre el Índice de Información Clasificada y Reservada. Las piezas serán publicadas en la página web y enviadas al correo electrónico de los funcionarios y contratistas del IDPC, en el próximo cuatrimestre.</t>
  </si>
  <si>
    <t>La actividad no se cumplió en la fecha programada. En el próximo cuatrimestre la dependencia debe garantizar la ejecución de las dos actividades de divulgación.</t>
  </si>
  <si>
    <t xml:space="preserve">Durante el segundo cuatrimestre se realizó el proceso de levantamiento de información para el diseño del cuadro de caracterización documental- Registro de Activos de Información. </t>
  </si>
  <si>
    <t>Para este periodo no hay actividades programadas..</t>
  </si>
  <si>
    <r>
      <rPr>
        <b/>
        <sz val="9"/>
        <color theme="1" tint="4.9989318521683403E-2"/>
        <rFont val="Calibri"/>
        <family val="2"/>
      </rPr>
      <t xml:space="preserve">Subcomponente 1                                          </t>
    </r>
    <r>
      <rPr>
        <sz val="9"/>
        <color theme="1" tint="4.9989318521683403E-2"/>
        <rFont val="Calibri"/>
        <family val="2"/>
      </rPr>
      <t xml:space="preserve"> Política de Administración de Riesgos de Corrupción</t>
    </r>
  </si>
  <si>
    <r>
      <rPr>
        <b/>
        <sz val="9"/>
        <color theme="1" tint="4.9989318521683403E-2"/>
        <rFont val="Calibri"/>
        <family val="2"/>
      </rPr>
      <t xml:space="preserve">Subcomponente 2                                                                    </t>
    </r>
    <r>
      <rPr>
        <sz val="9"/>
        <color theme="1" tint="4.9989318521683403E-2"/>
        <rFont val="Calibri"/>
        <family val="2"/>
      </rPr>
      <t xml:space="preserve">  Construcción del Mapa de Riesgos de Corrupción</t>
    </r>
  </si>
  <si>
    <r>
      <rPr>
        <b/>
        <sz val="9"/>
        <color theme="1" tint="4.9989318521683403E-2"/>
        <rFont val="Calibri"/>
        <family val="2"/>
      </rPr>
      <t xml:space="preserve">Subcomponente 3
</t>
    </r>
    <r>
      <rPr>
        <sz val="9"/>
        <color theme="1" tint="4.9989318521683403E-2"/>
        <rFont val="Calibri"/>
        <family val="2"/>
      </rPr>
      <t xml:space="preserve">Consulta y divulgación </t>
    </r>
  </si>
  <si>
    <r>
      <rPr>
        <b/>
        <sz val="9"/>
        <color theme="1" tint="4.9989318521683403E-2"/>
        <rFont val="Calibri"/>
        <family val="2"/>
      </rPr>
      <t>Subcomponente 4</t>
    </r>
    <r>
      <rPr>
        <sz val="9"/>
        <color theme="1" tint="4.9989318521683403E-2"/>
        <rFont val="Calibri"/>
        <family val="2"/>
      </rPr>
      <t xml:space="preserve">                                           Monitoreo o revisión</t>
    </r>
  </si>
  <si>
    <r>
      <rPr>
        <b/>
        <sz val="9"/>
        <color theme="1" tint="4.9989318521683403E-2"/>
        <rFont val="Calibri"/>
        <family val="2"/>
      </rPr>
      <t>Subcomponente 5</t>
    </r>
    <r>
      <rPr>
        <sz val="9"/>
        <color theme="1" tint="4.9989318521683403E-2"/>
        <rFont val="Calibri"/>
        <family val="2"/>
      </rPr>
      <t xml:space="preserve"> Seguimiento</t>
    </r>
  </si>
  <si>
    <r>
      <rPr>
        <b/>
        <sz val="9"/>
        <color theme="1" tint="4.9989318521683403E-2"/>
        <rFont val="Calibri"/>
        <family val="2"/>
      </rPr>
      <t xml:space="preserve">Subcomponente 1
</t>
    </r>
    <r>
      <rPr>
        <sz val="9"/>
        <color theme="1" tint="4.9989318521683403E-2"/>
        <rFont val="Calibri"/>
        <family val="2"/>
      </rPr>
      <t>Información de Calidad y en Formato Comprensible</t>
    </r>
  </si>
  <si>
    <r>
      <rPr>
        <b/>
        <sz val="9"/>
        <color theme="1" tint="4.9989318521683403E-2"/>
        <rFont val="Calibri"/>
        <family val="2"/>
      </rPr>
      <t xml:space="preserve">Subcomponente 2
</t>
    </r>
    <r>
      <rPr>
        <sz val="9"/>
        <color theme="1" tint="4.9989318521683403E-2"/>
        <rFont val="Calibri"/>
        <family val="2"/>
      </rPr>
      <t>Diálogo de doble vía con la ciudadanía y sus organizaciones</t>
    </r>
  </si>
  <si>
    <r>
      <rPr>
        <b/>
        <sz val="9"/>
        <color theme="1" tint="4.9989318521683403E-2"/>
        <rFont val="Calibri"/>
        <family val="2"/>
      </rPr>
      <t xml:space="preserve">Subcomponente 3
</t>
    </r>
    <r>
      <rPr>
        <sz val="9"/>
        <color theme="1" tint="4.9989318521683403E-2"/>
        <rFont val="Calibri"/>
        <family val="2"/>
      </rPr>
      <t>Incentivos para motivar la cultura de la Rendición y Petición de Cuentas</t>
    </r>
  </si>
  <si>
    <r>
      <rPr>
        <b/>
        <sz val="9"/>
        <color theme="1" tint="4.9989318521683403E-2"/>
        <rFont val="Calibri"/>
        <family val="2"/>
      </rPr>
      <t xml:space="preserve">Subcomponente 4
</t>
    </r>
    <r>
      <rPr>
        <sz val="9"/>
        <color theme="1" tint="4.9989318521683403E-2"/>
        <rFont val="Calibri"/>
        <family val="2"/>
      </rPr>
      <t>Evaluación y Retroalimentación a la Gestión Institucional</t>
    </r>
  </si>
  <si>
    <r>
      <rPr>
        <b/>
        <sz val="9"/>
        <color theme="1" tint="4.9989318521683403E-2"/>
        <rFont val="Calibri"/>
        <family val="2"/>
      </rPr>
      <t xml:space="preserve">Subcomponente 1                        </t>
    </r>
    <r>
      <rPr>
        <sz val="9"/>
        <color theme="1" tint="4.9989318521683403E-2"/>
        <rFont val="Calibri"/>
        <family val="2"/>
      </rPr>
      <t xml:space="preserve"> 
Estructura administrativa y Direccionamiento estratégico</t>
    </r>
  </si>
  <si>
    <r>
      <rPr>
        <b/>
        <sz val="9"/>
        <color theme="1" tint="4.9989318521683403E-2"/>
        <rFont val="Calibri"/>
        <family val="2"/>
      </rPr>
      <t xml:space="preserve">Subcomponente 2
</t>
    </r>
    <r>
      <rPr>
        <sz val="9"/>
        <color theme="1" tint="4.9989318521683403E-2"/>
        <rFont val="Calibri"/>
        <family val="2"/>
      </rPr>
      <t>Fortalecimiento de los canales de atención</t>
    </r>
  </si>
  <si>
    <r>
      <rPr>
        <b/>
        <sz val="9"/>
        <color theme="1" tint="4.9989318521683403E-2"/>
        <rFont val="Calibri"/>
        <family val="2"/>
      </rPr>
      <t>Subcomponente 3</t>
    </r>
    <r>
      <rPr>
        <sz val="9"/>
        <color theme="1" tint="4.9989318521683403E-2"/>
        <rFont val="Calibri"/>
        <family val="2"/>
      </rPr>
      <t xml:space="preserve">
Talento Humano</t>
    </r>
  </si>
  <si>
    <r>
      <rPr>
        <b/>
        <sz val="9"/>
        <color theme="1" tint="4.9989318521683403E-2"/>
        <rFont val="Calibri"/>
        <family val="2"/>
      </rPr>
      <t xml:space="preserve">Subcomponente 4
</t>
    </r>
    <r>
      <rPr>
        <sz val="9"/>
        <color theme="1" tint="4.9989318521683403E-2"/>
        <rFont val="Calibri"/>
        <family val="2"/>
      </rPr>
      <t>Normativo y procedimental</t>
    </r>
  </si>
  <si>
    <r>
      <rPr>
        <b/>
        <sz val="9"/>
        <color theme="1" tint="4.9989318521683403E-2"/>
        <rFont val="Calibri"/>
        <family val="2"/>
      </rPr>
      <t xml:space="preserve">Subcomponente 5
</t>
    </r>
    <r>
      <rPr>
        <sz val="9"/>
        <color theme="1" tint="4.9989318521683403E-2"/>
        <rFont val="Calibri"/>
        <family val="2"/>
      </rPr>
      <t>Relacionamiento con el ciudadano</t>
    </r>
  </si>
  <si>
    <r>
      <rPr>
        <b/>
        <sz val="9"/>
        <color theme="1" tint="4.9989318521683403E-2"/>
        <rFont val="Calibri"/>
        <family val="2"/>
      </rPr>
      <t>Subcomponente 1</t>
    </r>
    <r>
      <rPr>
        <sz val="9"/>
        <color theme="1" tint="4.9989318521683403E-2"/>
        <rFont val="Calibri"/>
        <family val="2"/>
      </rPr>
      <t xml:space="preserve">
Lineamientos de Transparencia Activa</t>
    </r>
  </si>
  <si>
    <r>
      <rPr>
        <b/>
        <sz val="9"/>
        <color theme="1" tint="4.9989318521683403E-2"/>
        <rFont val="Calibri"/>
        <family val="2"/>
      </rPr>
      <t xml:space="preserve">Subcomponente 2
</t>
    </r>
    <r>
      <rPr>
        <sz val="9"/>
        <color theme="1" tint="4.9989318521683403E-2"/>
        <rFont val="Calibri"/>
        <family val="2"/>
      </rPr>
      <t>Lineamientos de Transparencia
Pasiva</t>
    </r>
  </si>
  <si>
    <r>
      <rPr>
        <b/>
        <sz val="9"/>
        <color theme="1" tint="4.9989318521683403E-2"/>
        <rFont val="Calibri"/>
        <family val="2"/>
      </rPr>
      <t xml:space="preserve">Subcomponente 3
</t>
    </r>
    <r>
      <rPr>
        <sz val="9"/>
        <color theme="1" tint="4.9989318521683403E-2"/>
        <rFont val="Calibri"/>
        <family val="2"/>
      </rPr>
      <t>Elaboración los Instrumentos de Gestión de la Información</t>
    </r>
  </si>
  <si>
    <r>
      <rPr>
        <b/>
        <sz val="9"/>
        <color theme="1" tint="4.9989318521683403E-2"/>
        <rFont val="Calibri"/>
        <family val="2"/>
      </rPr>
      <t>Subcomponente 4</t>
    </r>
    <r>
      <rPr>
        <sz val="9"/>
        <color theme="1" tint="4.9989318521683403E-2"/>
        <rFont val="Calibri"/>
        <family val="2"/>
      </rPr>
      <t xml:space="preserve">
Criterio Diferencial de Accesibilidad</t>
    </r>
  </si>
  <si>
    <r>
      <rPr>
        <b/>
        <sz val="9"/>
        <color theme="1" tint="4.9989318521683403E-2"/>
        <rFont val="Calibri"/>
        <family val="2"/>
      </rPr>
      <t xml:space="preserve">Subcomponente 5
</t>
    </r>
    <r>
      <rPr>
        <sz val="9"/>
        <color theme="1" tint="4.9989318521683403E-2"/>
        <rFont val="Calibri"/>
        <family val="2"/>
      </rPr>
      <t>Monitoreo del Acceso a la Información Pública</t>
    </r>
  </si>
  <si>
    <t>Prog</t>
  </si>
  <si>
    <t>Para el segundo cuatrimestre se programaron 5 actividades de las cuales se desarrollaron  6,5, que corresponden a un avance del 43% frente al 33% programado.</t>
  </si>
  <si>
    <t>Para el segundo cuatrimestre se realizaron las siguientes actividades:
*Se realizó la actualización de la Guía de Trámites y Servicios de la Alcaldía Mayor, correspondiente a los meses de mayo, junio, julio y agosto de 2019.
*Se apoyó el registro en la plataforma SUIT de los OPAS: Recorridos Patrimoniales, Urbanos y Naturales (en el mes de Julio) y Certificaciones BIC (en el mes de agosto).
* Se elaboró la Matriz de verificación de la coherencia de lo publicado en las plataformas de información a la ciudadanía: SUIT, Guía de Trámites y Página Web del IDPC.</t>
  </si>
  <si>
    <t>Los once (11) OPAs que se encontraban propuestos en el Sistema Único de Información de Trámites fueron cancelados por el Departamento Administrativode la Función Pública -DAFP, por cambios en el manejo de la plataforma SUIT. Estos cambios corresponden a que las entidades ahora realizaran directamente la propuesta e inscripción de sus servicios en el SUIT, tanto para OPAs como Trámites; para el caso de trámites la Entidad sólo podrá incribirlos previo concepto favorable del DAFP.
De acuerdo con lo anterior, se realizó la propuesta de los siguientes servicios:
OPAs: 1. Expedición de certificaciones Bienes de Interés Cultural; 2. Recorridos patrimoniales, urbanos y naturales; 3. Solicitudes de Control Urbano; 4. Solicitud imágenes MdB; 5. Fomento a las prácticas culturales; 6. Consulta expedientes BIC; 7. Consulta colección CENDOC; 8. Asesoría salvaguradía PCI; 9. Asesoría enlucimiento fachadas; 10. Servicios educativos y culturales; y, 11: Evaluación Anteproyecto de Intervención.
Se cambia reporte de lo ejecutado en el primer cuatrimestre para ser coherentes con este reporte.</t>
  </si>
  <si>
    <t>En el próximo cuatrimestre se debe garantizar su cumplimiento.</t>
  </si>
  <si>
    <t xml:space="preserve">Se elaboraron 314 piezas de las cuales 4 fueron de líneas gráficas, 232 fueron para divulgación digital y 78 impresas. </t>
  </si>
  <si>
    <t>1. Se realizó la migración del hosting compartido de 100 gigas (Mail de solicitud 19/07)
2. Se revisaron  las necesidades del sitio web con un equipo interdisciplinario (acta 20/06, imagen del trabajo realizado, citación 13/06, doc estado actual de la página)
3. Se realizó la organización de la infomación del sitio actual, se realizó la implementación de plugings gratuitos que permitieron mejorar la experiencia del usuario (Doc de acciones a realizar)
3. Se realizó ajuste al anexo técnico de las condiciones de reestructuración del sitio web
4. Revisión del equipo de trabajo necesario para el desarrollo del proyecto de la página web (doc obligaciones para los perfiles)
5. Proyección del cronograma de trabajo para el sitio web (cronograma xl)</t>
  </si>
  <si>
    <t>La actividad no se cumplió en la fecha programada. En el próximo cuatrimestre la dependencia debe garantizar la ejecución de la actividad.</t>
  </si>
  <si>
    <t>las resoluciones sobre la intervención de BIC de la vigencia 2019, se encuentran con las emitidas en el 2018 (matriz). Se reqiuere que sean separadas por vigencia.</t>
  </si>
  <si>
    <t>La actividad no se cumplió en la fecha programada. En el próximo cuatrimestre la dependencia debe garantizar la adopción del levantamiento de Cuadro de Caracterización Documental / Registro de Activos de Información .</t>
  </si>
  <si>
    <t>La actividad no se cumplió en la fecha programada. En el próximo cuatrimestre la dependencia debe la aprobación de la Política de Seguridad de la Información. Se aclara que, teniendo en cuenta que es una política institucional debe ser presentada al Comité Institucional de Gestión y Desempeño del IDPC.</t>
  </si>
  <si>
    <t>* Durante los martes de los meses de junio, julio y agosto, en el marco de la asesoría técnica personalizada, se han realizado actividades de divulgación de los nuevos trámites y servicios en línea del IDPC, en la sede Palomar del Príncipe.
* Se diseñaron las siguientes piezas de divulgación, en el marco de la ejecución de la Campaña de Comunicaciones del proceso de Atención a la Ciudadanía, las cuales se diculgaran en septoembre de 2019:
  - Infografía Portafolio Servicios a la Ciudadanía;
  - Infografía de los nuevos Servicios en Línea del IDPC - A un Clic del Patrimonio Cultural.
* Se estructuró y realizó la grabación de un vídeo con los títeres del IDPC sobre los servicios en línea "A un clic del Patrimonio" que el Instituto puso a disposición de la ciudadanía desde mayo de 2019. (https://youtu.be/KSSX7InKn0o)</t>
  </si>
  <si>
    <t>Se realizaron los informes mensuales de satisfacción ciudadana, correspondientes a abril, mayo y junio de 20109; así mismo, se realizón el de julio de 2019. Los informes se encuentran publicados y disponibles para su consulta en el micrositio de Transparencia de la página web: https://idpc.gov.co/informes-de-satisfaccion-de-servicio-a-la-ciudadania/
Adicionalmente, en cumplimiento de esta actividad se realizó seguimiento al indicador "MEDICIÓN DE LA SATISFACCIÓN CIUDADANA - ATENCIÓN A LA CIUDADANÍA", correspondiente al segundo trimestre de 2019.</t>
  </si>
  <si>
    <t>Se realizaron los informes mensuales de seguimientos a las peticiones, quejas, reclamos, felicitaciones y denuncias de la ciudadanía al IDPC, registradas a través del Sistema Distrital de Quejas y Soluciones "Bogotá Te Escucha", correspondientes al segundo trimestre de 2019, de los meses de abril, mayo, junio y julio de 2019). (Link consulta: https://idpc.gov.co/transparencia-y-acceso-a-la-informacion-publica/ley_transparencia_idpc/informes-peticiones-quejas-reclamos-denuncias-solicitudes-acceso-la-informacion/
Adicionalmente, se realizó seguimiento al Indicador de Oportunidad SDQS II Trimestre 2019.</t>
  </si>
  <si>
    <t>Durante el segundo cuatrimestre se trabajó en la actualización de la Política de Seguridad de la Información del IDPC, a partir de reuniones realizadas entre el equipo de Sistemas y Tecnología (Corporativa) y del Sistema Integrado de Gestión (OAP).</t>
  </si>
  <si>
    <t>Para este cuatrimestre no hay actividades programadas.</t>
  </si>
  <si>
    <t>En mayo, se realizó seguimiento (avance) de la implementación de la Fase III (año 2019)  de la Estrategia de Transparencia, Atención a la Ciudadanía y Participación 2017-2019, correspondiente al primer cuatrimestre (enero a abril) de 2019.  (Link consulta: https://idpc.gov.co/estrategia-de-transparencia-atencion-a-la-ciudadania-y-participacion-2017-2019/</t>
  </si>
  <si>
    <t>Actividad culminada en el primer cuatrimestre.</t>
  </si>
  <si>
    <t>Se realizó y aprobó la Política Antisoborno del IDPC. El documento fue aprobado en la sesión del Comité de Gestión y Desempeño del día 30 de julio de 2019. (Link consulta: https://idpc.gov.co/transparencia-y-acceso-a-la-informacion-publica/ley_transparencia_idpc/politicas-lineamientos-sectoriales-e-institucionales/)
Respecto a las políticas de Antifraude y Antipiratería, éstas no se han formulado, teniendo en cuenta que la Veeduría Distrital, como ente rector en estos temas, no ha definido los lineamientos para su construcción.</t>
  </si>
  <si>
    <t>El Plan de Acción de Integridad se aprobó y adoptó el día 12 de julio de 2019 en la mesa de trabajo convocada por los Gestores de Integridad. (Link consulta: http://idpc.gov.co/transparencia-y-acceso-a-la-informacion-publica/ley_transparencia_idpc/planes-estrategicos-sectoriales-e-institucionales/</t>
  </si>
  <si>
    <t>Actividad programada para el tercer cuatrimestre de 2019.</t>
  </si>
  <si>
    <t>En cumplimiento de esta actividad se realizaron las siguientes actividades: 
a. Entrega de mensajes con un valor del código de integridad durante el día de cumpleaños.
b. Taller de Valores del Servicio Público, realizado el 27 de junio de 2019.
c. Tarde de juegos en torno a la aplicación y apropiación de los valores de integridad (honestidad y respeto).
d. Elaboración de la primera versión del reglamento del torneo de bolos enmaracado en la práctica de los valores de integridad. 
Por otra parte, se modificó la Resolución de nombramiento de los Gestores de Integridad. Se modificó por la Resolución  No. 402 de 2019, del 13 de junio de 2019, se aprobó el Plan de Integridad en la mesa de trabajo de los Gestores de Integridad realizada el 12 de julio de 2019.</t>
  </si>
  <si>
    <t>El equipo del SIG de la Oficina Asesora de Planeación acompaño a los responsables de procesos en el monitoreo a los riesgos de corrupción para el primer trimestre de la vigencia 2019. La consolidación de los riesgos se encuentra publicada en el link: http://idpc.gov.co/Transparencia/%280.45%29%20mapa%20de%20riesgos%20de%20corrupci%C3%B3n.xlsx</t>
  </si>
  <si>
    <t>Se profundizó en la divulgación de los lineamientos a través de  varias actividades:
-A nivel interno: a) envío masivo de cinco piezas de comunicación entre mayo y julio a los servidores del IDPC sobre aspectos del Modelo de Participación Ciudana y Control Social (lenguaje claro, nuevos formatos, avance del Plan Institucional de Participación Ciudadana, Sistemas Distritales de participación, entre otros); y b) encuentro interno con los equipos de trabajo que realizan actividades de participación ciudadana para fortalecer capacidades y herramientas el 31 de julio.
- A nivel externo: se actualizó la página web del IDPC con información sobre la implementación del Modelo de Participación Ciudadana y Control Social y el seguimiento al  PIPC – I cuatrimestre.
* https://idpc.gov.co/transparencia-y-acceso-a-la-informacion-publica/ley_transparencia_idpc/participacion-la-formulacion-politicas/
* http://idpc.gov.co/transparencia-y-acceso-a-la-informacion-publica/ley_transparencia_idpc/politicas-lineamientos-sectoriales-e-institucionales/</t>
  </si>
  <si>
    <t>Se realizó la verificación del Indice de Información Clasificada y Reservada y del Esquema de Publicación de Información, a través del Índice de Transparencia y Acceso a la Información Pública de la Procuraduría General de la Nación. Se remité el reporte del estado de avance de estos instrumentos de gestión de información como evidencia.
El resultado de la implementación del ITA, tiene en cuenta la verificación de la información que se encuentre publicada y que también cumplan con los criterios establecidos por el Archivo General de la Nación para cumplir con la Ley de Transparencia.</t>
  </si>
  <si>
    <t>Se evidencia diagnóstico de los canales de comunicación del IDPC dispuestos para la interacción con la ciudadanía.</t>
  </si>
  <si>
    <t>De las 86 actividades de participación ciudadana programadas por el IDPC para el segundo cuatrimestre, se realizaron 131. Entre ellas, se destacan espacios de sensibilización, creación de capacidades y movilización de actores liderados por los equipos de las Subdirecciones de Gestión Territorial del Patrimonio, Protección e Intervención del Patrimonio, y Divulgación y Apropiación del Patrimonio. Estos escenarios con distintos niveles de incidencia contaron con la participación de una diversidad de actores como residentes, comerciantes, propietarios de BIC, estudiantes, colectivos y organizaciones, empresas privadas, gremios e instituciones educativas, entre otros. Adicionalmente, el equipo de participación del IDPC participó en 20 espacios de diálogo convocados por otras entidades, en el marco del Sistema Distrital de Arte, Cultura y Patrimonio, y de la formulación y seguimiento a políticas y planes distritales.</t>
  </si>
  <si>
    <t>Se evidencia elaboración del documento, sin embargo, no se evidencia aprobación de la caracterización en el plazo establecido por la entidad. Actividad incumplida.
En el próximo cuatrimestre se debe gestionar su validación y aprobación.</t>
  </si>
  <si>
    <t>Se elaboró Informe por componentes SegPlan, fichas de proyectos actualizada,  seguimiento a indicadores PMR  e informe Plan Operativo Anual de Inversión a junio de 2019, los cuales están pendientes publicación en el micrositio de Transparencia de la página WEB del IDPC, así como el informe del segundo trimestre de la vigencia 2019, el cual se cuentra en proceso de revisión. Sólo se encuentran publicados el seguimiento a indicadores PMR y fichas de proyectos en la página web.</t>
  </si>
  <si>
    <t>Se realizó divulgación de "A un clic del patrimonio" y "Agendamiento Virtual".</t>
  </si>
  <si>
    <t>El responsable de la actividad, remitió a la Oficina de Control Interno soporte de aprobación del documento.</t>
  </si>
  <si>
    <t>Se elaboró el documento de diagnóstico y seguimiento al cumplimiento de los criterios de accesibilidad física en la infraestructura de los puntos de atención a la ciudadanía del IDPC, aprobado por el Subdirector de Gestión Corporativa (correo electrónico)</t>
  </si>
  <si>
    <t xml:space="preserve">Para el siguiente cuatrimestre se debe garantizar el registro de los servicios identificados por el IDPC. </t>
  </si>
  <si>
    <t>Esta actividad no fue objeto de evaluación por parte de la Asesoría de Contrl Interno.</t>
  </si>
  <si>
    <t>Publicar los informes de logros y resultados (en formato comprensible para la ciudadanía), de los eventos de rendición de cuentas (sectoriales vigencia 2018 y 2019), en los canales de comunicación de la Entidad</t>
  </si>
  <si>
    <t>Apoyar y participar en la audiencia pública de rendición de cuentas del Sector Cultura, Recreación y Deporte</t>
  </si>
  <si>
    <t>Realizar y publicar el informe de evaluación de la audiencia pública de rendición de cuentas del sector CRD, relacionado con la información del IDPC</t>
  </si>
  <si>
    <t>NOTA OAP: ACTIVIDAD CUMPLIDA EN EL SEGUNDO CUATRIMESTRE</t>
  </si>
  <si>
    <t>NOTA OAP: ACTIVIDAD CUMPLIDA EN EL PRIMER CUATRIMESTRE</t>
  </si>
  <si>
    <t>Se realizaron los informes mensuales de satisfacción ciudadana, correspondientes a los meses de septiembre, octubre, noviembre y diciembre de 2019. Los informes se encuentran publicados y disponibles para su consulta en el micrositio de Transparencia de la página web: https://idpc.gov.co/informes-de-satisfaccion-de-servicio-a-la-ciudadania/</t>
  </si>
  <si>
    <t>La redacción de la actividad no es coherente con la meta y las fechas programadas. Se recomienda al responsable solicitar su modificación.</t>
  </si>
  <si>
    <t>Durante el tercer cuatrimestre se realizaron las siguientes actividades de cualificación del servicio:
• Congreso Internacional sobre Servicio a la ciudadanía; 
• Curso Virtual y Presencial sobre Servicio a la ciudadanía – Veeduría Distrital
• Taller sobre Transparencia y Acceso a la información pública –IDPC
• Capacitación “La magia del servicio: revolucionando la forma para que tus clientes estén satisfechos”- Positiva.</t>
  </si>
  <si>
    <t>Sin obervaciones.</t>
  </si>
  <si>
    <t>Se realizaron los informes de satisfacción ciudadana, correspondientes a los meses de septiembre, octubre, noviembre y diciembre de 2019. Los informes se encuentran publicados y disponibles para su consulta en el micrositio de Transparencia de la página web: https://idpc.gov.co/informes-de-satisfaccion-de-servicio-a-la-ciudadania/</t>
  </si>
  <si>
    <t xml:space="preserve">El informe del Defensor del Ciudadano correspondiente al segundo semestre del año en curso se realiza en enero de 2020 con corte a diciembre de 2019. </t>
  </si>
  <si>
    <t xml:space="preserve">Se realizaron piezas de divulgación del portafolio de tra´mites y servicios del IDPC dirigidas a la ciudadania, a los funcionarios y a los contratistas que fueron divulgadas a través de los diferentes medios de comunicación del Instituto. </t>
  </si>
  <si>
    <t xml:space="preserve">Durante el tercer cuatrimestre del año se realizaron las siguientes actividades de divulgación sobre el proceso de atención a la ciudadanía y el Plan de Acción de la Política de Integridad:
- Divulgación de los servicios virtualizados a la ciudadanía, durante las jornadas de asesoría técnica personalizada que se realiza los días martes en la sede Palomar del Príncipe, correspondientes a los meses de octubre, noviembre y diciembre de 2019.
- Participación en la Feria de Servicios Corpousaquén, realizada el 16 de noviembre de 2019. </t>
  </si>
  <si>
    <t>La actividad se encontraba programada para su realización en diciembre, así quedó establecido en la formulación del PAAC. Su no ejecución implica un cumplimiento parcial.</t>
  </si>
  <si>
    <t>Se realizó publicación del Manual y del procedimiento de Gestión de Riesgos de la Entidad en la Intranet del IDPC (Link consulta: http://10.20.100.31/intranet/mejoramiento-continuo/). Así mismo, se realizó sensibilización a los equipos de trabajo de los procesos respecto a la metodología de riesgos a aplicar para el 2020 en la alaboración de mapas de riesgos.</t>
  </si>
  <si>
    <t>El equipo del SIG de la Oficina Asesora de Planeación acompaño a los responsables de procesos en el monitoreo a los riesgos de corrupción para el segundo y tercer cuatrimestre de la vigencia 2019. La consolidación de los riesgos se encuentra publicada en el link: http://idpc.gov.co/Transparencia/%280.45%29%20mapa%20de%20riesgos%20de%20corrupci%C3%B3n.xlsx</t>
  </si>
  <si>
    <t>Se aprueba y publica el balance de la gestión de riesgos de corrupción y gestión del segundo cuatrimestre de 2019. Link: https://idpc.gov.co/transparencia-y-acceso-a-la-informacion-publica/ley_transparencia_idpc/seguimiento-mapa-riesgos-procesos/
A partir de este informe y de lo requerido para el proceso de empalme, en sesión No. 3 del Comité IGD, se realiza presentación del seguimiento a riesgos (ver presentación: diapositivas 16, 17 y 18)</t>
  </si>
  <si>
    <t>Se aprueba y publica el balance de la gestión de riesgos de corrupción y gestión del segundo cuatrimestre de 2019. Link: https://idpc.gov.co/transparencia-y-acceso-a-la-informacion-publica/ley_transparencia_idpc/seguimiento-mapa-riesgos-procesos/</t>
  </si>
  <si>
    <t xml:space="preserve">El IDPC apoyó y participó en la audiencia pública de rendición de cuentas del Sector Cultura, Recreación y Deporte, realizada el 5 de diciembre de 2019.
Este evento fue transmitido vía streaming por el Canal Capital. (Link consulta: https://www.facebook.com/CanalCapitalOficial/videos/666946943838699/)
</t>
  </si>
  <si>
    <t>La Asesoría de Control Interno realizó el informe de evaluación de la Rendición de Cuentas del Sector Cultiura, Recreación y Deporte en la que participó el IDPC. (Link de consulta: )</t>
  </si>
  <si>
    <t>Se elaboró informe de resultados de la Estrategia de Rendición de Cuentas. Así mismo, se solicitó su publicació  en el micrositio de transparencia de la página WEB del IDPC.</t>
  </si>
  <si>
    <t xml:space="preserve">En atención a su solicitud relacionada con la respuesta directa a ciudadanos que formularon preguntas en la Audiencia Pública de Rendición de Cuentas 2019 del Sector Cultura, el IDPC dió respuesta a 3 solicitudes, sobre Patrimonio Cultural Inmaterial de Los Mártires, ejecución de convenios y contrataciones 2016-2020 y sobre convocatorias, banco de jurados, estímulos, investigación, proyectos con academia.
Así mismo, a través del sistema PQRS, relacionada con el proceso de RdC del Sector Cultura, sobre el tema patrimonio inmaterial. La petición del ciudadano, se responderá dentro de los términos de Ley por parte de la Subdirección de Divulgación de la entidad.
</t>
  </si>
  <si>
    <t>El 26 de diciembre, se presentó al Comité Intitucional de Gestión y Desempeño la actualización de los servicios del IDPC, donde:
- Se eliminan del inventario de trámites y OPAs los servicios: "Conceptos sobre Bienes de Interés Cultural del D.C." - "Programa El Patrimonio se Luce"; 
- El servicio "Equiparación a estrato uno (1) para el cobro de servicios públicos de Inmuebles de Interés Cultural" pasa de ser un OPA a un Trámite.
- Cambio del nombre del Trámite "Reparaciones locativas e intervenciones mínimas" a "Información de intervenciones mínimas en los Bienes de Interés Cultural del Distrito Capital"</t>
  </si>
  <si>
    <t>La actividad presenta cumplimiento parcial, se propone que se establezca en la formulación del PAAC de la vigencia 2020.</t>
  </si>
  <si>
    <t>Durante el tercer cuatrimestre se realizó el registro de los siguientes servicios en el SUIT: OPAS: 1. Fomento a las Prácticas de Patrimonio Cultural, 2. Asesoría Técnica para la Salvaguardia del Patrimonio Cultural Inmaterial, 3. Actividades Educativas y Culturales del Museo de Bogotá, 4. Solicitud de Control Urbano, 5. Consulta de la Colección del Centro de Documentación, 6. Servicio de Consulta de Expedientes de Bienes de Interés Cultural, 7. Asesoría para el enlucimiento de fachadas, 8. Programa "Adopta un Monumento", y 9. Solicitud de imágenes digitales colección del MdB.
De los 12 servicios propuestos se realizó la inscripción de 11 OPAs para un avance final del 91,70% , quedando pendiente la inscripción del trámite "Autorización de anteproyecto de intervención en BIC", sobre el cual la Entidad presentó al Departamentos Administrativo de la Función Pública, pero sin contar con el respectivo concepto favorable.</t>
  </si>
  <si>
    <t>Este tipo de actividades que están supeditadas al desarrollo de otra para su ejecución no debería formularse hasta tanto no se cuenta con la certeza para su ejecución.</t>
  </si>
  <si>
    <t>Durante el tercer cuatrimestre se actualizó y ajustó el micrositio de Transparencia y acceso a la información pública, de acuerdo con lo establecido en la Ley 1712 de 2014. Se garantizó la oportunidad y divulgación proactiva de la información a través de la publicación de información.</t>
  </si>
  <si>
    <t xml:space="preserve">La información se encuentra actualizada en el portal de datos abiertos de Bogotá www.datosabiertos.bogota.gov.co, de acuerdo con lo establecido en la Ley de Transparencia y Derecho de Acceso a la Información pública. </t>
  </si>
  <si>
    <t>Se realizó publicación del informe de ejecución contractual periodos de agosto, septiembre, octubre y noviembre de 2019.
.
Los informes se encuentran publicados en el micrositio de transparencia (Link: http://idpc.gov.co/transparencia-y-acceso-a-la-informacion-publica/ley_transparencia_idpc/publicacion-la-ejecucion-contratos/)</t>
  </si>
  <si>
    <t>Se publicaron las siguientes resoluciones:
-&gt; RESOLUCIÓN 0924 DE 2019. "Por medio de la cual se adopta el trámite para la equiparación a estrato uno (1) para el cobro de tarifas de servicios públicos de Inmuebles de Interés Cultural”
-&gt; RESOLUCIÓN 0900 DE 2019. "Por medio de la cual se adopta el trámite de autorización de Anteproyecto de Intervención en Bien de Interés Cultural"</t>
  </si>
  <si>
    <t xml:space="preserve">Durante el cuarto trimestre del año se remitieron 9200 correos para la normalización de la base de datos del IDPC en el marco de la implementación de la Política para la Protección de Datos Personales. </t>
  </si>
  <si>
    <t>Mediante correo electrónico dirigido a los contratistas y funcionarios del IDPC se dio a conocer ¿qué es el índice de información clasificada y renovada?
Esta actividad de divulgación se realizó en septiembre de 2019.</t>
  </si>
  <si>
    <t>Actividad con cumplimiento parcial, quedó pendiente una actividad de divulgación del Índice.</t>
  </si>
  <si>
    <t xml:space="preserve">Se realizó la verificación del del Indice de Información Clasificada y Reservada y del Esquema de Publicación de Información, a través del Índice de Transparencia y Acceso a la Información Pública de la Procuraduría General de la Nación. Se remité el reporte del estado de avance de estos instrumentos de gestión de información como evidencia. </t>
  </si>
  <si>
    <t>Durante el periodo en curso no se adelantó la actualización del cuadro de gestión documental por lo que se sugiere incluirla como una actividad del PAAC 2020</t>
  </si>
  <si>
    <t>Actividad incumplida.</t>
  </si>
  <si>
    <t>El 25 de septiembre de 2019 fue aprobado mediante memorando  interno con N° radicado 20195400048943 el documento del manual de seguridad de la informacion el cual contiene las politicas generales de seguridad de la informacion</t>
  </si>
  <si>
    <t>Se presentó y aprobó el documento de "Caracterización de ámbitos de interacción con la ciudadanía, actores, usuarios y grupos de interés" en sesión No. 3 del Comité Institucoinal de Gestión y Desempeño.
(Lin consulta Intranet: http://10.20.100.31/intranet/sig/3_ProcesosApoyo/AtencionClienteUsuarios/2_ManualesInstructivosPlanesPropios/Caracterizacion_de_Usuarios_V1.pdf)
(Link consulta WEB: https://idpc.gov.co/Transparencia/Atenci%C3%B3n%20al%20Ciudadano%202019/Caracterizacion_de_Usuarios_V1_APROBADO%20COMIT%C3%89%20INTERINSTITUCIONAL%20DE%20GESTI%C3%92N%20Y%20DESEMPE%C3%91O_02DIC2019.pdf)</t>
  </si>
  <si>
    <t xml:space="preserve">Se realizaron los informes mensuales de seguimientos a las peticiones, quejas, reclamos, felicitaciones y denuncias de la ciudadanía al IDPC, registradas a través del Sistema Distrital de Quejas y Soluciones "Bogotá Te Escucha", correspondientes a los meses de septiembre, octubre, noviembre de 2019 y un informe trimestral. Los informes se encuentran disponibles para su consulta en el micrositio de Transparencia de la página web de la entidad: https://idpc.gov.co/transparencia-y-acceso-a-la-informacion-publica/ley_transparencia_idpc/informes-peticiones-quejas-reclamos-denuncias-solicitudes-acceso-la-informacion/
Por otra parte, se incluye el informe triemstral correspondiente al primer trimetre de la vigencia 2019.
</t>
  </si>
  <si>
    <t>Septiembre: Se configuró el panel de control del servidor web Plesk, con el fin de gestionar el alojamiento y base de datos del dominio idpc.gov.co. 
Se configuraron Backups mensuales y se crearon perfiles de acceso al panel.
Octubre: Se continúa con el acompañamiento de la Reestructuración del Sitio Web del IDPC, revisando los entregables, definiendo los requerimientos y ajustando las observaciones y sugerencias realizadas. Se identifica que es necesario crear la mayoría de contenidos
Noviembre: Se solicita a las áreas la revisiòn contenidos para el cargue de data al nuevo sitio web, para este fin se creó un gran DRIVE con todos los contenidos organizados, enlaces documentos, divididos por sección, con imagenes,cartillas, videos e información de las áreas.
Diciembre: Se realiza un gran comparativo de la información que debe reposar en el sitio web reestructurado. Acompañamiento al equipo de reestructuración, en todo momento para que los contenidos se suban y visualicen acordes a las jerarquías y categorìas establecidas. Se realizan pruebas, del sitio web, se realizan correcciones sobre contenidos, imágenes y distribución del contenido, Se realizan reuniones con las áreas para verificar los contenidos.</t>
  </si>
  <si>
    <t>Esta acción se realiza a través del monitoreo de medios el cual permite el seguimiento al impacto de las estrategias de divulgación en los medios de comunicación, la correcta divulgación del mensaje y la identificación de información negativa o temas críticos para el IDPC. En el periodo reportado se realizó el seguimiento a 369 impactos en medios: 71 en septiembre, 90 en octubre, 108 noviembre y 100 en diciembre de 2019.</t>
  </si>
  <si>
    <t>No aplica.</t>
  </si>
  <si>
    <t>De acuerdo con la información aportada no es posible determinar que se haya realizado la verificación de la consistencia de la información con lo contenido en la página WEB del IDPC y lo registrado en el SUIT; solo se referencia lo referente a la Guia de Trámites y Servicios. Por otro lado, es importante que adjunten los certificados firmados, ya que los aportados están en una versión editable.
La OCI en el anterior seguimiento no evaluó la ejecución de esta actividad dado que en la redacción no es coherente la actividad, con la meta y las fechas programadas, situación que permanece en este monitoreo por lo que no se valida la ejecución cuantitativa.</t>
  </si>
  <si>
    <t xml:space="preserve">El 26 de diciembre, se presentó al Comité Intitucional de Gestión y Desempeño la actualización de los servicios del IDPC, con los siguientes servicios:
Trámites: 1. Autorización de Anteproyecto de Intervención en Bien de Interés Cultural
Información de intervenciones mínimas en los Bienes de Interés Cultural del Distrito Capital; 2. Autorización de intervención de bienes muebles y monumentos en espacio público; 3. Autorización de intervención en espacio público en Sectores de Interés Cultural; 4. Concepto sobre instalación de aviso de publicidad exterior en Bien de Interés Cultural; 5. Equiparación a estrato uno (1) para el cobro de servicios públicos de Inmuebles de Interés Cultural.
OPAs: 1. Asesoría técnica para la protección del patrimonio cultural material; 2. Solicitudes de control urbano; 3. Expedición de certificaciones sobre BIC; 4. Asesoría para el enlucimiento de fachadas; 5. Programa "Adopta un Monumento“; 6. Solicitud de imágenes digitales colección del MdB; 7. Recorridos patrimoniales, urbanos y naturales; 8. Actividades educativas y culturales del MdB; 9. Asesoría técnica para la salvaguardia del patrimonio cultural inmaterial; 10. Consulta de la colección del Centro de Documentación; 11. Fomento a las prácticas culturales; 12. Consulta de expedientes del archivo de BIC.
</t>
  </si>
  <si>
    <t xml:space="preserve">Durante el tercer cuatrimestre se realizó el informe de seguimiento al cumplimiento de la Estrategia de Transparencia, Atención a la Ciudadanía y Participación 2017-2019. </t>
  </si>
  <si>
    <t xml:space="preserve">Durante el tercer cuatrimestre se realizó el informe final de seguimiento al cumplimiento de la Estrategia de Transparencia, Atención a la Ciudadanía y Participación 2017-2019. </t>
  </si>
  <si>
    <t>El soporte entregado no da cuenta de la elaboración del informe final de cumplimiento. Tener en cuenta que para el primer cuatrimestre se presentó un informe de avance del 2018 (Se adjunta). El soporte entregado hace relación al seguimiento a la implementación y no a un informe de resultados.</t>
  </si>
  <si>
    <t>En sesión No. 3 del Comité Institucional de Gestión y Desempeño, se informó sobre el alcance de la actividad aclarando que, respecto a las políticas de Antifraude y Antipiratería, éstas no se han formulado, teniendo en cuenta que la Veeduría Distrital, como ente rector en estos temas, no ha definido los lineamientos para su construcción; por lo anterior, se tomará la política elaborada como cumplida pra efectos del monitoreo del PAAC.</t>
  </si>
  <si>
    <t xml:space="preserve">En cumplimiento de esta actividad se realizaron las siguientes actividades: 
Se llevó a cabo el torneo de bolos los días 7, 12 y 19 de noviembre de 2019, en los cuales se resaltaron los valores de integridad.
</t>
  </si>
  <si>
    <t xml:space="preserve">Durante el periodo en curso se realizó el informe de resultados de la implementación del Plan de Gestión de Integridad del IDPC </t>
  </si>
  <si>
    <t>ACTIVIDAD CUMPLIDA EN EL PRIMER Y SEGUNDO CUATRIMESTRE</t>
  </si>
  <si>
    <t>ACTIVIDAD CUMPLIDA EN EL PRIMER CUATRIMESTRE</t>
  </si>
  <si>
    <t>ACTIVIDAD CUMPLIDA EN EL SEGUNDO CUATRIMESTRE</t>
  </si>
  <si>
    <t>La Asesoría de Control Interno realizó el informe de seguimiento al PAAC con corte a agosto de 2019, el cual contiene el seguimiento al mapa de riesgos.
(Link consulta: https://idpc.gov.co/Transparencia/Control%20Interno/Informe%20seguimiento%20PAAC%20IDPC%202019-2%20%202019.pdf)</t>
  </si>
  <si>
    <t>Se elaboró el Informe de Participación Ciudadana diciembre 2019, que contiene la evaluación de los logros y desafíos de la implementación del Modelo de Participación Ciudadana y Control Social del Instituto Distrital del Patrimonio Cultural en la vigencia 2019, y establecer recomendaciones para seguir fortaleciendo la participación incidente en vigencias posteriores. El informe se encuentra publicado en el Micrositio de Transparencia de la página web del IDPC.
(Link consulta: https://idpc.gov.co/Transparencia/Participaci%C3%B3n/Enero%202020/Informe%20de%20Participaci%C3%B3n%20Ciudadana%20diciembre%202019.pdf)</t>
  </si>
  <si>
    <t>De las 96 actividades de participación ciudadana programadas por el IDPC para el segundo cuatrimestre, se realizaron 128. Entre ellas, se destacan espacios de sensibilización, creación de capacidades y movilización de actores.</t>
  </si>
  <si>
    <t xml:space="preserve">El 28 de octubre se llevó a cabo una sesión de los Observatorios Ciudadanos de la Veeduría Distrital dedicada exclusivamente a explicar las intervenciones realizadas en el Monumento a Las Banderas de la Localidad de Kennedy y las acciones de gestión social dedicadas a garantizar la apropiación del mismo. Esta mesa de verificación contó con la colaboración entre los equipos de gestión socisl y de proyectos de la Subdirección de Protección e Intervención del Patrimonio y el equipo de participación ciudadana del IDPC. </t>
  </si>
  <si>
    <t>El Plan de Acción de la Estrategia de Rendición de Cuentas presenta un avance de 98,08%, quedando pendiente la publicación del informe de logros de la gestión institucional y ejecución presupuestal, correspondiente al último trimestre de 2019</t>
  </si>
  <si>
    <t>Se elaboró y publicó el informe de seguimiento a Productos, Metas y Resultados (PMR) de septiembre de 2019, el seguimiento al Plan Operativo Anual de Inversión -POAI a septiembre de 2019 y el seguimiento al componente de inversión SEGPLAN:
(Link consulta: PMR:https://idpc.gov.co/Transparencia/Planeaci%C3%B3n%202019/Informe%20de%20Logros/6.4%20INFORME%20LOGROS%20INSTITUCIONALES/213_IDPC_INFORME%20LOGROS_A%20SEP%202019.doc
POAI:https://idpc.gov.co/Transparencia/Planeaci%C3%B3n%202019/6.3%20SEGUIMIENTO%20POAI_A%20SEP%202019.xlsx
SEGPLAN:https://idpc.gov.co/Transparencia/Planeaci%C3%B3n%202019/Seguimiento%20a%20SEGPLAN/6.3%20SEGUIMIENTO%20SEGPLAN%20A%20SEP%202019/SEGUIMIENTO_COMPONENTE_INVERSION_A%20SEP%202019.pdf
Se reporta cumplimiento pendiente del periodo anterior dado que ya se encuentran publicados en el micrositio de transparencia.</t>
  </si>
  <si>
    <t xml:space="preserve">Se elaboraron 390 piezas de las cuales  283 fueron para divulgación digital y 107 impresas. </t>
  </si>
  <si>
    <t>Durante el periodo se realizó 6 actualizaciones al Plan Anual de Adquisiciones, así:
El 03, 22 y 29 de octubre (modificaciones 18, 19 y 20)
El 12, 20 y 28 de noviembre (modificaciones 21, 22 y 23)
El 13 y 20 de diciembre (modificaciones 24 y 25)
Link consulta: http://idpc.gov.co/transparencia-y-acceso-a-la-informacion-publica/ley_transparencia_idpc/plan-anual-adquisiciones/</t>
  </si>
  <si>
    <t xml:space="preserve">Durante el tercer cuatrimestre del año se realizó el seguimiento a la implementación de la Ley de Transparencia y Derecho de Acceso a la Información Pública a través de la herramienta de acción preventiva desarrollada por la Veeduría Distrital y la Alta Consejería TIC, que le permite a las entidades realizar un autodiagnóstico de la publicación de la información mínima obligatoria requerida a publicar, de acuerdo con lo establecido por la Ley 1712 de 2014. Por lo anterior, para esta evaluación no se utilizó la matriz de vigilancia de la Procuraduría General de la Nación. </t>
  </si>
  <si>
    <t>Se elaboró y publicó el informe de logros de la vigencia 2019, de acuerdo con los avaNces alcazados a septiembre y octubre.
(Link consulta: https://idpc.gov.co/Transparencia/Planeaci%C3%B3n%202019/INFORME%20LOGROS%20IDPC%20_RDC_2019_NOV2019%20%281%29.pdf)</t>
  </si>
  <si>
    <t>No se evidencia informe consolidado de la vigencia 2019, ni su presentación en el comité respectivo.</t>
  </si>
  <si>
    <t>Durante la vigencia 2019, la Entidad no alcanzó a realizar la inscripción de trámites en el Sistema Único de Información de Trámites -SUIT, por lo que no fue posible formular la Estrategia de Rendición de Cuentas para su presentación en el Comité Institucional de Gestión y Desempeño.
No obstante lo anterior, se estructuró y llevó a cabo la racionalización de los siguientes trámités: 1. Autorización de anteproyecto de intervención en BIC; 2. Información de intervenciones mínimas en los Bienes de Interés Cultural del Distrito Capital; 3. Equiparación a estrato uno (1) para el cobro de servicios públicos de Inmuebles de Interés Cultural.</t>
  </si>
  <si>
    <t>No se observa el informe de seguimiento para el segundo semestre.</t>
  </si>
  <si>
    <t>No se cumplieron todas las actividades programadas.</t>
  </si>
  <si>
    <t>Se realizó la propuesta de los siguientes servicios:
OPAs: 1. Programa "Adopta un Monumento“.
Quedan pendiente de proponer los siguientes servicios, para lo cual se adelantará primero el envío de los proyectos de actos administrativos al Departamentos Administrativo de la Función Pública:
Trámites: 1. Información de intervenciones mínimas en los Bienes de Interés Cultural del Distrito Capital; 2. Autorización de intervención de bienes muebles y monumentos en espacio público; 3. Autorización de intervención en espacio público en Sectores de Interés Cultural; 4. Concepto sobre instalación de aviso de publicidad exterior en Bien de Interés Cultural; 5. Equiparación a estrato uno (1) para el cobro de servicios públicos de Inmuebles de Interés Cultural.
Es importante mencionart que, el 26 de diciembre, se presentó al Comité Intitucional de Gestión y Desempeño la actualización de los servicios del IDPC, donde:
- Se eliminan del inventario de trámites y OPAs los servicios: "Conceptos sobre Bienes de Interés Cultural del D.C." - "Programa El Patrimonio se Luce". De acuerdo con esto, el total de trámites y OPAs para esta vigencia es de 17.</t>
  </si>
  <si>
    <t>Mediante comunicado oficial se remitieron los certificados de confiabilidad de los meses de septiembre, octubre, noviembre y diciembre para verificar la consistencia de la información registrada en la Guía de Trámites y Servicios y el Mapa Callejero.
Se valida verificación realizada en el periodo anterior para el canal de Guía de Trámites y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</si>
</sst>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rgb="FF000000"/>
      <name val="Calibri"/>
    </font>
    <font>
      <sz val="11"/>
      <color rgb="FF000000"/>
      <name val="Calibri"/>
      <family val="2"/>
    </font>
    <font>
      <sz val="10"/>
      <name val="Arial"/>
      <family val="2"/>
    </font>
    <font>
      <sz val="9"/>
      <color theme="1" tint="0.14999847407452621"/>
      <name val="Calibri"/>
      <family val="2"/>
    </font>
    <font>
      <sz val="10"/>
      <color theme="1" tint="0.14999847407452621"/>
      <name val="Calibri"/>
      <family val="2"/>
    </font>
    <font>
      <b/>
      <sz val="8"/>
      <color theme="1" tint="0.14999847407452621"/>
      <name val="Calibri"/>
      <family val="2"/>
    </font>
    <font>
      <sz val="9"/>
      <name val="Calibri"/>
      <family val="2"/>
    </font>
    <font>
      <sz val="9"/>
      <color theme="1" tint="4.9989318521683403E-2"/>
      <name val="Calibri"/>
      <family val="2"/>
    </font>
    <font>
      <b/>
      <sz val="10"/>
      <color theme="1" tint="4.9989318521683403E-2"/>
      <name val="Calibri"/>
      <family val="2"/>
    </font>
    <font>
      <b/>
      <sz val="14"/>
      <color theme="1" tint="4.9989318521683403E-2"/>
      <name val="Calibri"/>
      <family val="2"/>
    </font>
    <font>
      <sz val="10"/>
      <color theme="1" tint="4.9989318521683403E-2"/>
      <name val="Calibri"/>
      <family val="2"/>
    </font>
    <font>
      <sz val="11"/>
      <color theme="1" tint="4.9989318521683403E-2"/>
      <name val="Calibri"/>
      <family val="2"/>
    </font>
    <font>
      <b/>
      <sz val="18"/>
      <color theme="1" tint="4.9989318521683403E-2"/>
      <name val="Calibri"/>
      <family val="2"/>
    </font>
    <font>
      <b/>
      <sz val="16"/>
      <color theme="1" tint="4.9989318521683403E-2"/>
      <name val="Calibri"/>
      <family val="2"/>
    </font>
    <font>
      <sz val="12"/>
      <color theme="1" tint="4.9989318521683403E-2"/>
      <name val="Calibri"/>
      <family val="2"/>
    </font>
    <font>
      <b/>
      <sz val="12"/>
      <color theme="1" tint="4.9989318521683403E-2"/>
      <name val="Calibri"/>
      <family val="2"/>
    </font>
    <font>
      <b/>
      <sz val="9"/>
      <color theme="1" tint="4.9989318521683403E-2"/>
      <name val="Calibri"/>
      <family val="2"/>
    </font>
    <font>
      <b/>
      <sz val="14"/>
      <color theme="1" tint="4.9989318521683403E-2"/>
      <name val="Calibri"/>
      <family val="2"/>
      <scheme val="minor"/>
    </font>
    <font>
      <b/>
      <sz val="9"/>
      <color theme="1" tint="4.9989318521683403E-2"/>
      <name val="Calibri"/>
      <family val="2"/>
      <scheme val="minor"/>
    </font>
    <font>
      <sz val="12"/>
      <color theme="1" tint="4.9989318521683403E-2"/>
      <name val="Calibri"/>
      <family val="2"/>
      <scheme val="minor"/>
    </font>
    <font>
      <b/>
      <sz val="8"/>
      <color theme="1" tint="4.9989318521683403E-2"/>
      <name val="Calibri"/>
      <family val="2"/>
    </font>
    <font>
      <sz val="8"/>
      <color theme="1" tint="4.9989318521683403E-2"/>
      <name val="Calibri"/>
      <family val="2"/>
    </font>
    <font>
      <sz val="10"/>
      <color theme="1" tint="4.9989318521683403E-2"/>
      <name val="Arial"/>
      <family val="2"/>
    </font>
    <font>
      <b/>
      <sz val="10"/>
      <color theme="1" tint="4.9989318521683403E-2"/>
      <name val="Arial"/>
      <family val="2"/>
    </font>
    <font>
      <b/>
      <sz val="10"/>
      <color theme="1" tint="4.9989318521683403E-2"/>
      <name val="Calibri"/>
      <family val="2"/>
      <scheme val="minor"/>
    </font>
    <font>
      <b/>
      <sz val="12"/>
      <color theme="1" tint="4.9989318521683403E-2"/>
      <name val="Calibri"/>
      <family val="2"/>
      <scheme val="minor"/>
    </font>
    <font>
      <sz val="9"/>
      <color theme="1" tint="4.9989318521683403E-2"/>
      <name val="Calibri"/>
      <family val="2"/>
      <scheme val="minor"/>
    </font>
    <font>
      <sz val="10"/>
      <color theme="1" tint="4.9989318521683403E-2"/>
      <name val="Calibri"/>
      <family val="2"/>
      <scheme val="minor"/>
    </font>
    <font>
      <b/>
      <sz val="15"/>
      <color theme="1" tint="4.9989318521683403E-2"/>
      <name val="Arial"/>
      <family val="2"/>
    </font>
    <font>
      <sz val="10"/>
      <name val="Calibri"/>
      <family val="2"/>
    </font>
    <font>
      <b/>
      <sz val="10"/>
      <name val="Calibri"/>
      <family val="2"/>
    </font>
    <font>
      <b/>
      <sz val="14"/>
      <name val="Calibri"/>
      <family val="2"/>
    </font>
    <font>
      <sz val="8"/>
      <name val="Calibri"/>
      <family val="2"/>
    </font>
    <font>
      <sz val="6"/>
      <name val="Calibri"/>
      <family val="2"/>
    </font>
  </fonts>
  <fills count="10">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theme="4" tint="0.39997558519241921"/>
        <bgColor indexed="64"/>
      </patternFill>
    </fill>
    <fill>
      <patternFill patternType="solid">
        <fgColor indexed="9"/>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79998168889431442"/>
        <bgColor indexed="64"/>
      </patternFill>
    </fill>
  </fills>
  <borders count="146">
    <border>
      <left/>
      <right/>
      <top/>
      <bottom/>
      <diagonal/>
    </border>
    <border>
      <left style="medium">
        <color rgb="FF366092"/>
      </left>
      <right style="medium">
        <color rgb="FF366092"/>
      </right>
      <top style="medium">
        <color rgb="FF366092"/>
      </top>
      <bottom style="medium">
        <color rgb="FF366092"/>
      </bottom>
      <diagonal/>
    </border>
    <border>
      <left style="hair">
        <color rgb="FF366092"/>
      </left>
      <right style="hair">
        <color rgb="FF366092"/>
      </right>
      <top/>
      <bottom style="hair">
        <color rgb="FF366092"/>
      </bottom>
      <diagonal/>
    </border>
    <border>
      <left/>
      <right style="hair">
        <color rgb="FF366092"/>
      </right>
      <top style="medium">
        <color rgb="FF366092"/>
      </top>
      <bottom style="hair">
        <color rgb="FF366092"/>
      </bottom>
      <diagonal/>
    </border>
    <border>
      <left style="hair">
        <color rgb="FF366092"/>
      </left>
      <right style="hair">
        <color rgb="FF366092"/>
      </right>
      <top style="medium">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medium">
        <color rgb="FF366092"/>
      </top>
      <bottom style="hair">
        <color rgb="FF366092"/>
      </bottom>
      <diagonal/>
    </border>
    <border>
      <left/>
      <right/>
      <top style="medium">
        <color rgb="FF366092"/>
      </top>
      <bottom/>
      <diagonal/>
    </border>
    <border>
      <left style="hair">
        <color rgb="FF366092"/>
      </left>
      <right style="medium">
        <color rgb="FF366092"/>
      </right>
      <top style="hair">
        <color rgb="FF366092"/>
      </top>
      <bottom style="hair">
        <color rgb="FF366092"/>
      </bottom>
      <diagonal/>
    </border>
    <border>
      <left style="medium">
        <color rgb="FF366092"/>
      </left>
      <right style="medium">
        <color rgb="FF366092"/>
      </right>
      <top/>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medium">
        <color rgb="FF366092"/>
      </bottom>
      <diagonal/>
    </border>
    <border>
      <left/>
      <right style="hair">
        <color rgb="FF366092"/>
      </right>
      <top/>
      <bottom style="hair">
        <color rgb="FF366092"/>
      </bottom>
      <diagonal/>
    </border>
    <border>
      <left style="hair">
        <color rgb="FF366092"/>
      </left>
      <right style="medium">
        <color rgb="FF366092"/>
      </right>
      <top/>
      <bottom style="hair">
        <color rgb="FF366092"/>
      </bottom>
      <diagonal/>
    </border>
    <border>
      <left/>
      <right style="hair">
        <color rgb="FF366092"/>
      </right>
      <top style="hair">
        <color rgb="FF366092"/>
      </top>
      <bottom style="hair">
        <color rgb="FF366092"/>
      </bottom>
      <diagonal/>
    </border>
    <border>
      <left style="medium">
        <color rgb="FF366092"/>
      </left>
      <right style="hair">
        <color rgb="FF366092"/>
      </right>
      <top style="medium">
        <color rgb="FF366092"/>
      </top>
      <bottom style="hair">
        <color rgb="FF366092"/>
      </bottom>
      <diagonal/>
    </border>
    <border>
      <left style="medium">
        <color rgb="FF366092"/>
      </left>
      <right style="hair">
        <color rgb="FF366092"/>
      </right>
      <top/>
      <bottom/>
      <diagonal/>
    </border>
    <border>
      <left style="hair">
        <color rgb="FF366092"/>
      </left>
      <right style="hair">
        <color rgb="FF366092"/>
      </right>
      <top/>
      <bottom/>
      <diagonal/>
    </border>
    <border>
      <left style="hair">
        <color rgb="FF366092"/>
      </left>
      <right style="medium">
        <color rgb="FF366092"/>
      </right>
      <top/>
      <bottom/>
      <diagonal/>
    </border>
    <border>
      <left style="medium">
        <color rgb="FF366092"/>
      </left>
      <right style="medium">
        <color rgb="FF366092"/>
      </right>
      <top/>
      <bottom style="medium">
        <color rgb="FF366092"/>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medium">
        <color rgb="FF366092"/>
      </left>
      <right style="hair">
        <color rgb="FF366092"/>
      </right>
      <top style="hair">
        <color rgb="FF366092"/>
      </top>
      <bottom style="hair">
        <color rgb="FF366092"/>
      </bottom>
      <diagonal/>
    </border>
    <border>
      <left/>
      <right style="hair">
        <color rgb="FF366092"/>
      </right>
      <top style="hair">
        <color rgb="FF366092"/>
      </top>
      <bottom style="medium">
        <color rgb="FF366092"/>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diagonal/>
    </border>
    <border>
      <left style="medium">
        <color rgb="FF366092"/>
      </left>
      <right style="hair">
        <color rgb="FF366092"/>
      </right>
      <top/>
      <bottom style="hair">
        <color rgb="FF366092"/>
      </bottom>
      <diagonal/>
    </border>
    <border>
      <left/>
      <right style="hair">
        <color rgb="FF366092"/>
      </right>
      <top style="hair">
        <color rgb="FF366092"/>
      </top>
      <bottom/>
      <diagonal/>
    </border>
    <border>
      <left/>
      <right style="hair">
        <color rgb="FF366092"/>
      </right>
      <top/>
      <bottom/>
      <diagonal/>
    </border>
    <border>
      <left style="medium">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hair">
        <color rgb="FF366092"/>
      </left>
      <right style="hair">
        <color rgb="FF366092"/>
      </right>
      <top/>
      <bottom style="medium">
        <color rgb="FF366092"/>
      </bottom>
      <diagonal/>
    </border>
    <border>
      <left style="medium">
        <color rgb="FF366092"/>
      </left>
      <right/>
      <top style="medium">
        <color rgb="FF366092"/>
      </top>
      <bottom/>
      <diagonal/>
    </border>
    <border>
      <left style="medium">
        <color rgb="FF366092"/>
      </left>
      <right/>
      <top/>
      <bottom style="medium">
        <color rgb="FF366092"/>
      </bottom>
      <diagonal/>
    </border>
    <border>
      <left style="medium">
        <color rgb="FF366092"/>
      </left>
      <right/>
      <top/>
      <bottom/>
      <diagonal/>
    </border>
    <border>
      <left/>
      <right/>
      <top style="medium">
        <color rgb="FF366092"/>
      </top>
      <bottom style="medium">
        <color rgb="FF366092"/>
      </bottom>
      <diagonal/>
    </border>
    <border>
      <left style="medium">
        <color rgb="FF366092"/>
      </left>
      <right style="hair">
        <color rgb="FF366092"/>
      </right>
      <top style="medium">
        <color rgb="FF366092"/>
      </top>
      <bottom/>
      <diagonal/>
    </border>
    <border>
      <left/>
      <right/>
      <top/>
      <bottom style="medium">
        <color rgb="FF366092"/>
      </bottom>
      <diagonal/>
    </border>
    <border>
      <left/>
      <right style="medium">
        <color rgb="FF366092"/>
      </right>
      <top/>
      <bottom style="medium">
        <color rgb="FF366092"/>
      </bottom>
      <diagonal/>
    </border>
    <border>
      <left style="medium">
        <color rgb="FF366092"/>
      </left>
      <right style="hair">
        <color theme="4" tint="-0.24994659260841701"/>
      </right>
      <top/>
      <bottom style="medium">
        <color rgb="FF366092"/>
      </bottom>
      <diagonal/>
    </border>
    <border>
      <left style="thin">
        <color indexed="64"/>
      </left>
      <right style="thin">
        <color indexed="64"/>
      </right>
      <top style="thin">
        <color indexed="64"/>
      </top>
      <bottom style="thin">
        <color indexed="64"/>
      </bottom>
      <diagonal/>
    </border>
    <border>
      <left/>
      <right style="hair">
        <color rgb="FF366092"/>
      </right>
      <top style="medium">
        <color rgb="FF366092"/>
      </top>
      <bottom/>
      <diagonal/>
    </border>
    <border>
      <left/>
      <right style="hair">
        <color rgb="FF366092"/>
      </right>
      <top/>
      <bottom style="medium">
        <color rgb="FF366092"/>
      </bottom>
      <diagonal/>
    </border>
    <border>
      <left style="hair">
        <color rgb="FF366092"/>
      </left>
      <right/>
      <top/>
      <bottom style="hair">
        <color rgb="FF366092"/>
      </bottom>
      <diagonal/>
    </border>
    <border>
      <left style="hair">
        <color rgb="FF366092"/>
      </left>
      <right/>
      <top style="medium">
        <color rgb="FF366092"/>
      </top>
      <bottom style="medium">
        <color rgb="FF366092"/>
      </bottom>
      <diagonal/>
    </border>
    <border>
      <left style="hair">
        <color rgb="FF366092"/>
      </left>
      <right/>
      <top style="hair">
        <color rgb="FF366092"/>
      </top>
      <bottom style="hair">
        <color rgb="FF366092"/>
      </bottom>
      <diagonal/>
    </border>
    <border>
      <left style="hair">
        <color rgb="FF366092"/>
      </left>
      <right/>
      <top style="medium">
        <color rgb="FF366092"/>
      </top>
      <bottom style="hair">
        <color rgb="FF366092"/>
      </bottom>
      <diagonal/>
    </border>
    <border>
      <left style="hair">
        <color rgb="FF366092"/>
      </left>
      <right/>
      <top style="medium">
        <color rgb="FF366092"/>
      </top>
      <bottom/>
      <diagonal/>
    </border>
    <border>
      <left style="hair">
        <color rgb="FF366092"/>
      </left>
      <right/>
      <top style="hair">
        <color rgb="FF366092"/>
      </top>
      <bottom style="medium">
        <color rgb="FF366092"/>
      </bottom>
      <diagonal/>
    </border>
    <border>
      <left style="hair">
        <color rgb="FF366092"/>
      </left>
      <right/>
      <top/>
      <bottom style="medium">
        <color rgb="FF366092"/>
      </bottom>
      <diagonal/>
    </border>
    <border>
      <left style="hair">
        <color rgb="FF366092"/>
      </left>
      <right/>
      <top/>
      <bottom/>
      <diagonal/>
    </border>
    <border>
      <left style="hair">
        <color rgb="FF366092"/>
      </left>
      <right/>
      <top style="hair">
        <color rgb="FF366092"/>
      </top>
      <bottom/>
      <diagonal/>
    </border>
    <border>
      <left/>
      <right/>
      <top style="medium">
        <color rgb="FF366092"/>
      </top>
      <bottom style="hair">
        <color rgb="FF366092"/>
      </bottom>
      <diagonal/>
    </border>
    <border>
      <left/>
      <right/>
      <top style="hair">
        <color rgb="FF366092"/>
      </top>
      <bottom style="hair">
        <color rgb="FF366092"/>
      </bottom>
      <diagonal/>
    </border>
    <border>
      <left/>
      <right/>
      <top/>
      <bottom style="hair">
        <color rgb="FF366092"/>
      </bottom>
      <diagonal/>
    </border>
    <border>
      <left/>
      <right/>
      <top style="hair">
        <color rgb="FF366092"/>
      </top>
      <bottom style="medium">
        <color rgb="FF366092"/>
      </bottom>
      <diagonal/>
    </border>
    <border>
      <left/>
      <right/>
      <top style="hair">
        <color rgb="FF366092"/>
      </top>
      <bottom/>
      <diagonal/>
    </border>
    <border>
      <left/>
      <right style="medium">
        <color rgb="FF366092"/>
      </right>
      <top style="medium">
        <color rgb="FF366092"/>
      </top>
      <bottom style="medium">
        <color rgb="FF366092"/>
      </bottom>
      <diagonal/>
    </border>
    <border>
      <left style="medium">
        <color rgb="FF366092"/>
      </left>
      <right/>
      <top style="medium">
        <color rgb="FF366092"/>
      </top>
      <bottom style="thin">
        <color rgb="FF366092"/>
      </bottom>
      <diagonal/>
    </border>
    <border>
      <left style="medium">
        <color rgb="FF366092"/>
      </left>
      <right style="hair">
        <color rgb="FF366092"/>
      </right>
      <top style="medium">
        <color rgb="FF366092"/>
      </top>
      <bottom style="thin">
        <color rgb="FF366092"/>
      </bottom>
      <diagonal/>
    </border>
    <border>
      <left/>
      <right style="hair">
        <color rgb="FF366092"/>
      </right>
      <top style="medium">
        <color rgb="FF366092"/>
      </top>
      <bottom style="thin">
        <color rgb="FF366092"/>
      </bottom>
      <diagonal/>
    </border>
    <border>
      <left style="hair">
        <color rgb="FF366092"/>
      </left>
      <right style="hair">
        <color rgb="FF366092"/>
      </right>
      <top style="hair">
        <color rgb="FF366092"/>
      </top>
      <bottom style="thin">
        <color rgb="FF366092"/>
      </bottom>
      <diagonal/>
    </border>
    <border>
      <left style="hair">
        <color rgb="FF366092"/>
      </left>
      <right style="hair">
        <color rgb="FF366092"/>
      </right>
      <top/>
      <bottom style="thin">
        <color rgb="FF366092"/>
      </bottom>
      <diagonal/>
    </border>
    <border>
      <left style="hair">
        <color rgb="FF366092"/>
      </left>
      <right style="hair">
        <color rgb="FF366092"/>
      </right>
      <top style="medium">
        <color rgb="FF366092"/>
      </top>
      <bottom style="thin">
        <color rgb="FF366092"/>
      </bottom>
      <diagonal/>
    </border>
    <border>
      <left style="hair">
        <color rgb="FF366092"/>
      </left>
      <right style="medium">
        <color rgb="FF366092"/>
      </right>
      <top style="medium">
        <color rgb="FF366092"/>
      </top>
      <bottom style="thin">
        <color rgb="FF366092"/>
      </bottom>
      <diagonal/>
    </border>
    <border>
      <left/>
      <right/>
      <top/>
      <bottom style="thin">
        <color rgb="FF366092"/>
      </bottom>
      <diagonal/>
    </border>
    <border>
      <left style="medium">
        <color rgb="FF366092"/>
      </left>
      <right style="hair">
        <color rgb="FF366092"/>
      </right>
      <top/>
      <bottom style="thin">
        <color rgb="FF366092"/>
      </bottom>
      <diagonal/>
    </border>
    <border>
      <left/>
      <right style="hair">
        <color rgb="FF366092"/>
      </right>
      <top/>
      <bottom style="thin">
        <color rgb="FF366092"/>
      </bottom>
      <diagonal/>
    </border>
    <border>
      <left style="hair">
        <color rgb="FF366092"/>
      </left>
      <right/>
      <top/>
      <bottom style="thin">
        <color rgb="FF366092"/>
      </bottom>
      <diagonal/>
    </border>
    <border>
      <left style="medium">
        <color rgb="FF366092"/>
      </left>
      <right/>
      <top style="thin">
        <color rgb="FF366092"/>
      </top>
      <bottom style="medium">
        <color rgb="FF366092"/>
      </bottom>
      <diagonal/>
    </border>
    <border>
      <left style="medium">
        <color rgb="FF366092"/>
      </left>
      <right style="hair">
        <color rgb="FF366092"/>
      </right>
      <top style="thin">
        <color rgb="FF366092"/>
      </top>
      <bottom style="medium">
        <color rgb="FF366092"/>
      </bottom>
      <diagonal/>
    </border>
    <border>
      <left/>
      <right style="hair">
        <color rgb="FF366092"/>
      </right>
      <top style="thin">
        <color rgb="FF366092"/>
      </top>
      <bottom style="medium">
        <color rgb="FF366092"/>
      </bottom>
      <diagonal/>
    </border>
    <border>
      <left style="hair">
        <color rgb="FF366092"/>
      </left>
      <right style="hair">
        <color rgb="FF366092"/>
      </right>
      <top style="thin">
        <color rgb="FF366092"/>
      </top>
      <bottom style="medium">
        <color rgb="FF366092"/>
      </bottom>
      <diagonal/>
    </border>
    <border>
      <left style="hair">
        <color rgb="FF366092"/>
      </left>
      <right style="medium">
        <color rgb="FF366092"/>
      </right>
      <top style="thin">
        <color rgb="FF366092"/>
      </top>
      <bottom style="medium">
        <color rgb="FF366092"/>
      </bottom>
      <diagonal/>
    </border>
    <border>
      <left/>
      <right/>
      <top style="thin">
        <color rgb="FF366092"/>
      </top>
      <bottom/>
      <diagonal/>
    </border>
    <border>
      <left/>
      <right/>
      <top style="thin">
        <color rgb="FF366092"/>
      </top>
      <bottom style="medium">
        <color rgb="FF366092"/>
      </bottom>
      <diagonal/>
    </border>
    <border>
      <left style="hair">
        <color rgb="FF366092"/>
      </left>
      <right/>
      <top style="thin">
        <color rgb="FF366092"/>
      </top>
      <bottom style="medium">
        <color rgb="FF366092"/>
      </bottom>
      <diagonal/>
    </border>
    <border>
      <left style="medium">
        <color rgb="FF366092"/>
      </left>
      <right/>
      <top style="thin">
        <color rgb="FF366092"/>
      </top>
      <bottom/>
      <diagonal/>
    </border>
    <border>
      <left style="medium">
        <color rgb="FF366092"/>
      </left>
      <right style="hair">
        <color rgb="FF366092"/>
      </right>
      <top style="thin">
        <color rgb="FF366092"/>
      </top>
      <bottom/>
      <diagonal/>
    </border>
    <border>
      <left/>
      <right style="hair">
        <color rgb="FF366092"/>
      </right>
      <top style="thin">
        <color rgb="FF366092"/>
      </top>
      <bottom/>
      <diagonal/>
    </border>
    <border>
      <left style="hair">
        <color rgb="FF366092"/>
      </left>
      <right style="hair">
        <color rgb="FF366092"/>
      </right>
      <top style="thin">
        <color rgb="FF366092"/>
      </top>
      <bottom/>
      <diagonal/>
    </border>
    <border>
      <left style="hair">
        <color rgb="FF366092"/>
      </left>
      <right style="medium">
        <color rgb="FF366092"/>
      </right>
      <top style="thin">
        <color rgb="FF366092"/>
      </top>
      <bottom/>
      <diagonal/>
    </border>
    <border>
      <left style="hair">
        <color rgb="FF366092"/>
      </left>
      <right/>
      <top style="thin">
        <color rgb="FF366092"/>
      </top>
      <bottom/>
      <diagonal/>
    </border>
    <border>
      <left style="medium">
        <color rgb="FF366092"/>
      </left>
      <right style="hair">
        <color rgb="FF366092"/>
      </right>
      <top style="thin">
        <color rgb="FF366092"/>
      </top>
      <bottom style="hair">
        <color rgb="FF366092"/>
      </bottom>
      <diagonal/>
    </border>
    <border>
      <left/>
      <right style="hair">
        <color rgb="FF366092"/>
      </right>
      <top style="thin">
        <color rgb="FF366092"/>
      </top>
      <bottom style="hair">
        <color rgb="FF366092"/>
      </bottom>
      <diagonal/>
    </border>
    <border>
      <left style="hair">
        <color rgb="FF366092"/>
      </left>
      <right style="hair">
        <color rgb="FF366092"/>
      </right>
      <top style="thin">
        <color rgb="FF366092"/>
      </top>
      <bottom style="hair">
        <color rgb="FF366092"/>
      </bottom>
      <diagonal/>
    </border>
    <border>
      <left style="hair">
        <color rgb="FF366092"/>
      </left>
      <right style="medium">
        <color rgb="FF366092"/>
      </right>
      <top style="thin">
        <color rgb="FF366092"/>
      </top>
      <bottom style="hair">
        <color rgb="FF366092"/>
      </bottom>
      <diagonal/>
    </border>
    <border>
      <left/>
      <right/>
      <top style="thin">
        <color rgb="FF366092"/>
      </top>
      <bottom style="hair">
        <color rgb="FF366092"/>
      </bottom>
      <diagonal/>
    </border>
    <border>
      <left style="hair">
        <color rgb="FF366092"/>
      </left>
      <right/>
      <top style="thin">
        <color rgb="FF366092"/>
      </top>
      <bottom style="hair">
        <color rgb="FF366092"/>
      </bottom>
      <diagonal/>
    </border>
    <border>
      <left style="medium">
        <color rgb="FF366092"/>
      </left>
      <right/>
      <top/>
      <bottom style="thin">
        <color rgb="FF366092"/>
      </bottom>
      <diagonal/>
    </border>
    <border>
      <left style="medium">
        <color rgb="FF366092"/>
      </left>
      <right style="hair">
        <color rgb="FF366092"/>
      </right>
      <top style="hair">
        <color rgb="FF366092"/>
      </top>
      <bottom style="thin">
        <color rgb="FF366092"/>
      </bottom>
      <diagonal/>
    </border>
    <border>
      <left/>
      <right style="hair">
        <color rgb="FF366092"/>
      </right>
      <top style="hair">
        <color rgb="FF366092"/>
      </top>
      <bottom style="thin">
        <color rgb="FF366092"/>
      </bottom>
      <diagonal/>
    </border>
    <border>
      <left style="hair">
        <color rgb="FF366092"/>
      </left>
      <right style="medium">
        <color rgb="FF366092"/>
      </right>
      <top style="hair">
        <color rgb="FF366092"/>
      </top>
      <bottom style="thin">
        <color rgb="FF366092"/>
      </bottom>
      <diagonal/>
    </border>
    <border>
      <left/>
      <right/>
      <top style="hair">
        <color rgb="FF366092"/>
      </top>
      <bottom style="thin">
        <color rgb="FF366092"/>
      </bottom>
      <diagonal/>
    </border>
    <border>
      <left style="hair">
        <color rgb="FF366092"/>
      </left>
      <right/>
      <top style="hair">
        <color rgb="FF366092"/>
      </top>
      <bottom style="thin">
        <color rgb="FF366092"/>
      </bottom>
      <diagonal/>
    </border>
    <border>
      <left style="medium">
        <color rgb="FF366092"/>
      </left>
      <right/>
      <top style="thin">
        <color rgb="FF366092"/>
      </top>
      <bottom style="thin">
        <color rgb="FF366092"/>
      </bottom>
      <diagonal/>
    </border>
    <border>
      <left style="medium">
        <color rgb="FF366092"/>
      </left>
      <right style="hair">
        <color rgb="FF366092"/>
      </right>
      <top style="thin">
        <color rgb="FF366092"/>
      </top>
      <bottom style="thin">
        <color rgb="FF366092"/>
      </bottom>
      <diagonal/>
    </border>
    <border>
      <left/>
      <right style="hair">
        <color rgb="FF366092"/>
      </right>
      <top style="thin">
        <color rgb="FF366092"/>
      </top>
      <bottom style="thin">
        <color rgb="FF366092"/>
      </bottom>
      <diagonal/>
    </border>
    <border>
      <left style="hair">
        <color rgb="FF366092"/>
      </left>
      <right style="hair">
        <color rgb="FF366092"/>
      </right>
      <top style="thin">
        <color rgb="FF366092"/>
      </top>
      <bottom style="thin">
        <color rgb="FF366092"/>
      </bottom>
      <diagonal/>
    </border>
    <border>
      <left style="hair">
        <color rgb="FF366092"/>
      </left>
      <right style="medium">
        <color rgb="FF366092"/>
      </right>
      <top style="thin">
        <color rgb="FF366092"/>
      </top>
      <bottom style="thin">
        <color rgb="FF366092"/>
      </bottom>
      <diagonal/>
    </border>
    <border>
      <left/>
      <right/>
      <top style="thin">
        <color rgb="FF366092"/>
      </top>
      <bottom style="thin">
        <color rgb="FF366092"/>
      </bottom>
      <diagonal/>
    </border>
    <border>
      <left style="hair">
        <color rgb="FF366092"/>
      </left>
      <right/>
      <top style="thin">
        <color rgb="FF366092"/>
      </top>
      <bottom style="thin">
        <color rgb="FF366092"/>
      </bottom>
      <diagonal/>
    </border>
    <border>
      <left style="medium">
        <color rgb="FF366092"/>
      </left>
      <right style="medium">
        <color rgb="FF366092"/>
      </right>
      <top style="thin">
        <color rgb="FF366092"/>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thin">
        <color rgb="FF366092"/>
      </left>
      <right style="medium">
        <color rgb="FF366092"/>
      </right>
      <top style="medium">
        <color rgb="FF366092"/>
      </top>
      <bottom style="hair">
        <color rgb="FF366092"/>
      </bottom>
      <diagonal/>
    </border>
    <border>
      <left style="thin">
        <color rgb="FF366092"/>
      </left>
      <right style="medium">
        <color rgb="FF366092"/>
      </right>
      <top style="hair">
        <color rgb="FF366092"/>
      </top>
      <bottom style="hair">
        <color rgb="FF366092"/>
      </bottom>
      <diagonal/>
    </border>
    <border>
      <left style="thin">
        <color rgb="FF366092"/>
      </left>
      <right style="medium">
        <color rgb="FF366092"/>
      </right>
      <top style="hair">
        <color rgb="FF366092"/>
      </top>
      <bottom/>
      <diagonal/>
    </border>
    <border>
      <left style="thin">
        <color rgb="FF366092"/>
      </left>
      <right style="medium">
        <color rgb="FF366092"/>
      </right>
      <top style="hair">
        <color rgb="FF366092"/>
      </top>
      <bottom style="medium">
        <color rgb="FF366092"/>
      </bottom>
      <diagonal/>
    </border>
    <border>
      <left style="thin">
        <color rgb="FF366092"/>
      </left>
      <right style="medium">
        <color rgb="FF366092"/>
      </right>
      <top/>
      <bottom/>
      <diagonal/>
    </border>
    <border>
      <left style="thin">
        <color rgb="FF366092"/>
      </left>
      <right style="medium">
        <color rgb="FF366092"/>
      </right>
      <top style="thin">
        <color rgb="FF366092"/>
      </top>
      <bottom style="thin">
        <color rgb="FF366092"/>
      </bottom>
      <diagonal/>
    </border>
    <border>
      <left style="thin">
        <color rgb="FF366092"/>
      </left>
      <right style="medium">
        <color rgb="FF366092"/>
      </right>
      <top/>
      <bottom style="hair">
        <color rgb="FF366092"/>
      </bottom>
      <diagonal/>
    </border>
    <border>
      <left style="thin">
        <color rgb="FF366092"/>
      </left>
      <right style="medium">
        <color rgb="FF366092"/>
      </right>
      <top/>
      <bottom style="medium">
        <color rgb="FF366092"/>
      </bottom>
      <diagonal/>
    </border>
    <border>
      <left style="thin">
        <color rgb="FF366092"/>
      </left>
      <right style="medium">
        <color rgb="FF366092"/>
      </right>
      <top style="medium">
        <color rgb="FF366092"/>
      </top>
      <bottom/>
      <diagonal/>
    </border>
    <border>
      <left style="thin">
        <color rgb="FF366092"/>
      </left>
      <right style="medium">
        <color rgb="FF366092"/>
      </right>
      <top style="thin">
        <color rgb="FF366092"/>
      </top>
      <bottom style="hair">
        <color rgb="FF366092"/>
      </bottom>
      <diagonal/>
    </border>
    <border>
      <left style="thin">
        <color rgb="FF366092"/>
      </left>
      <right style="medium">
        <color rgb="FF366092"/>
      </right>
      <top/>
      <bottom style="thin">
        <color rgb="FF366092"/>
      </bottom>
      <diagonal/>
    </border>
    <border>
      <left style="thin">
        <color rgb="FF366092"/>
      </left>
      <right style="medium">
        <color rgb="FF366092"/>
      </right>
      <top style="hair">
        <color rgb="FF366092"/>
      </top>
      <bottom style="thin">
        <color rgb="FF366092"/>
      </bottom>
      <diagonal/>
    </border>
    <border>
      <left style="thin">
        <color rgb="FF366092"/>
      </left>
      <right/>
      <top/>
      <bottom style="thin">
        <color rgb="FF366092"/>
      </bottom>
      <diagonal/>
    </border>
    <border>
      <left style="thin">
        <color rgb="FF366092"/>
      </left>
      <right style="medium">
        <color rgb="FF366092"/>
      </right>
      <top style="thin">
        <color rgb="FF366092"/>
      </top>
      <bottom/>
      <diagonal/>
    </border>
    <border>
      <left style="thin">
        <color rgb="FF366092"/>
      </left>
      <right style="medium">
        <color rgb="FF366092"/>
      </right>
      <top style="thin">
        <color rgb="FF366092"/>
      </top>
      <bottom style="medium">
        <color rgb="FF366092"/>
      </bottom>
      <diagonal/>
    </border>
    <border>
      <left style="thin">
        <color rgb="FF366092"/>
      </left>
      <right/>
      <top style="thin">
        <color rgb="FF366092"/>
      </top>
      <bottom/>
      <diagonal/>
    </border>
    <border>
      <left style="thin">
        <color rgb="FF366092"/>
      </left>
      <right/>
      <top style="thin">
        <color rgb="FF366092"/>
      </top>
      <bottom style="hair">
        <color rgb="FF366092"/>
      </bottom>
      <diagonal/>
    </border>
    <border>
      <left style="thin">
        <color rgb="FF366092"/>
      </left>
      <right/>
      <top style="hair">
        <color rgb="FF366092"/>
      </top>
      <bottom style="thin">
        <color rgb="FF366092"/>
      </bottom>
      <diagonal/>
    </border>
    <border>
      <left style="thin">
        <color rgb="FF366092"/>
      </left>
      <right/>
      <top/>
      <bottom style="hair">
        <color rgb="FF366092"/>
      </bottom>
      <diagonal/>
    </border>
    <border>
      <left style="thin">
        <color rgb="FF366092"/>
      </left>
      <right/>
      <top style="hair">
        <color rgb="FF366092"/>
      </top>
      <bottom/>
      <diagonal/>
    </border>
    <border>
      <left style="thin">
        <color rgb="FF366092"/>
      </left>
      <right/>
      <top style="thin">
        <color rgb="FF366092"/>
      </top>
      <bottom style="medium">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medium">
        <color rgb="FF366092"/>
      </left>
      <right style="thin">
        <color rgb="FF366092"/>
      </right>
      <top/>
      <bottom style="thin">
        <color rgb="FF366092"/>
      </bottom>
      <diagonal/>
    </border>
    <border>
      <left style="thin">
        <color rgb="FF366092"/>
      </left>
      <right style="thin">
        <color rgb="FF366092"/>
      </right>
      <top/>
      <bottom style="thin">
        <color rgb="FF366092"/>
      </bottom>
      <diagonal/>
    </border>
    <border>
      <left style="medium">
        <color rgb="FF366092"/>
      </left>
      <right style="medium">
        <color rgb="FF366092"/>
      </right>
      <top style="medium">
        <color rgb="FF366092"/>
      </top>
      <bottom/>
      <diagonal/>
    </border>
    <border>
      <left style="thin">
        <color rgb="FF366092"/>
      </left>
      <right/>
      <top style="medium">
        <color rgb="FF366092"/>
      </top>
      <bottom style="medium">
        <color rgb="FF366092"/>
      </bottom>
      <diagonal/>
    </border>
    <border>
      <left style="medium">
        <color rgb="FF366092"/>
      </left>
      <right style="medium">
        <color rgb="FF366092"/>
      </right>
      <top/>
      <bottom style="thin">
        <color rgb="FF366092"/>
      </bottom>
      <diagonal/>
    </border>
    <border>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thin">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s>
  <cellStyleXfs count="4">
    <xf numFmtId="0" fontId="0" fillId="0" borderId="0"/>
    <xf numFmtId="9" fontId="1" fillId="0" borderId="0" applyFont="0" applyFill="0" applyBorder="0" applyAlignment="0" applyProtection="0"/>
    <xf numFmtId="0" fontId="2" fillId="0" borderId="0"/>
    <xf numFmtId="0" fontId="1" fillId="0" borderId="0"/>
  </cellStyleXfs>
  <cellXfs count="614">
    <xf numFmtId="0" fontId="0" fillId="0" borderId="0" xfId="0" applyFont="1" applyAlignment="1"/>
    <xf numFmtId="0" fontId="5" fillId="2" borderId="10" xfId="0" applyFont="1" applyFill="1" applyBorder="1" applyAlignment="1" applyProtection="1">
      <alignment horizontal="center" vertical="center" wrapText="1"/>
    </xf>
    <xf numFmtId="0" fontId="5" fillId="2" borderId="105" xfId="0" applyFont="1" applyFill="1" applyBorder="1" applyAlignment="1" applyProtection="1">
      <alignment horizontal="center" vertical="center" wrapText="1"/>
    </xf>
    <xf numFmtId="0" fontId="5" fillId="2" borderId="106" xfId="0" applyFont="1" applyFill="1" applyBorder="1" applyAlignment="1" applyProtection="1">
      <alignment horizontal="center" vertical="center" wrapText="1"/>
    </xf>
    <xf numFmtId="14" fontId="5" fillId="2" borderId="106" xfId="0" applyNumberFormat="1" applyFont="1" applyFill="1" applyBorder="1" applyAlignment="1" applyProtection="1">
      <alignment horizontal="center" vertical="center" wrapText="1"/>
    </xf>
    <xf numFmtId="14" fontId="5" fillId="2" borderId="107" xfId="0" applyNumberFormat="1"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14" fontId="4" fillId="0" borderId="25"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4" fontId="4" fillId="0" borderId="4"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14" fontId="4" fillId="0" borderId="5" xfId="0" applyNumberFormat="1"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14" fontId="4" fillId="0" borderId="21" xfId="0" applyNumberFormat="1" applyFont="1" applyFill="1" applyBorder="1" applyAlignment="1" applyProtection="1">
      <alignment horizontal="center" vertical="center" wrapText="1"/>
    </xf>
    <xf numFmtId="9" fontId="4" fillId="0" borderId="5" xfId="1" applyFont="1" applyFill="1" applyBorder="1" applyAlignment="1" applyProtection="1">
      <alignment horizontal="center" vertical="center" wrapText="1"/>
    </xf>
    <xf numFmtId="9" fontId="4" fillId="0" borderId="25" xfId="0" applyNumberFormat="1" applyFont="1" applyFill="1" applyBorder="1" applyAlignment="1" applyProtection="1">
      <alignment horizontal="center" vertical="center" wrapText="1"/>
    </xf>
    <xf numFmtId="9" fontId="4" fillId="0" borderId="5" xfId="0" applyNumberFormat="1"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14" fontId="4" fillId="0" borderId="33" xfId="0" applyNumberFormat="1" applyFont="1" applyFill="1" applyBorder="1" applyAlignment="1" applyProtection="1">
      <alignment horizontal="center" vertical="center" wrapText="1"/>
    </xf>
    <xf numFmtId="9" fontId="4" fillId="0" borderId="21" xfId="0" applyNumberFormat="1" applyFont="1" applyFill="1" applyBorder="1" applyAlignment="1" applyProtection="1">
      <alignment horizontal="center" vertical="center" wrapText="1"/>
    </xf>
    <xf numFmtId="0" fontId="4" fillId="0" borderId="15"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9" fontId="3" fillId="0" borderId="8" xfId="1" applyFont="1" applyFill="1" applyBorder="1" applyAlignment="1" applyProtection="1">
      <alignment horizontal="center"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22" xfId="0" applyFont="1" applyFill="1" applyBorder="1" applyAlignment="1" applyProtection="1">
      <alignment horizontal="center" vertical="center" wrapText="1"/>
    </xf>
    <xf numFmtId="9" fontId="4" fillId="0" borderId="4" xfId="1" applyFont="1" applyFill="1" applyBorder="1" applyAlignment="1" applyProtection="1">
      <alignment horizontal="center" vertical="center" wrapText="1"/>
    </xf>
    <xf numFmtId="9" fontId="3" fillId="0" borderId="6" xfId="1" applyFont="1" applyFill="1" applyBorder="1" applyAlignment="1" applyProtection="1">
      <alignment horizontal="center" vertical="center" wrapText="1"/>
    </xf>
    <xf numFmtId="164" fontId="3" fillId="0" borderId="5" xfId="1" applyNumberFormat="1" applyFont="1" applyFill="1" applyBorder="1" applyAlignment="1" applyProtection="1">
      <alignment horizontal="center" vertical="center" wrapText="1"/>
    </xf>
    <xf numFmtId="164" fontId="3" fillId="0" borderId="8" xfId="1"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10" fontId="3" fillId="0" borderId="5" xfId="1" applyNumberFormat="1" applyFont="1" applyFill="1" applyBorder="1" applyAlignment="1" applyProtection="1">
      <alignment horizontal="center" vertical="center" wrapText="1"/>
    </xf>
    <xf numFmtId="10" fontId="3" fillId="0" borderId="8" xfId="1" applyNumberFormat="1" applyFont="1" applyFill="1" applyBorder="1" applyAlignment="1" applyProtection="1">
      <alignment horizontal="center" vertical="center" wrapText="1"/>
    </xf>
    <xf numFmtId="164" fontId="3" fillId="0" borderId="22" xfId="1" applyNumberFormat="1" applyFont="1" applyFill="1" applyBorder="1" applyAlignment="1" applyProtection="1">
      <alignment horizontal="center" vertical="center" wrapText="1"/>
    </xf>
    <xf numFmtId="0" fontId="4" fillId="0" borderId="27"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center" vertical="center" wrapText="1"/>
    </xf>
    <xf numFmtId="9" fontId="4" fillId="0" borderId="21" xfId="1" applyFont="1" applyFill="1" applyBorder="1" applyAlignment="1" applyProtection="1">
      <alignment horizontal="center" vertical="center" wrapText="1"/>
    </xf>
    <xf numFmtId="9" fontId="4" fillId="0" borderId="22" xfId="1" applyFont="1" applyFill="1" applyBorder="1" applyAlignment="1" applyProtection="1">
      <alignment horizontal="center" vertical="center" wrapText="1"/>
    </xf>
    <xf numFmtId="0" fontId="4" fillId="0" borderId="31"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0" borderId="33"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44" xfId="0" applyFont="1" applyFill="1" applyBorder="1" applyAlignment="1" applyProtection="1">
      <alignment horizontal="center" vertical="center" wrapText="1"/>
    </xf>
    <xf numFmtId="14" fontId="5" fillId="2" borderId="144" xfId="0" applyNumberFormat="1" applyFont="1" applyFill="1" applyBorder="1" applyAlignment="1" applyProtection="1">
      <alignment horizontal="center" vertical="center" wrapText="1"/>
    </xf>
    <xf numFmtId="0" fontId="5" fillId="2" borderId="14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wrapText="1"/>
    </xf>
    <xf numFmtId="14" fontId="10" fillId="0" borderId="0" xfId="0" applyNumberFormat="1" applyFont="1" applyAlignment="1" applyProtection="1">
      <alignment vertical="center" wrapText="1"/>
    </xf>
    <xf numFmtId="14" fontId="10" fillId="0" borderId="0" xfId="0" applyNumberFormat="1" applyFont="1" applyFill="1" applyBorder="1" applyAlignment="1" applyProtection="1">
      <alignment vertical="center" wrapText="1"/>
    </xf>
    <xf numFmtId="0" fontId="10" fillId="0" borderId="0" xfId="0" applyFont="1" applyAlignment="1" applyProtection="1">
      <alignment horizontal="left" vertical="center" wrapText="1"/>
    </xf>
    <xf numFmtId="10" fontId="10" fillId="0" borderId="0" xfId="1" applyNumberFormat="1" applyFont="1" applyAlignment="1" applyProtection="1">
      <alignment horizontal="center" vertical="center" wrapText="1"/>
    </xf>
    <xf numFmtId="0" fontId="11" fillId="0" borderId="0" xfId="0" applyFont="1" applyAlignment="1" applyProtection="1">
      <alignment vertical="center" wrapText="1"/>
    </xf>
    <xf numFmtId="0" fontId="14"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14" fontId="15" fillId="0" borderId="0" xfId="0" applyNumberFormat="1" applyFont="1" applyAlignment="1" applyProtection="1">
      <alignment horizontal="center" vertical="center" wrapText="1"/>
    </xf>
    <xf numFmtId="14" fontId="15" fillId="0" borderId="0" xfId="0" applyNumberFormat="1" applyFont="1" applyFill="1" applyBorder="1" applyAlignment="1" applyProtection="1">
      <alignment horizontal="center" vertical="center" wrapText="1"/>
    </xf>
    <xf numFmtId="164" fontId="10" fillId="0" borderId="0" xfId="0" applyNumberFormat="1" applyFont="1" applyAlignment="1" applyProtection="1">
      <alignment vertical="center" wrapText="1"/>
    </xf>
    <xf numFmtId="0" fontId="16" fillId="0" borderId="0" xfId="0" applyFont="1" applyAlignment="1" applyProtection="1">
      <alignment horizontal="center" vertical="center" wrapText="1"/>
    </xf>
    <xf numFmtId="0" fontId="14" fillId="0" borderId="0" xfId="0" applyFont="1" applyFill="1" applyBorder="1" applyAlignment="1" applyProtection="1">
      <alignment horizontal="left" vertical="center" wrapText="1"/>
    </xf>
    <xf numFmtId="0" fontId="7" fillId="0" borderId="0" xfId="0" applyFont="1" applyAlignment="1" applyProtection="1">
      <alignment vertical="center" wrapText="1"/>
    </xf>
    <xf numFmtId="0" fontId="7" fillId="0" borderId="0" xfId="0" applyFont="1" applyAlignment="1" applyProtection="1">
      <alignment horizontal="left" vertical="center" wrapText="1"/>
    </xf>
    <xf numFmtId="10" fontId="7" fillId="0" borderId="0" xfId="1" applyNumberFormat="1" applyFont="1" applyAlignment="1" applyProtection="1">
      <alignment horizontal="center" vertical="center" wrapText="1"/>
    </xf>
    <xf numFmtId="0" fontId="7" fillId="0" borderId="0" xfId="0" applyFont="1" applyFill="1" applyBorder="1" applyAlignment="1" applyProtection="1">
      <alignment horizontal="left" vertical="center" wrapText="1"/>
    </xf>
    <xf numFmtId="0" fontId="18" fillId="0" borderId="0" xfId="0" applyFont="1" applyAlignment="1" applyProtection="1">
      <alignment horizontal="center" vertical="center" wrapText="1"/>
    </xf>
    <xf numFmtId="0" fontId="19" fillId="0" borderId="0" xfId="0" applyFont="1" applyFill="1" applyBorder="1" applyAlignment="1" applyProtection="1">
      <alignment horizontal="left" vertical="center" wrapText="1"/>
    </xf>
    <xf numFmtId="0" fontId="20" fillId="2" borderId="10" xfId="0" applyFont="1" applyFill="1" applyBorder="1" applyAlignment="1" applyProtection="1">
      <alignment horizontal="center" vertical="center" wrapText="1"/>
    </xf>
    <xf numFmtId="0" fontId="20" fillId="2" borderId="105" xfId="0" applyFont="1" applyFill="1" applyBorder="1" applyAlignment="1" applyProtection="1">
      <alignment horizontal="center" vertical="center" wrapText="1"/>
    </xf>
    <xf numFmtId="0" fontId="20" fillId="2" borderId="106" xfId="0" applyFont="1" applyFill="1" applyBorder="1" applyAlignment="1" applyProtection="1">
      <alignment horizontal="center" vertical="center" wrapText="1"/>
    </xf>
    <xf numFmtId="14" fontId="20" fillId="2" borderId="106" xfId="0" applyNumberFormat="1" applyFont="1" applyFill="1" applyBorder="1" applyAlignment="1" applyProtection="1">
      <alignment horizontal="center" vertical="center" wrapText="1"/>
    </xf>
    <xf numFmtId="14" fontId="20" fillId="2" borderId="107" xfId="0" applyNumberFormat="1" applyFont="1" applyFill="1" applyBorder="1" applyAlignment="1" applyProtection="1">
      <alignment horizontal="center" vertical="center" wrapText="1"/>
    </xf>
    <xf numFmtId="14" fontId="20" fillId="0" borderId="9" xfId="0" applyNumberFormat="1" applyFont="1" applyFill="1" applyBorder="1" applyAlignment="1" applyProtection="1">
      <alignment horizontal="center" vertical="center" wrapText="1"/>
    </xf>
    <xf numFmtId="0" fontId="20" fillId="2" borderId="107" xfId="0" applyFont="1" applyFill="1" applyBorder="1" applyAlignment="1" applyProtection="1">
      <alignment horizontal="center" vertical="center" wrapText="1"/>
    </xf>
    <xf numFmtId="0" fontId="20" fillId="2" borderId="107" xfId="0" applyFont="1" applyFill="1" applyBorder="1" applyAlignment="1" applyProtection="1">
      <alignment horizontal="left" vertical="center" wrapText="1"/>
    </xf>
    <xf numFmtId="0" fontId="21" fillId="0" borderId="0" xfId="0" applyFont="1" applyAlignment="1" applyProtection="1">
      <alignment vertical="center" wrapText="1"/>
    </xf>
    <xf numFmtId="10" fontId="20" fillId="2" borderId="107" xfId="1" applyNumberFormat="1" applyFont="1" applyFill="1" applyBorder="1" applyAlignment="1" applyProtection="1">
      <alignment horizontal="center" vertical="center" wrapText="1"/>
    </xf>
    <xf numFmtId="0" fontId="7" fillId="3" borderId="60" xfId="0" applyFont="1" applyFill="1" applyBorder="1" applyAlignment="1" applyProtection="1">
      <alignment horizontal="center" vertical="center" wrapText="1"/>
    </xf>
    <xf numFmtId="0" fontId="10" fillId="0" borderId="61" xfId="0" applyFont="1" applyFill="1" applyBorder="1" applyAlignment="1" applyProtection="1">
      <alignment horizontal="center" vertical="center" wrapText="1"/>
    </xf>
    <xf numFmtId="0" fontId="10" fillId="0" borderId="62" xfId="0" applyFont="1" applyFill="1" applyBorder="1" applyAlignment="1" applyProtection="1">
      <alignment horizontal="left" vertical="center" wrapText="1"/>
    </xf>
    <xf numFmtId="0" fontId="10" fillId="0" borderId="6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10" fillId="0" borderId="65" xfId="0" applyFont="1" applyFill="1" applyBorder="1" applyAlignment="1" applyProtection="1">
      <alignment horizontal="center" vertical="center" wrapText="1"/>
    </xf>
    <xf numFmtId="14" fontId="10" fillId="0" borderId="65" xfId="0" applyNumberFormat="1" applyFont="1" applyFill="1" applyBorder="1" applyAlignment="1" applyProtection="1">
      <alignment horizontal="center" vertical="center" wrapText="1"/>
    </xf>
    <xf numFmtId="14" fontId="10" fillId="0" borderId="66" xfId="0" applyNumberFormat="1" applyFont="1" applyFill="1" applyBorder="1" applyAlignment="1" applyProtection="1">
      <alignment horizontal="center" vertical="center" wrapText="1"/>
    </xf>
    <xf numFmtId="14" fontId="7" fillId="0" borderId="0" xfId="0" applyNumberFormat="1" applyFont="1" applyFill="1" applyBorder="1" applyAlignment="1" applyProtection="1">
      <alignment horizontal="center" vertical="center" wrapText="1"/>
    </xf>
    <xf numFmtId="0" fontId="7" fillId="0" borderId="68" xfId="0" applyFont="1" applyFill="1" applyBorder="1" applyAlignment="1" applyProtection="1">
      <alignment horizontal="center" vertical="center" wrapText="1"/>
    </xf>
    <xf numFmtId="0" fontId="7" fillId="0" borderId="67" xfId="0" applyFont="1" applyFill="1" applyBorder="1" applyAlignment="1" applyProtection="1">
      <alignment horizontal="center" vertical="center" wrapText="1"/>
    </xf>
    <xf numFmtId="0" fontId="7" fillId="0" borderId="70" xfId="0" applyFont="1" applyFill="1" applyBorder="1" applyAlignment="1" applyProtection="1">
      <alignment horizontal="center" vertical="center" wrapText="1"/>
    </xf>
    <xf numFmtId="2" fontId="22" fillId="0" borderId="129" xfId="0" applyNumberFormat="1" applyFont="1" applyFill="1" applyBorder="1" applyAlignment="1" applyProtection="1">
      <alignment horizontal="center" vertical="center" wrapText="1"/>
    </xf>
    <xf numFmtId="2" fontId="22" fillId="0" borderId="130" xfId="0" applyNumberFormat="1" applyFont="1" applyFill="1" applyBorder="1" applyAlignment="1" applyProtection="1">
      <alignment horizontal="center" vertical="center" wrapText="1"/>
    </xf>
    <xf numFmtId="10" fontId="22" fillId="0" borderId="131" xfId="1" applyNumberFormat="1" applyFont="1" applyFill="1" applyBorder="1" applyAlignment="1" applyProtection="1">
      <alignment vertical="center" wrapText="1"/>
    </xf>
    <xf numFmtId="10" fontId="22" fillId="0" borderId="131" xfId="1" applyNumberFormat="1" applyFont="1" applyFill="1" applyBorder="1" applyAlignment="1" applyProtection="1">
      <alignment horizontal="center" vertical="center" wrapText="1"/>
    </xf>
    <xf numFmtId="0" fontId="7" fillId="3" borderId="79" xfId="0" applyFont="1" applyFill="1" applyBorder="1" applyAlignment="1" applyProtection="1">
      <alignment horizontal="center" vertical="center" wrapText="1"/>
    </xf>
    <xf numFmtId="0" fontId="10" fillId="0" borderId="80" xfId="0" applyFont="1" applyFill="1" applyBorder="1" applyAlignment="1" applyProtection="1">
      <alignment horizontal="center" vertical="center" wrapText="1"/>
    </xf>
    <xf numFmtId="0" fontId="10" fillId="0" borderId="81" xfId="0" applyFont="1" applyFill="1" applyBorder="1" applyAlignment="1" applyProtection="1">
      <alignment horizontal="left" vertical="center" wrapText="1"/>
    </xf>
    <xf numFmtId="0" fontId="10" fillId="0" borderId="82" xfId="0" applyFont="1" applyFill="1" applyBorder="1" applyAlignment="1" applyProtection="1">
      <alignment horizontal="center" vertical="center" wrapText="1"/>
    </xf>
    <xf numFmtId="14" fontId="10" fillId="0" borderId="82" xfId="0" applyNumberFormat="1" applyFont="1" applyFill="1" applyBorder="1" applyAlignment="1" applyProtection="1">
      <alignment horizontal="center" vertical="center" wrapText="1"/>
    </xf>
    <xf numFmtId="14" fontId="10" fillId="0" borderId="83" xfId="0" applyNumberFormat="1" applyFont="1" applyFill="1" applyBorder="1" applyAlignment="1" applyProtection="1">
      <alignment horizontal="center" vertical="center" wrapText="1"/>
    </xf>
    <xf numFmtId="0" fontId="7" fillId="0" borderId="80"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7" fillId="0" borderId="84" xfId="0" applyFont="1" applyFill="1" applyBorder="1" applyAlignment="1" applyProtection="1">
      <alignment horizontal="center" vertical="center" wrapText="1"/>
    </xf>
    <xf numFmtId="2" fontId="22" fillId="0" borderId="132" xfId="0" applyNumberFormat="1" applyFont="1" applyFill="1" applyBorder="1" applyAlignment="1" applyProtection="1">
      <alignment horizontal="center" vertical="center" wrapText="1"/>
    </xf>
    <xf numFmtId="2" fontId="22" fillId="0" borderId="133" xfId="0" applyNumberFormat="1" applyFont="1" applyFill="1" applyBorder="1" applyAlignment="1" applyProtection="1">
      <alignment horizontal="center" vertical="center" wrapText="1"/>
    </xf>
    <xf numFmtId="10" fontId="22" fillId="0" borderId="113" xfId="1" applyNumberFormat="1" applyFont="1" applyFill="1" applyBorder="1" applyAlignment="1" applyProtection="1">
      <alignment vertical="center" wrapText="1"/>
    </xf>
    <xf numFmtId="10" fontId="22" fillId="0" borderId="113" xfId="1" applyNumberFormat="1" applyFont="1" applyFill="1" applyBorder="1" applyAlignment="1" applyProtection="1">
      <alignment horizontal="center" vertical="center" wrapText="1"/>
    </xf>
    <xf numFmtId="0" fontId="10" fillId="0" borderId="85" xfId="0" applyFont="1" applyFill="1" applyBorder="1" applyAlignment="1" applyProtection="1">
      <alignment horizontal="center" vertical="center" wrapText="1"/>
    </xf>
    <xf numFmtId="0" fontId="10" fillId="0" borderId="86" xfId="0" applyFont="1" applyFill="1" applyBorder="1" applyAlignment="1" applyProtection="1">
      <alignment horizontal="left" vertical="center" wrapText="1"/>
    </xf>
    <xf numFmtId="0" fontId="10" fillId="0" borderId="87" xfId="0" applyFont="1" applyFill="1" applyBorder="1" applyAlignment="1" applyProtection="1">
      <alignment horizontal="center" vertical="center" wrapText="1"/>
    </xf>
    <xf numFmtId="14" fontId="10" fillId="0" borderId="87" xfId="0" applyNumberFormat="1" applyFont="1" applyFill="1" applyBorder="1" applyAlignment="1" applyProtection="1">
      <alignment horizontal="center" vertical="center" wrapText="1"/>
    </xf>
    <xf numFmtId="14" fontId="10" fillId="0" borderId="88" xfId="0" applyNumberFormat="1" applyFont="1" applyFill="1" applyBorder="1" applyAlignment="1" applyProtection="1">
      <alignment horizontal="center" vertical="center" wrapText="1"/>
    </xf>
    <xf numFmtId="0" fontId="7" fillId="0" borderId="85" xfId="0" applyFont="1" applyFill="1" applyBorder="1" applyAlignment="1" applyProtection="1">
      <alignment horizontal="center" vertical="center" wrapText="1"/>
    </xf>
    <xf numFmtId="0" fontId="7" fillId="0" borderId="89" xfId="0" applyFont="1" applyFill="1" applyBorder="1" applyAlignment="1" applyProtection="1">
      <alignment horizontal="center" vertical="center" wrapText="1"/>
    </xf>
    <xf numFmtId="0" fontId="7" fillId="6" borderId="117" xfId="0" applyFont="1" applyFill="1" applyBorder="1" applyAlignment="1" applyProtection="1">
      <alignment horizontal="left" vertical="center" wrapText="1"/>
      <protection locked="0"/>
    </xf>
    <xf numFmtId="0" fontId="7" fillId="6" borderId="90" xfId="0" applyFont="1" applyFill="1" applyBorder="1" applyAlignment="1" applyProtection="1">
      <alignment horizontal="center" vertical="center" wrapText="1"/>
      <protection locked="0"/>
    </xf>
    <xf numFmtId="0" fontId="7" fillId="0" borderId="90" xfId="0" applyFont="1" applyFill="1" applyBorder="1" applyAlignment="1" applyProtection="1">
      <alignment horizontal="center" vertical="center" wrapText="1"/>
    </xf>
    <xf numFmtId="0" fontId="10" fillId="0" borderId="92" xfId="0" applyFont="1" applyFill="1" applyBorder="1" applyAlignment="1" applyProtection="1">
      <alignment horizontal="center" vertical="center" wrapText="1"/>
    </xf>
    <xf numFmtId="0" fontId="10" fillId="0" borderId="93" xfId="0" applyFont="1" applyFill="1" applyBorder="1" applyAlignment="1" applyProtection="1">
      <alignment horizontal="left" vertical="center" wrapText="1"/>
    </xf>
    <xf numFmtId="14" fontId="10" fillId="0" borderId="63" xfId="0" applyNumberFormat="1" applyFont="1" applyFill="1" applyBorder="1" applyAlignment="1" applyProtection="1">
      <alignment horizontal="center" vertical="center" wrapText="1"/>
    </xf>
    <xf numFmtId="14" fontId="10" fillId="0" borderId="94" xfId="0" applyNumberFormat="1" applyFont="1" applyFill="1" applyBorder="1" applyAlignment="1" applyProtection="1">
      <alignment horizontal="center" vertical="center" wrapText="1"/>
    </xf>
    <xf numFmtId="0" fontId="7" fillId="0" borderId="92" xfId="0" applyFont="1" applyFill="1" applyBorder="1" applyAlignment="1" applyProtection="1">
      <alignment horizontal="center" vertical="center" wrapText="1"/>
    </xf>
    <xf numFmtId="0" fontId="7" fillId="0" borderId="95" xfId="0" applyFont="1" applyFill="1" applyBorder="1" applyAlignment="1" applyProtection="1">
      <alignment horizontal="center" vertical="center" wrapText="1"/>
    </xf>
    <xf numFmtId="0" fontId="7" fillId="6" borderId="96" xfId="0" applyFont="1" applyFill="1" applyBorder="1" applyAlignment="1" applyProtection="1">
      <alignment horizontal="center" vertical="center" wrapText="1"/>
      <protection locked="0"/>
    </xf>
    <xf numFmtId="0" fontId="7" fillId="0" borderId="96"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12"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14" fontId="10" fillId="0" borderId="2" xfId="0" applyNumberFormat="1"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56" xfId="0" applyFont="1" applyFill="1" applyBorder="1" applyAlignment="1" applyProtection="1">
      <alignment horizontal="center" vertical="center" wrapText="1"/>
    </xf>
    <xf numFmtId="0" fontId="7" fillId="6" borderId="45"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0" fontId="10" fillId="0" borderId="29" xfId="0" applyFont="1" applyFill="1" applyBorder="1" applyAlignment="1" applyProtection="1">
      <alignment horizontal="left" vertical="center" wrapText="1"/>
    </xf>
    <xf numFmtId="0" fontId="10" fillId="0" borderId="25" xfId="0" applyFont="1" applyFill="1" applyBorder="1" applyAlignment="1" applyProtection="1">
      <alignment horizontal="center" vertical="center" wrapText="1"/>
    </xf>
    <xf numFmtId="14" fontId="10" fillId="0" borderId="25" xfId="0" applyNumberFormat="1" applyFont="1" applyFill="1" applyBorder="1" applyAlignment="1" applyProtection="1">
      <alignment horizontal="center" vertical="center" wrapText="1"/>
    </xf>
    <xf numFmtId="14" fontId="10" fillId="0" borderId="26" xfId="0" applyNumberFormat="1"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6" borderId="110" xfId="0" applyFont="1" applyFill="1" applyBorder="1" applyAlignment="1" applyProtection="1">
      <alignment horizontal="left" vertical="center" wrapText="1"/>
      <protection locked="0"/>
    </xf>
    <xf numFmtId="0" fontId="7" fillId="6" borderId="53"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xf>
    <xf numFmtId="0" fontId="7" fillId="3" borderId="71" xfId="0" applyFont="1" applyFill="1" applyBorder="1" applyAlignment="1" applyProtection="1">
      <alignment horizontal="center" vertical="center" wrapText="1"/>
    </xf>
    <xf numFmtId="0" fontId="10" fillId="0" borderId="72" xfId="0" applyFont="1" applyFill="1" applyBorder="1" applyAlignment="1" applyProtection="1">
      <alignment horizontal="center" vertical="center" wrapText="1"/>
    </xf>
    <xf numFmtId="0" fontId="10" fillId="0" borderId="73" xfId="0" applyFont="1" applyFill="1" applyBorder="1" applyAlignment="1" applyProtection="1">
      <alignment horizontal="left" vertical="center" wrapText="1"/>
    </xf>
    <xf numFmtId="0" fontId="10" fillId="0" borderId="74" xfId="0" applyFont="1" applyFill="1" applyBorder="1" applyAlignment="1" applyProtection="1">
      <alignment horizontal="center" vertical="center" wrapText="1"/>
    </xf>
    <xf numFmtId="14" fontId="10" fillId="0" borderId="74" xfId="0" applyNumberFormat="1" applyFont="1" applyFill="1" applyBorder="1" applyAlignment="1" applyProtection="1">
      <alignment horizontal="center" vertical="center" wrapText="1"/>
    </xf>
    <xf numFmtId="14" fontId="10" fillId="0" borderId="75" xfId="0" applyNumberFormat="1" applyFont="1" applyFill="1" applyBorder="1" applyAlignment="1" applyProtection="1">
      <alignment horizontal="center" vertical="center" wrapText="1"/>
    </xf>
    <xf numFmtId="0" fontId="7" fillId="0" borderId="72"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7" fillId="6" borderId="78" xfId="0" applyFont="1" applyFill="1" applyBorder="1" applyAlignment="1" applyProtection="1">
      <alignment horizontal="center" vertical="center" wrapText="1"/>
      <protection locked="0"/>
    </xf>
    <xf numFmtId="0" fontId="7" fillId="0" borderId="78" xfId="0" applyFont="1" applyFill="1" applyBorder="1" applyAlignment="1" applyProtection="1">
      <alignment horizontal="center" vertical="center" wrapText="1"/>
    </xf>
    <xf numFmtId="2" fontId="22" fillId="0" borderId="134" xfId="0" applyNumberFormat="1" applyFont="1" applyFill="1" applyBorder="1" applyAlignment="1" applyProtection="1">
      <alignment horizontal="center" vertical="center" wrapText="1"/>
    </xf>
    <xf numFmtId="2" fontId="22" fillId="0" borderId="135" xfId="0" applyNumberFormat="1" applyFont="1" applyFill="1" applyBorder="1" applyAlignment="1" applyProtection="1">
      <alignment horizontal="center" vertical="center" wrapText="1"/>
    </xf>
    <xf numFmtId="10" fontId="22" fillId="0" borderId="122" xfId="1" applyNumberFormat="1" applyFont="1" applyFill="1" applyBorder="1" applyAlignment="1" applyProtection="1">
      <alignment vertical="center" wrapText="1"/>
    </xf>
    <xf numFmtId="10" fontId="22" fillId="0" borderId="122" xfId="1"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4" fontId="7" fillId="0" borderId="7" xfId="0" applyNumberFormat="1" applyFont="1" applyFill="1" applyBorder="1" applyAlignment="1" applyProtection="1">
      <alignment horizontal="center" vertical="center" wrapText="1"/>
    </xf>
    <xf numFmtId="14" fontId="7" fillId="0" borderId="7" xfId="0" applyNumberFormat="1" applyFont="1" applyFill="1" applyBorder="1" applyAlignment="1" applyProtection="1">
      <alignment horizontal="left" vertical="center" wrapText="1"/>
    </xf>
    <xf numFmtId="10" fontId="23" fillId="0" borderId="141" xfId="1" applyNumberFormat="1" applyFont="1" applyFill="1" applyBorder="1" applyAlignment="1" applyProtection="1">
      <alignment horizontal="center" vertical="center" wrapText="1"/>
    </xf>
    <xf numFmtId="0" fontId="7" fillId="0" borderId="0" xfId="0" applyFont="1" applyBorder="1" applyAlignment="1" applyProtection="1">
      <alignment vertical="center" wrapText="1"/>
    </xf>
    <xf numFmtId="10" fontId="7" fillId="0" borderId="0" xfId="1" applyNumberFormat="1" applyFont="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25" fillId="0" borderId="0" xfId="2" applyFont="1" applyFill="1" applyBorder="1" applyAlignment="1" applyProtection="1">
      <alignment horizontal="center" vertical="center" wrapText="1"/>
    </xf>
    <xf numFmtId="0" fontId="18" fillId="4" borderId="1" xfId="2" applyFont="1" applyFill="1" applyBorder="1" applyAlignment="1" applyProtection="1">
      <alignment horizontal="center" vertical="center" wrapText="1"/>
    </xf>
    <xf numFmtId="0" fontId="24" fillId="4" borderId="1" xfId="2" applyFont="1" applyFill="1" applyBorder="1" applyAlignment="1" applyProtection="1">
      <alignment vertical="center" wrapText="1"/>
    </xf>
    <xf numFmtId="0" fontId="24" fillId="4" borderId="1" xfId="2"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left" vertical="center" wrapText="1"/>
    </xf>
    <xf numFmtId="0" fontId="26" fillId="5" borderId="41" xfId="2" applyFont="1" applyFill="1" applyBorder="1" applyAlignment="1" applyProtection="1">
      <alignment horizontal="left" vertical="center" wrapText="1"/>
    </xf>
    <xf numFmtId="0" fontId="19" fillId="0" borderId="0" xfId="2"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0" borderId="7"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10" fontId="7" fillId="0" borderId="0" xfId="1" applyNumberFormat="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 xfId="0" applyFont="1" applyFill="1" applyBorder="1" applyAlignment="1" applyProtection="1">
      <alignment horizontal="left" vertical="center" wrapText="1"/>
    </xf>
    <xf numFmtId="0" fontId="10" fillId="0" borderId="4" xfId="0" applyFont="1" applyFill="1" applyBorder="1" applyAlignment="1" applyProtection="1">
      <alignment horizontal="center" vertical="center" wrapText="1"/>
    </xf>
    <xf numFmtId="14" fontId="10" fillId="0" borderId="4" xfId="0" applyNumberFormat="1" applyFont="1" applyFill="1" applyBorder="1" applyAlignment="1" applyProtection="1">
      <alignment horizontal="center" vertical="center" wrapText="1"/>
    </xf>
    <xf numFmtId="14" fontId="10" fillId="0" borderId="6" xfId="0" applyNumberFormat="1"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7" fillId="6" borderId="54" xfId="0" applyFont="1" applyFill="1" applyBorder="1" applyAlignment="1" applyProtection="1">
      <alignment horizontal="left" vertical="center" wrapText="1"/>
      <protection locked="0"/>
    </xf>
    <xf numFmtId="0" fontId="7" fillId="6" borderId="48"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xf>
    <xf numFmtId="2" fontId="22" fillId="0" borderId="136" xfId="0" applyNumberFormat="1" applyFont="1" applyFill="1" applyBorder="1" applyAlignment="1" applyProtection="1">
      <alignment horizontal="center" vertical="center" wrapText="1"/>
    </xf>
    <xf numFmtId="2" fontId="22" fillId="0" borderId="137" xfId="0" applyNumberFormat="1" applyFont="1" applyFill="1" applyBorder="1" applyAlignment="1" applyProtection="1">
      <alignment horizontal="center" vertical="center" wrapText="1"/>
    </xf>
    <xf numFmtId="10" fontId="22" fillId="0" borderId="118" xfId="1" applyNumberFormat="1" applyFont="1" applyFill="1" applyBorder="1" applyAlignment="1" applyProtection="1">
      <alignment vertical="center" wrapText="1"/>
    </xf>
    <xf numFmtId="0" fontId="7" fillId="6" borderId="95" xfId="0" applyFont="1" applyFill="1" applyBorder="1" applyAlignment="1" applyProtection="1">
      <alignment horizontal="left" vertical="center" wrapText="1"/>
      <protection locked="0"/>
    </xf>
    <xf numFmtId="0" fontId="7" fillId="6" borderId="89" xfId="0" applyFont="1" applyFill="1" applyBorder="1" applyAlignment="1" applyProtection="1">
      <alignment horizontal="left" vertical="center" wrapText="1"/>
      <protection locked="0"/>
    </xf>
    <xf numFmtId="0" fontId="7" fillId="6" borderId="56" xfId="0" applyFont="1" applyFill="1" applyBorder="1" applyAlignment="1" applyProtection="1">
      <alignment horizontal="left" vertical="center" wrapText="1"/>
      <protection locked="0"/>
    </xf>
    <xf numFmtId="9" fontId="10" fillId="0" borderId="2" xfId="1" applyFont="1" applyFill="1" applyBorder="1" applyAlignment="1" applyProtection="1">
      <alignment horizontal="center" vertical="center" wrapText="1"/>
    </xf>
    <xf numFmtId="164" fontId="7" fillId="0" borderId="28" xfId="1" applyNumberFormat="1" applyFont="1" applyFill="1" applyBorder="1" applyAlignment="1" applyProtection="1">
      <alignment horizontal="center" vertical="center" wrapText="1"/>
    </xf>
    <xf numFmtId="164" fontId="7" fillId="0" borderId="56" xfId="1" applyNumberFormat="1" applyFont="1" applyFill="1" applyBorder="1" applyAlignment="1" applyProtection="1">
      <alignment horizontal="center" vertical="center" wrapText="1"/>
    </xf>
    <xf numFmtId="9" fontId="7" fillId="0" borderId="28" xfId="1" applyFont="1" applyFill="1" applyBorder="1" applyAlignment="1" applyProtection="1">
      <alignment horizontal="center" vertical="center" wrapText="1"/>
    </xf>
    <xf numFmtId="9" fontId="7" fillId="6" borderId="45" xfId="1" applyFont="1" applyFill="1" applyBorder="1" applyAlignment="1" applyProtection="1">
      <alignment horizontal="center" vertical="center" wrapText="1"/>
      <protection locked="0"/>
    </xf>
    <xf numFmtId="9" fontId="7" fillId="0" borderId="45" xfId="1" applyFont="1" applyFill="1" applyBorder="1" applyAlignment="1" applyProtection="1">
      <alignment horizontal="center" vertical="center" wrapText="1"/>
    </xf>
    <xf numFmtId="9" fontId="7" fillId="0" borderId="56" xfId="1" applyFont="1" applyFill="1" applyBorder="1" applyAlignment="1" applyProtection="1">
      <alignment horizontal="center" vertical="center" wrapText="1"/>
    </xf>
    <xf numFmtId="9" fontId="7" fillId="6" borderId="56" xfId="1" applyFont="1" applyFill="1" applyBorder="1" applyAlignment="1" applyProtection="1">
      <alignment horizontal="left" vertical="center" wrapText="1"/>
      <protection locked="0"/>
    </xf>
    <xf numFmtId="0" fontId="10" fillId="0" borderId="68" xfId="0" applyFont="1" applyFill="1" applyBorder="1" applyAlignment="1" applyProtection="1">
      <alignment horizontal="center" vertical="center" wrapText="1"/>
    </xf>
    <xf numFmtId="0" fontId="10" fillId="0" borderId="69" xfId="0" applyFont="1" applyFill="1" applyBorder="1" applyAlignment="1" applyProtection="1">
      <alignment horizontal="left" vertical="center" wrapText="1"/>
    </xf>
    <xf numFmtId="9" fontId="10" fillId="0" borderId="64" xfId="1" applyFont="1" applyFill="1" applyBorder="1" applyAlignment="1" applyProtection="1">
      <alignment horizontal="center" vertical="center" wrapText="1"/>
    </xf>
    <xf numFmtId="14" fontId="10" fillId="0" borderId="64" xfId="0" applyNumberFormat="1" applyFont="1" applyFill="1" applyBorder="1" applyAlignment="1" applyProtection="1">
      <alignment horizontal="center" vertical="center" wrapText="1"/>
    </xf>
    <xf numFmtId="9" fontId="7" fillId="0" borderId="68" xfId="1" applyFont="1" applyFill="1" applyBorder="1" applyAlignment="1" applyProtection="1">
      <alignment horizontal="center" vertical="center" wrapText="1"/>
    </xf>
    <xf numFmtId="9" fontId="7" fillId="0" borderId="67" xfId="1" applyFont="1" applyFill="1" applyBorder="1" applyAlignment="1" applyProtection="1">
      <alignment horizontal="center" vertical="center" wrapText="1"/>
    </xf>
    <xf numFmtId="9" fontId="7" fillId="6" borderId="67" xfId="1" applyFont="1" applyFill="1" applyBorder="1" applyAlignment="1" applyProtection="1">
      <alignment horizontal="left" vertical="center" wrapText="1"/>
      <protection locked="0"/>
    </xf>
    <xf numFmtId="9" fontId="7" fillId="6" borderId="70" xfId="1" applyFont="1" applyFill="1" applyBorder="1" applyAlignment="1" applyProtection="1">
      <alignment horizontal="center" vertical="center" wrapText="1"/>
      <protection locked="0"/>
    </xf>
    <xf numFmtId="9" fontId="7" fillId="0" borderId="70" xfId="1" applyFont="1" applyFill="1" applyBorder="1" applyAlignment="1" applyProtection="1">
      <alignment horizontal="center" vertical="center" wrapText="1"/>
    </xf>
    <xf numFmtId="9" fontId="7" fillId="6" borderId="63" xfId="1"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xf>
    <xf numFmtId="0" fontId="10" fillId="0" borderId="30" xfId="0" applyFont="1" applyFill="1" applyBorder="1" applyAlignment="1" applyProtection="1">
      <alignment horizontal="left" vertical="center" wrapText="1"/>
    </xf>
    <xf numFmtId="0" fontId="10" fillId="0" borderId="17" xfId="0" applyFont="1" applyFill="1" applyBorder="1" applyAlignment="1" applyProtection="1">
      <alignment horizontal="center" vertical="center" wrapText="1"/>
    </xf>
    <xf numFmtId="9" fontId="10" fillId="0" borderId="17" xfId="0" applyNumberFormat="1" applyFont="1" applyFill="1" applyBorder="1" applyAlignment="1" applyProtection="1">
      <alignment horizontal="center" vertical="center" wrapText="1"/>
    </xf>
    <xf numFmtId="14" fontId="10" fillId="0" borderId="17" xfId="0" applyNumberFormat="1" applyFont="1" applyFill="1" applyBorder="1" applyAlignment="1" applyProtection="1">
      <alignment horizontal="center" vertical="center" wrapText="1"/>
    </xf>
    <xf numFmtId="9" fontId="7" fillId="0" borderId="27" xfId="1" applyFont="1" applyFill="1" applyBorder="1" applyAlignment="1" applyProtection="1">
      <alignment horizontal="center" vertical="center" wrapText="1"/>
    </xf>
    <xf numFmtId="9" fontId="7" fillId="0" borderId="58" xfId="1" applyFont="1" applyFill="1" applyBorder="1" applyAlignment="1" applyProtection="1">
      <alignment horizontal="center" vertical="center" wrapText="1"/>
    </xf>
    <xf numFmtId="9" fontId="7" fillId="6" borderId="53" xfId="1" applyFont="1" applyFill="1" applyBorder="1" applyAlignment="1" applyProtection="1">
      <alignment horizontal="center" vertical="center" wrapText="1"/>
      <protection locked="0"/>
    </xf>
    <xf numFmtId="0" fontId="7" fillId="6" borderId="89" xfId="0" applyFont="1" applyFill="1" applyBorder="1" applyAlignment="1" applyProtection="1">
      <alignment vertical="center" wrapText="1"/>
      <protection locked="0"/>
    </xf>
    <xf numFmtId="0" fontId="10" fillId="0" borderId="23" xfId="0" applyFont="1" applyFill="1" applyBorder="1" applyAlignment="1" applyProtection="1">
      <alignment horizontal="center" vertical="center" wrapText="1"/>
    </xf>
    <xf numFmtId="0" fontId="10" fillId="0" borderId="14" xfId="0" applyFont="1" applyFill="1" applyBorder="1" applyAlignment="1" applyProtection="1">
      <alignment horizontal="left" vertical="center" wrapText="1"/>
    </xf>
    <xf numFmtId="0" fontId="10" fillId="0" borderId="5" xfId="0"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55" xfId="0" applyFont="1" applyFill="1" applyBorder="1" applyAlignment="1" applyProtection="1">
      <alignment horizontal="center" vertical="center" wrapText="1"/>
    </xf>
    <xf numFmtId="0" fontId="7" fillId="6" borderId="55" xfId="0" applyFont="1" applyFill="1" applyBorder="1" applyAlignment="1" applyProtection="1">
      <alignment vertical="center" wrapText="1"/>
      <protection locked="0"/>
    </xf>
    <xf numFmtId="0" fontId="7" fillId="6" borderId="47"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4" xfId="0" applyFont="1" applyFill="1" applyBorder="1" applyAlignment="1" applyProtection="1">
      <alignment horizontal="left" vertical="center" wrapText="1"/>
    </xf>
    <xf numFmtId="0" fontId="10" fillId="0" borderId="21" xfId="0" applyFont="1" applyFill="1" applyBorder="1" applyAlignment="1" applyProtection="1">
      <alignment horizontal="center" vertical="center" wrapText="1"/>
    </xf>
    <xf numFmtId="14" fontId="10" fillId="0" borderId="21" xfId="0" applyNumberFormat="1" applyFont="1" applyFill="1" applyBorder="1" applyAlignment="1" applyProtection="1">
      <alignment horizontal="center" vertical="center" wrapText="1"/>
    </xf>
    <xf numFmtId="14" fontId="10" fillId="0" borderId="22"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57" xfId="0" applyFont="1" applyFill="1" applyBorder="1" applyAlignment="1" applyProtection="1">
      <alignment horizontal="center" vertical="center" wrapText="1"/>
    </xf>
    <xf numFmtId="0" fontId="7" fillId="6" borderId="57" xfId="0" applyFont="1" applyFill="1" applyBorder="1" applyAlignment="1" applyProtection="1">
      <alignment horizontal="left" vertical="center" wrapText="1"/>
      <protection locked="0"/>
    </xf>
    <xf numFmtId="0" fontId="7" fillId="6" borderId="50"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xf>
    <xf numFmtId="10" fontId="23" fillId="0" borderId="122" xfId="1" applyNumberFormat="1"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6" borderId="7" xfId="0" applyFont="1" applyFill="1" applyBorder="1" applyAlignment="1" applyProtection="1">
      <alignment horizontal="left" vertical="center" wrapText="1"/>
      <protection locked="0"/>
    </xf>
    <xf numFmtId="0" fontId="7" fillId="6" borderId="109" xfId="0" applyFont="1" applyFill="1" applyBorder="1" applyAlignment="1" applyProtection="1">
      <alignment horizontal="left" vertical="center" wrapText="1"/>
      <protection locked="0"/>
    </xf>
    <xf numFmtId="0" fontId="7" fillId="6" borderId="55" xfId="0" applyFont="1" applyFill="1" applyBorder="1" applyAlignment="1" applyProtection="1">
      <alignment horizontal="left" vertical="center" wrapText="1"/>
      <protection locked="0"/>
    </xf>
    <xf numFmtId="0" fontId="7" fillId="6" borderId="67" xfId="0" applyFont="1" applyFill="1" applyBorder="1" applyAlignment="1" applyProtection="1">
      <alignment horizontal="left" vertical="center" wrapText="1"/>
      <protection locked="0"/>
    </xf>
    <xf numFmtId="0" fontId="7" fillId="6" borderId="58" xfId="0" applyFont="1" applyFill="1" applyBorder="1" applyAlignment="1" applyProtection="1">
      <alignment horizontal="left" vertical="center" wrapText="1"/>
      <protection locked="0"/>
    </xf>
    <xf numFmtId="9" fontId="10" fillId="0" borderId="5" xfId="1" applyFont="1" applyFill="1" applyBorder="1" applyAlignment="1" applyProtection="1">
      <alignment horizontal="center" vertical="center" wrapText="1"/>
    </xf>
    <xf numFmtId="9" fontId="10" fillId="0" borderId="25" xfId="0" applyNumberFormat="1" applyFont="1" applyFill="1" applyBorder="1" applyAlignment="1" applyProtection="1">
      <alignment horizontal="center" vertical="center" wrapText="1"/>
    </xf>
    <xf numFmtId="10" fontId="7" fillId="0" borderId="23" xfId="1" applyNumberFormat="1" applyFont="1" applyFill="1" applyBorder="1" applyAlignment="1" applyProtection="1">
      <alignment horizontal="center" vertical="center" wrapText="1"/>
    </xf>
    <xf numFmtId="10" fontId="7" fillId="0" borderId="55" xfId="1" applyNumberFormat="1" applyFont="1" applyFill="1" applyBorder="1" applyAlignment="1" applyProtection="1">
      <alignment horizontal="center" vertical="center" wrapText="1"/>
    </xf>
    <xf numFmtId="10" fontId="7" fillId="6" borderId="55" xfId="1" applyNumberFormat="1" applyFont="1" applyFill="1" applyBorder="1" applyAlignment="1" applyProtection="1">
      <alignment horizontal="left" vertical="center" wrapText="1"/>
      <protection locked="0"/>
    </xf>
    <xf numFmtId="10" fontId="7" fillId="6" borderId="47" xfId="1" applyNumberFormat="1" applyFont="1" applyFill="1" applyBorder="1" applyAlignment="1" applyProtection="1">
      <alignment horizontal="center" vertical="center" wrapText="1"/>
      <protection locked="0"/>
    </xf>
    <xf numFmtId="14" fontId="10" fillId="0" borderId="18" xfId="0" applyNumberFormat="1"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6" borderId="0" xfId="0" applyFont="1" applyFill="1" applyBorder="1" applyAlignment="1" applyProtection="1">
      <alignment horizontal="left" vertical="center" wrapText="1"/>
      <protection locked="0"/>
    </xf>
    <xf numFmtId="0" fontId="7" fillId="6" borderId="52"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xf>
    <xf numFmtId="9" fontId="10" fillId="0" borderId="5" xfId="0" applyNumberFormat="1"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164" fontId="7" fillId="0" borderId="23" xfId="0" applyNumberFormat="1" applyFont="1" applyFill="1" applyBorder="1" applyAlignment="1" applyProtection="1">
      <alignment horizontal="center" vertical="center" wrapText="1"/>
    </xf>
    <xf numFmtId="164" fontId="7" fillId="0" borderId="55" xfId="0" applyNumberFormat="1" applyFont="1" applyFill="1" applyBorder="1" applyAlignment="1" applyProtection="1">
      <alignment horizontal="center" vertical="center" wrapText="1"/>
    </xf>
    <xf numFmtId="9" fontId="7" fillId="6" borderId="55" xfId="0" applyNumberFormat="1" applyFont="1" applyFill="1" applyBorder="1" applyAlignment="1" applyProtection="1">
      <alignment horizontal="left" vertical="center" wrapText="1"/>
      <protection locked="0"/>
    </xf>
    <xf numFmtId="9" fontId="7" fillId="6" borderId="47" xfId="0" applyNumberFormat="1" applyFont="1" applyFill="1" applyBorder="1" applyAlignment="1" applyProtection="1">
      <alignment horizontal="center" vertical="center" wrapText="1"/>
      <protection locked="0"/>
    </xf>
    <xf numFmtId="9" fontId="7" fillId="0" borderId="47" xfId="0" applyNumberFormat="1" applyFont="1" applyFill="1" applyBorder="1" applyAlignment="1" applyProtection="1">
      <alignment horizontal="center" vertical="center" wrapText="1"/>
    </xf>
    <xf numFmtId="9" fontId="7" fillId="0" borderId="55" xfId="0" applyNumberFormat="1" applyFont="1" applyFill="1" applyBorder="1" applyAlignment="1" applyProtection="1">
      <alignment horizontal="center" vertical="center" wrapText="1"/>
    </xf>
    <xf numFmtId="0" fontId="10" fillId="0" borderId="25" xfId="0" applyNumberFormat="1" applyFont="1" applyFill="1" applyBorder="1" applyAlignment="1" applyProtection="1">
      <alignment horizontal="center" vertical="center" wrapText="1"/>
    </xf>
    <xf numFmtId="0" fontId="7" fillId="0" borderId="27" xfId="0" applyNumberFormat="1" applyFont="1" applyFill="1" applyBorder="1" applyAlignment="1" applyProtection="1">
      <alignment horizontal="center" vertical="center" wrapText="1"/>
    </xf>
    <xf numFmtId="0" fontId="7" fillId="0" borderId="58" xfId="0" applyNumberFormat="1" applyFont="1" applyFill="1" applyBorder="1" applyAlignment="1" applyProtection="1">
      <alignment horizontal="center" vertical="center" wrapText="1"/>
    </xf>
    <xf numFmtId="0" fontId="7" fillId="6" borderId="58" xfId="0" applyNumberFormat="1" applyFont="1" applyFill="1" applyBorder="1" applyAlignment="1" applyProtection="1">
      <alignment horizontal="left" vertical="center" wrapText="1"/>
      <protection locked="0"/>
    </xf>
    <xf numFmtId="0" fontId="7" fillId="6" borderId="53" xfId="0" applyNumberFormat="1" applyFont="1" applyFill="1" applyBorder="1" applyAlignment="1" applyProtection="1">
      <alignment horizontal="center" vertical="center" wrapText="1"/>
      <protection locked="0"/>
    </xf>
    <xf numFmtId="0" fontId="7" fillId="0" borderId="53" xfId="0" applyNumberFormat="1" applyFont="1" applyFill="1" applyBorder="1" applyAlignment="1" applyProtection="1">
      <alignment horizontal="center" vertical="center" wrapText="1"/>
    </xf>
    <xf numFmtId="9" fontId="7" fillId="0" borderId="23" xfId="0" applyNumberFormat="1" applyFont="1" applyFill="1" applyBorder="1" applyAlignment="1" applyProtection="1">
      <alignment horizontal="center" vertical="center" wrapText="1"/>
    </xf>
    <xf numFmtId="9" fontId="10" fillId="0" borderId="17" xfId="1" applyFont="1" applyFill="1" applyBorder="1" applyAlignment="1" applyProtection="1">
      <alignment horizontal="center" vertical="center" wrapText="1"/>
    </xf>
    <xf numFmtId="9" fontId="7" fillId="0" borderId="16" xfId="0" applyNumberFormat="1" applyFont="1" applyFill="1" applyBorder="1" applyAlignment="1" applyProtection="1">
      <alignment horizontal="center" vertical="center" wrapText="1"/>
    </xf>
    <xf numFmtId="9" fontId="7" fillId="0" borderId="0" xfId="0" applyNumberFormat="1" applyFont="1" applyFill="1" applyBorder="1" applyAlignment="1" applyProtection="1">
      <alignment horizontal="center" vertical="center" wrapText="1"/>
    </xf>
    <xf numFmtId="9" fontId="7" fillId="6" borderId="0" xfId="0" applyNumberFormat="1" applyFont="1" applyFill="1" applyBorder="1" applyAlignment="1" applyProtection="1">
      <alignment horizontal="left" vertical="center" wrapText="1"/>
      <protection locked="0"/>
    </xf>
    <xf numFmtId="9" fontId="7" fillId="6" borderId="52" xfId="0" applyNumberFormat="1" applyFont="1" applyFill="1" applyBorder="1" applyAlignment="1" applyProtection="1">
      <alignment horizontal="center" vertical="center" wrapText="1"/>
      <protection locked="0"/>
    </xf>
    <xf numFmtId="9" fontId="7" fillId="0" borderId="52" xfId="0" applyNumberFormat="1" applyFont="1" applyFill="1" applyBorder="1" applyAlignment="1" applyProtection="1">
      <alignment horizontal="center" vertical="center" wrapText="1"/>
    </xf>
    <xf numFmtId="0" fontId="7" fillId="3" borderId="97" xfId="0" applyFont="1" applyFill="1" applyBorder="1" applyAlignment="1" applyProtection="1">
      <alignment horizontal="center" vertical="center" wrapText="1"/>
    </xf>
    <xf numFmtId="0" fontId="10" fillId="0" borderId="98" xfId="0" applyFont="1" applyFill="1" applyBorder="1" applyAlignment="1" applyProtection="1">
      <alignment horizontal="center" vertical="center" wrapText="1"/>
    </xf>
    <xf numFmtId="0" fontId="10" fillId="0" borderId="99" xfId="0" applyFont="1" applyFill="1" applyBorder="1" applyAlignment="1" applyProtection="1">
      <alignment horizontal="left" vertical="center" wrapText="1"/>
    </xf>
    <xf numFmtId="0" fontId="10" fillId="0" borderId="100" xfId="0" applyFont="1" applyFill="1" applyBorder="1" applyAlignment="1" applyProtection="1">
      <alignment horizontal="center" vertical="center" wrapText="1"/>
    </xf>
    <xf numFmtId="14" fontId="10" fillId="0" borderId="100" xfId="0" applyNumberFormat="1" applyFont="1" applyFill="1" applyBorder="1" applyAlignment="1" applyProtection="1">
      <alignment horizontal="center" vertical="center" wrapText="1"/>
    </xf>
    <xf numFmtId="14" fontId="10" fillId="0" borderId="101" xfId="0" applyNumberFormat="1" applyFont="1" applyFill="1" applyBorder="1" applyAlignment="1" applyProtection="1">
      <alignment horizontal="center" vertical="center" wrapText="1"/>
    </xf>
    <xf numFmtId="0" fontId="7" fillId="0" borderId="98" xfId="0" applyFont="1" applyFill="1" applyBorder="1" applyAlignment="1" applyProtection="1">
      <alignment horizontal="center" vertical="center" wrapText="1"/>
    </xf>
    <xf numFmtId="0" fontId="7" fillId="0" borderId="102" xfId="0" applyFont="1" applyFill="1" applyBorder="1" applyAlignment="1" applyProtection="1">
      <alignment horizontal="center" vertical="center" wrapText="1"/>
    </xf>
    <xf numFmtId="0" fontId="7" fillId="6" borderId="102" xfId="0" applyFont="1" applyFill="1" applyBorder="1" applyAlignment="1" applyProtection="1">
      <alignment horizontal="left" vertical="center" wrapText="1"/>
      <protection locked="0"/>
    </xf>
    <xf numFmtId="0" fontId="7" fillId="6" borderId="103" xfId="0" applyFont="1" applyFill="1" applyBorder="1" applyAlignment="1" applyProtection="1">
      <alignment horizontal="center" vertical="center" wrapText="1"/>
      <protection locked="0"/>
    </xf>
    <xf numFmtId="0" fontId="7" fillId="0" borderId="103" xfId="0" applyFont="1" applyFill="1" applyBorder="1" applyAlignment="1" applyProtection="1">
      <alignment horizontal="center" vertical="center" wrapText="1"/>
    </xf>
    <xf numFmtId="10" fontId="22" fillId="0" borderId="143" xfId="1" applyNumberFormat="1" applyFont="1" applyFill="1" applyBorder="1" applyAlignment="1" applyProtection="1">
      <alignment horizontal="center" vertical="center" wrapText="1"/>
    </xf>
    <xf numFmtId="0" fontId="7" fillId="3" borderId="35"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44" xfId="0" applyFont="1" applyFill="1" applyBorder="1" applyAlignment="1" applyProtection="1">
      <alignment horizontal="left" vertical="center" wrapText="1"/>
    </xf>
    <xf numFmtId="0" fontId="10" fillId="0" borderId="33" xfId="0" applyFont="1" applyFill="1" applyBorder="1" applyAlignment="1" applyProtection="1">
      <alignment horizontal="center" vertical="center" wrapText="1"/>
    </xf>
    <xf numFmtId="14" fontId="10" fillId="0" borderId="33" xfId="0" applyNumberFormat="1" applyFont="1" applyFill="1" applyBorder="1" applyAlignment="1" applyProtection="1">
      <alignment horizontal="center" vertical="center" wrapText="1"/>
    </xf>
    <xf numFmtId="14" fontId="10" fillId="0" borderId="32" xfId="0" applyNumberFormat="1"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6" borderId="39" xfId="0" applyFont="1" applyFill="1" applyBorder="1" applyAlignment="1" applyProtection="1">
      <alignment horizontal="left" vertical="center" wrapText="1"/>
      <protection locked="0"/>
    </xf>
    <xf numFmtId="0" fontId="7" fillId="6" borderId="51"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xf>
    <xf numFmtId="10" fontId="22" fillId="0" borderId="142" xfId="1" applyNumberFormat="1" applyFont="1" applyFill="1" applyBorder="1" applyAlignment="1" applyProtection="1">
      <alignment horizontal="center" vertical="center" wrapText="1"/>
    </xf>
    <xf numFmtId="10" fontId="23" fillId="0" borderId="115" xfId="1" applyNumberFormat="1" applyFont="1" applyFill="1" applyBorder="1" applyAlignment="1" applyProtection="1">
      <alignment horizontal="center" vertical="center" wrapText="1"/>
    </xf>
    <xf numFmtId="0" fontId="18" fillId="0" borderId="0" xfId="0" applyFont="1" applyFill="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05" xfId="0" applyFont="1" applyFill="1" applyBorder="1" applyAlignment="1" applyProtection="1">
      <alignment horizontal="center" vertical="center" wrapText="1"/>
    </xf>
    <xf numFmtId="0" fontId="8" fillId="2" borderId="106" xfId="0" applyFont="1" applyFill="1" applyBorder="1" applyAlignment="1" applyProtection="1">
      <alignment horizontal="center" vertical="center" wrapText="1"/>
    </xf>
    <xf numFmtId="14" fontId="8" fillId="2" borderId="106" xfId="0" applyNumberFormat="1" applyFont="1" applyFill="1" applyBorder="1" applyAlignment="1" applyProtection="1">
      <alignment horizontal="center" vertical="center" wrapText="1"/>
    </xf>
    <xf numFmtId="14" fontId="8" fillId="2" borderId="107" xfId="0" applyNumberFormat="1" applyFont="1" applyFill="1" applyBorder="1" applyAlignment="1" applyProtection="1">
      <alignment horizontal="center" vertical="center" wrapText="1"/>
    </xf>
    <xf numFmtId="14" fontId="16" fillId="0" borderId="9" xfId="0" applyNumberFormat="1" applyFont="1" applyFill="1" applyBorder="1" applyAlignment="1" applyProtection="1">
      <alignment horizontal="center" vertical="center" wrapText="1"/>
    </xf>
    <xf numFmtId="0" fontId="16" fillId="2" borderId="105" xfId="0" applyFont="1" applyFill="1" applyBorder="1" applyAlignment="1" applyProtection="1">
      <alignment horizontal="center" vertical="center" wrapText="1"/>
    </xf>
    <xf numFmtId="0" fontId="16" fillId="2" borderId="106" xfId="0" applyFont="1" applyFill="1" applyBorder="1" applyAlignment="1" applyProtection="1">
      <alignment horizontal="center" vertical="center" wrapText="1"/>
    </xf>
    <xf numFmtId="0" fontId="16" fillId="2" borderId="107" xfId="0" applyFont="1" applyFill="1" applyBorder="1" applyAlignment="1" applyProtection="1">
      <alignment horizontal="center" vertical="center" wrapText="1"/>
    </xf>
    <xf numFmtId="0" fontId="16" fillId="2" borderId="107" xfId="0" applyFont="1" applyFill="1" applyBorder="1" applyAlignment="1" applyProtection="1">
      <alignment horizontal="left" vertical="center" wrapText="1"/>
    </xf>
    <xf numFmtId="9" fontId="10" fillId="0" borderId="4" xfId="0" applyNumberFormat="1" applyFont="1" applyFill="1" applyBorder="1" applyAlignment="1" applyProtection="1">
      <alignment horizontal="center" vertical="center" wrapText="1"/>
    </xf>
    <xf numFmtId="2" fontId="22" fillId="0" borderId="42" xfId="0" applyNumberFormat="1" applyFont="1" applyFill="1" applyBorder="1" applyAlignment="1" applyProtection="1">
      <alignment horizontal="center" vertical="center" wrapText="1"/>
    </xf>
    <xf numFmtId="10" fontId="22" fillId="0" borderId="42" xfId="1" applyNumberFormat="1" applyFont="1" applyFill="1" applyBorder="1" applyAlignment="1" applyProtection="1">
      <alignment vertical="center" wrapText="1"/>
    </xf>
    <xf numFmtId="9" fontId="10" fillId="0" borderId="23" xfId="0" applyNumberFormat="1" applyFont="1" applyFill="1" applyBorder="1" applyAlignment="1" applyProtection="1">
      <alignment horizontal="center" vertical="center" wrapText="1"/>
    </xf>
    <xf numFmtId="9" fontId="10" fillId="0" borderId="14" xfId="0" applyNumberFormat="1" applyFont="1" applyFill="1" applyBorder="1" applyAlignment="1" applyProtection="1">
      <alignment horizontal="left" vertical="center" wrapText="1"/>
    </xf>
    <xf numFmtId="9" fontId="7" fillId="0" borderId="27" xfId="0" applyNumberFormat="1" applyFont="1" applyFill="1" applyBorder="1" applyAlignment="1" applyProtection="1">
      <alignment horizontal="center" vertical="center" wrapText="1"/>
    </xf>
    <xf numFmtId="9" fontId="7" fillId="0" borderId="58" xfId="0" applyNumberFormat="1" applyFont="1" applyFill="1" applyBorder="1" applyAlignment="1" applyProtection="1">
      <alignment horizontal="center" vertical="center" wrapText="1"/>
    </xf>
    <xf numFmtId="9" fontId="7" fillId="6" borderId="58" xfId="0" applyNumberFormat="1" applyFont="1" applyFill="1" applyBorder="1" applyAlignment="1" applyProtection="1">
      <alignment horizontal="left" vertical="center" wrapText="1"/>
      <protection locked="0"/>
    </xf>
    <xf numFmtId="9" fontId="7" fillId="6" borderId="53" xfId="0" applyNumberFormat="1" applyFont="1" applyFill="1" applyBorder="1" applyAlignment="1" applyProtection="1">
      <alignment horizontal="center" vertical="center" wrapText="1"/>
      <protection locked="0"/>
    </xf>
    <xf numFmtId="9" fontId="7" fillId="0" borderId="53" xfId="0" applyNumberFormat="1" applyFont="1" applyFill="1" applyBorder="1" applyAlignment="1" applyProtection="1">
      <alignment horizontal="center" vertical="center" wrapText="1"/>
    </xf>
    <xf numFmtId="9" fontId="10" fillId="0" borderId="21" xfId="0" applyNumberFormat="1" applyFont="1" applyFill="1" applyBorder="1" applyAlignment="1" applyProtection="1">
      <alignment horizontal="center" vertical="center" wrapText="1"/>
    </xf>
    <xf numFmtId="14" fontId="7" fillId="0" borderId="0" xfId="0" applyNumberFormat="1" applyFont="1" applyAlignment="1" applyProtection="1">
      <alignment vertical="center" wrapText="1"/>
    </xf>
    <xf numFmtId="14" fontId="7" fillId="0" borderId="0" xfId="0" applyNumberFormat="1" applyFont="1" applyFill="1" applyBorder="1" applyAlignment="1" applyProtection="1">
      <alignment vertical="center" wrapText="1"/>
    </xf>
    <xf numFmtId="10" fontId="23" fillId="0" borderId="142" xfId="1" applyNumberFormat="1"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0" xfId="0" applyFont="1" applyFill="1" applyBorder="1" applyAlignment="1" applyProtection="1">
      <alignment vertical="center" wrapText="1"/>
    </xf>
    <xf numFmtId="0" fontId="11" fillId="0" borderId="0" xfId="0" applyFont="1" applyAlignment="1" applyProtection="1">
      <alignment horizontal="left" vertical="center" wrapText="1"/>
    </xf>
    <xf numFmtId="10" fontId="11" fillId="0" borderId="0" xfId="1" applyNumberFormat="1" applyFont="1" applyAlignment="1" applyProtection="1">
      <alignment horizontal="center" vertical="center" wrapText="1"/>
    </xf>
    <xf numFmtId="0" fontId="21" fillId="2" borderId="106" xfId="0" applyFont="1" applyFill="1" applyBorder="1" applyAlignment="1" applyProtection="1">
      <alignment horizontal="center" vertical="center" wrapText="1"/>
    </xf>
    <xf numFmtId="9" fontId="7" fillId="0" borderId="23" xfId="1" applyNumberFormat="1" applyFont="1" applyFill="1" applyBorder="1" applyAlignment="1" applyProtection="1">
      <alignment horizontal="center" vertical="center" wrapText="1"/>
    </xf>
    <xf numFmtId="9" fontId="7" fillId="0" borderId="47" xfId="1" applyNumberFormat="1" applyFont="1" applyFill="1" applyBorder="1" applyAlignment="1" applyProtection="1">
      <alignment horizontal="center" vertical="center" wrapText="1"/>
    </xf>
    <xf numFmtId="0" fontId="6" fillId="6" borderId="58" xfId="0" applyFont="1" applyFill="1" applyBorder="1" applyAlignment="1" applyProtection="1">
      <alignment horizontal="left" vertical="center" wrapText="1"/>
      <protection locked="0"/>
    </xf>
    <xf numFmtId="0" fontId="6" fillId="6" borderId="102" xfId="0" applyFont="1" applyFill="1" applyBorder="1" applyAlignment="1" applyProtection="1">
      <alignment horizontal="left" vertical="center" wrapText="1"/>
      <protection locked="0"/>
    </xf>
    <xf numFmtId="0" fontId="6" fillId="6" borderId="57" xfId="0" applyFont="1" applyFill="1" applyBorder="1" applyAlignment="1" applyProtection="1">
      <alignment horizontal="left" vertical="center" wrapText="1"/>
      <protection locked="0"/>
    </xf>
    <xf numFmtId="9" fontId="6" fillId="6" borderId="56" xfId="1" applyFont="1" applyFill="1" applyBorder="1" applyAlignment="1" applyProtection="1">
      <alignment horizontal="left" vertical="center" wrapText="1"/>
      <protection locked="0"/>
    </xf>
    <xf numFmtId="0" fontId="6" fillId="6" borderId="56" xfId="0" applyFont="1" applyFill="1" applyBorder="1" applyAlignment="1" applyProtection="1">
      <alignment horizontal="left" vertical="center" wrapText="1"/>
      <protection locked="0"/>
    </xf>
    <xf numFmtId="10" fontId="28" fillId="0" borderId="122" xfId="1" applyNumberFormat="1" applyFont="1" applyFill="1" applyBorder="1" applyAlignment="1" applyProtection="1">
      <alignment horizontal="center" vertical="center" wrapText="1"/>
    </xf>
    <xf numFmtId="14" fontId="21" fillId="0" borderId="7"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6" borderId="46"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xf>
    <xf numFmtId="0" fontId="29" fillId="7" borderId="14" xfId="3" applyFont="1" applyFill="1" applyBorder="1" applyAlignment="1">
      <alignment horizontal="left" vertical="center" wrapText="1"/>
    </xf>
    <xf numFmtId="0" fontId="29" fillId="7" borderId="12" xfId="3" applyFont="1" applyFill="1" applyBorder="1" applyAlignment="1">
      <alignment horizontal="left" vertical="center" wrapText="1"/>
    </xf>
    <xf numFmtId="0" fontId="29" fillId="7" borderId="24" xfId="3" applyFont="1" applyFill="1" applyBorder="1" applyAlignment="1">
      <alignment horizontal="left" vertical="center" wrapText="1"/>
    </xf>
    <xf numFmtId="14" fontId="29" fillId="7" borderId="8" xfId="3" applyNumberFormat="1" applyFont="1" applyFill="1" applyBorder="1" applyAlignment="1">
      <alignment horizontal="center" vertical="center" wrapText="1"/>
    </xf>
    <xf numFmtId="14" fontId="29" fillId="7" borderId="22" xfId="3" applyNumberFormat="1" applyFont="1" applyFill="1" applyBorder="1" applyAlignment="1">
      <alignment horizontal="center" vertical="center" wrapText="1"/>
    </xf>
    <xf numFmtId="0" fontId="7" fillId="0" borderId="120" xfId="0" applyFont="1" applyFill="1" applyBorder="1" applyAlignment="1" applyProtection="1">
      <alignment horizontal="left" vertical="center" wrapText="1"/>
      <protection locked="0"/>
    </xf>
    <xf numFmtId="0" fontId="7" fillId="0" borderId="131" xfId="0" applyFont="1" applyFill="1" applyBorder="1" applyAlignment="1" applyProtection="1">
      <alignment horizontal="left" vertical="center" wrapText="1"/>
      <protection locked="0"/>
    </xf>
    <xf numFmtId="0" fontId="21" fillId="0" borderId="70" xfId="0" applyFont="1" applyFill="1" applyBorder="1" applyAlignment="1" applyProtection="1">
      <alignment horizontal="center" vertical="center" wrapText="1"/>
      <protection locked="0"/>
    </xf>
    <xf numFmtId="0" fontId="7" fillId="0" borderId="118" xfId="0" applyFont="1" applyFill="1" applyBorder="1" applyAlignment="1" applyProtection="1">
      <alignment horizontal="left" vertical="center" wrapText="1"/>
      <protection locked="0"/>
    </xf>
    <xf numFmtId="0" fontId="7" fillId="0" borderId="123" xfId="0" applyFont="1" applyFill="1" applyBorder="1" applyAlignment="1" applyProtection="1">
      <alignment horizontal="left" vertical="center" wrapText="1"/>
      <protection locked="0"/>
    </xf>
    <xf numFmtId="0" fontId="7" fillId="0" borderId="121" xfId="0" applyFont="1" applyFill="1" applyBorder="1" applyAlignment="1" applyProtection="1">
      <alignment horizontal="left" vertical="center" wrapText="1"/>
      <protection locked="0"/>
    </xf>
    <xf numFmtId="0" fontId="21" fillId="0" borderId="84" xfId="0" applyFont="1" applyFill="1" applyBorder="1" applyAlignment="1" applyProtection="1">
      <alignment horizontal="center" vertical="center" wrapText="1"/>
      <protection locked="0"/>
    </xf>
    <xf numFmtId="0" fontId="7" fillId="0" borderId="124" xfId="0" applyFont="1" applyFill="1" applyBorder="1" applyAlignment="1" applyProtection="1">
      <alignment horizontal="left" vertical="center" wrapText="1"/>
      <protection locked="0"/>
    </xf>
    <xf numFmtId="0" fontId="7" fillId="0" borderId="117" xfId="0" applyFont="1" applyFill="1" applyBorder="1" applyAlignment="1" applyProtection="1">
      <alignment horizontal="left" vertical="center" wrapText="1"/>
      <protection locked="0"/>
    </xf>
    <xf numFmtId="0" fontId="21" fillId="0" borderId="90" xfId="0" applyFont="1" applyFill="1" applyBorder="1" applyAlignment="1" applyProtection="1">
      <alignment horizontal="center" vertical="center" wrapText="1"/>
      <protection locked="0"/>
    </xf>
    <xf numFmtId="0" fontId="7" fillId="0" borderId="125" xfId="0" applyFont="1" applyFill="1" applyBorder="1" applyAlignment="1" applyProtection="1">
      <alignment horizontal="left" vertical="center" wrapText="1"/>
      <protection locked="0"/>
    </xf>
    <xf numFmtId="0" fontId="7" fillId="0" borderId="119" xfId="0" applyFont="1" applyFill="1" applyBorder="1" applyAlignment="1" applyProtection="1">
      <alignment horizontal="left" vertical="center" wrapText="1"/>
      <protection locked="0"/>
    </xf>
    <xf numFmtId="0" fontId="21" fillId="0" borderId="96" xfId="0" applyFont="1" applyFill="1" applyBorder="1" applyAlignment="1" applyProtection="1">
      <alignment horizontal="center" vertical="center" wrapText="1"/>
      <protection locked="0"/>
    </xf>
    <xf numFmtId="0" fontId="7" fillId="0" borderId="126" xfId="0" applyFont="1" applyFill="1" applyBorder="1" applyAlignment="1" applyProtection="1">
      <alignment horizontal="left" vertical="center" wrapText="1"/>
      <protection locked="0"/>
    </xf>
    <xf numFmtId="0" fontId="7" fillId="0" borderId="114" xfId="0" applyFont="1" applyFill="1" applyBorder="1" applyAlignment="1" applyProtection="1">
      <alignment horizontal="left" vertical="center" wrapText="1"/>
      <protection locked="0"/>
    </xf>
    <xf numFmtId="0" fontId="21" fillId="0" borderId="45" xfId="0" applyFont="1" applyFill="1" applyBorder="1" applyAlignment="1" applyProtection="1">
      <alignment horizontal="center" vertical="center" wrapText="1"/>
      <protection locked="0"/>
    </xf>
    <xf numFmtId="0" fontId="7" fillId="0" borderId="127" xfId="0" applyFont="1" applyFill="1" applyBorder="1" applyAlignment="1" applyProtection="1">
      <alignment horizontal="left" vertical="center" wrapText="1"/>
      <protection locked="0"/>
    </xf>
    <xf numFmtId="0" fontId="7" fillId="0" borderId="110" xfId="0" applyFont="1" applyFill="1" applyBorder="1" applyAlignment="1" applyProtection="1">
      <alignment horizontal="left" vertical="center" wrapText="1"/>
      <protection locked="0"/>
    </xf>
    <xf numFmtId="0" fontId="21" fillId="0" borderId="53" xfId="0" applyFont="1" applyFill="1" applyBorder="1" applyAlignment="1" applyProtection="1">
      <alignment horizontal="center" vertical="center" wrapText="1"/>
      <protection locked="0"/>
    </xf>
    <xf numFmtId="0" fontId="7" fillId="0" borderId="128" xfId="0" applyFont="1" applyFill="1" applyBorder="1" applyAlignment="1" applyProtection="1">
      <alignment horizontal="left" vertical="center" wrapText="1"/>
      <protection locked="0"/>
    </xf>
    <xf numFmtId="0" fontId="7" fillId="0" borderId="122" xfId="0" applyFont="1" applyFill="1" applyBorder="1" applyAlignment="1" applyProtection="1">
      <alignment horizontal="left" vertical="center" wrapText="1"/>
      <protection locked="0"/>
    </xf>
    <xf numFmtId="0" fontId="21" fillId="0" borderId="78" xfId="0" applyFont="1" applyFill="1" applyBorder="1" applyAlignment="1" applyProtection="1">
      <alignment horizontal="center" vertical="center" wrapText="1"/>
      <protection locked="0"/>
    </xf>
    <xf numFmtId="0" fontId="7" fillId="0" borderId="107" xfId="0" applyFont="1" applyFill="1" applyBorder="1" applyAlignment="1" applyProtection="1">
      <alignment horizontal="left" vertical="center" wrapText="1"/>
      <protection locked="0"/>
    </xf>
    <xf numFmtId="0" fontId="7" fillId="0" borderId="49" xfId="0" applyFont="1" applyFill="1" applyBorder="1" applyAlignment="1" applyProtection="1">
      <alignment horizontal="center" vertical="center" wrapText="1"/>
      <protection locked="0"/>
    </xf>
    <xf numFmtId="0" fontId="7" fillId="0" borderId="116" xfId="0" applyFont="1" applyFill="1" applyBorder="1" applyAlignment="1" applyProtection="1">
      <alignment horizontal="center" vertical="center" wrapText="1"/>
      <protection locked="0"/>
    </xf>
    <xf numFmtId="0" fontId="7" fillId="0" borderId="108" xfId="0" applyFont="1" applyFill="1" applyBorder="1" applyAlignment="1" applyProtection="1">
      <alignment horizontal="left" vertical="center" wrapText="1"/>
      <protection locked="0"/>
    </xf>
    <xf numFmtId="0" fontId="7" fillId="0" borderId="54" xfId="0" applyFont="1" applyFill="1" applyBorder="1" applyAlignment="1" applyProtection="1">
      <alignment horizontal="left" vertical="center" wrapText="1"/>
      <protection locked="0"/>
    </xf>
    <xf numFmtId="0" fontId="21" fillId="0" borderId="48" xfId="0" applyFont="1" applyFill="1" applyBorder="1" applyAlignment="1" applyProtection="1">
      <alignment horizontal="center" vertical="center" wrapText="1"/>
      <protection locked="0"/>
    </xf>
    <xf numFmtId="0" fontId="7" fillId="0" borderId="95"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9" fontId="7" fillId="0" borderId="114" xfId="1" applyFont="1" applyFill="1" applyBorder="1" applyAlignment="1" applyProtection="1">
      <alignment horizontal="left" vertical="center" wrapText="1"/>
      <protection locked="0"/>
    </xf>
    <xf numFmtId="9" fontId="21" fillId="0" borderId="45" xfId="1" applyFont="1" applyFill="1" applyBorder="1" applyAlignment="1" applyProtection="1">
      <alignment horizontal="center" vertical="center" wrapText="1"/>
      <protection locked="0"/>
    </xf>
    <xf numFmtId="9" fontId="21" fillId="0" borderId="45" xfId="1" applyNumberFormat="1" applyFont="1" applyFill="1" applyBorder="1" applyAlignment="1" applyProtection="1">
      <alignment horizontal="center" vertical="center" wrapText="1"/>
      <protection locked="0"/>
    </xf>
    <xf numFmtId="9" fontId="6" fillId="0" borderId="114" xfId="1" applyFont="1" applyFill="1" applyBorder="1" applyAlignment="1" applyProtection="1">
      <alignment horizontal="left" vertical="center" wrapText="1"/>
      <protection locked="0"/>
    </xf>
    <xf numFmtId="9" fontId="7" fillId="0" borderId="56" xfId="1" applyFont="1" applyFill="1" applyBorder="1" applyAlignment="1" applyProtection="1">
      <alignment horizontal="left" vertical="center" wrapText="1"/>
      <protection locked="0"/>
    </xf>
    <xf numFmtId="9" fontId="21" fillId="0" borderId="12" xfId="1" applyFont="1" applyFill="1" applyBorder="1" applyAlignment="1" applyProtection="1">
      <alignment horizontal="center" vertical="center" wrapText="1"/>
      <protection locked="0"/>
    </xf>
    <xf numFmtId="9" fontId="7" fillId="0" borderId="118" xfId="1" applyFont="1" applyFill="1" applyBorder="1" applyAlignment="1" applyProtection="1">
      <alignment horizontal="left" vertical="center" wrapText="1"/>
      <protection locked="0"/>
    </xf>
    <xf numFmtId="9" fontId="7" fillId="0" borderId="67" xfId="1" applyFont="1" applyFill="1" applyBorder="1" applyAlignment="1" applyProtection="1">
      <alignment horizontal="left" vertical="center" wrapText="1"/>
      <protection locked="0"/>
    </xf>
    <xf numFmtId="9" fontId="21" fillId="0" borderId="70" xfId="1" applyFont="1" applyFill="1" applyBorder="1" applyAlignment="1" applyProtection="1">
      <alignment horizontal="center" vertical="center" wrapText="1"/>
      <protection locked="0"/>
    </xf>
    <xf numFmtId="9" fontId="7" fillId="0" borderId="110" xfId="1" applyFont="1" applyFill="1" applyBorder="1" applyAlignment="1" applyProtection="1">
      <alignment horizontal="left" vertical="center" wrapText="1"/>
      <protection locked="0"/>
    </xf>
    <xf numFmtId="9" fontId="7" fillId="0" borderId="58" xfId="1" applyFont="1" applyFill="1" applyBorder="1" applyAlignment="1" applyProtection="1">
      <alignment horizontal="left" vertical="center" wrapText="1"/>
      <protection locked="0"/>
    </xf>
    <xf numFmtId="0" fontId="7" fillId="0" borderId="117" xfId="0" applyFont="1" applyFill="1" applyBorder="1" applyAlignment="1" applyProtection="1">
      <alignment vertical="center" wrapText="1"/>
      <protection locked="0"/>
    </xf>
    <xf numFmtId="0" fontId="7" fillId="0" borderId="89" xfId="0" applyFont="1" applyFill="1" applyBorder="1" applyAlignment="1" applyProtection="1">
      <alignment vertical="center" wrapText="1"/>
      <protection locked="0"/>
    </xf>
    <xf numFmtId="0" fontId="7" fillId="0" borderId="109" xfId="0" applyFont="1" applyFill="1" applyBorder="1" applyAlignment="1" applyProtection="1">
      <alignment vertical="center" wrapText="1"/>
      <protection locked="0"/>
    </xf>
    <xf numFmtId="0" fontId="7" fillId="0" borderId="55" xfId="0" applyFont="1" applyFill="1" applyBorder="1" applyAlignment="1" applyProtection="1">
      <alignment vertical="center" wrapText="1"/>
      <protection locked="0"/>
    </xf>
    <xf numFmtId="0" fontId="21" fillId="0" borderId="47" xfId="0" applyFont="1" applyFill="1" applyBorder="1" applyAlignment="1" applyProtection="1">
      <alignment horizontal="center" vertical="center" wrapText="1"/>
      <protection locked="0"/>
    </xf>
    <xf numFmtId="0" fontId="7" fillId="0" borderId="111"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21" fillId="0" borderId="50" xfId="0" applyFont="1" applyFill="1" applyBorder="1" applyAlignment="1" applyProtection="1">
      <alignment horizontal="center" vertical="center" wrapText="1"/>
      <protection locked="0"/>
    </xf>
    <xf numFmtId="0" fontId="7" fillId="0" borderId="11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21" fillId="0" borderId="49" xfId="0" applyFont="1" applyFill="1" applyBorder="1" applyAlignment="1" applyProtection="1">
      <alignment horizontal="center" vertical="center" wrapText="1"/>
      <protection locked="0"/>
    </xf>
    <xf numFmtId="0" fontId="7" fillId="0" borderId="109"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left" vertical="center" wrapText="1"/>
      <protection locked="0"/>
    </xf>
    <xf numFmtId="0" fontId="7" fillId="0" borderId="67"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10" fontId="7" fillId="0" borderId="109" xfId="1" applyNumberFormat="1" applyFont="1" applyFill="1" applyBorder="1" applyAlignment="1" applyProtection="1">
      <alignment horizontal="left" vertical="center" wrapText="1"/>
      <protection locked="0"/>
    </xf>
    <xf numFmtId="10" fontId="7" fillId="0" borderId="55" xfId="1" applyNumberFormat="1" applyFont="1" applyFill="1" applyBorder="1" applyAlignment="1" applyProtection="1">
      <alignment horizontal="left" vertical="center" wrapText="1"/>
      <protection locked="0"/>
    </xf>
    <xf numFmtId="9" fontId="21" fillId="0" borderId="47" xfId="1" applyNumberFormat="1" applyFont="1" applyFill="1" applyBorder="1" applyAlignment="1" applyProtection="1">
      <alignment horizontal="center" vertical="center" wrapText="1"/>
      <protection locked="0"/>
    </xf>
    <xf numFmtId="0" fontId="7" fillId="0" borderId="11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21" fillId="0" borderId="52" xfId="0" applyFont="1" applyFill="1" applyBorder="1" applyAlignment="1" applyProtection="1">
      <alignment horizontal="center" vertical="center" wrapText="1"/>
      <protection locked="0"/>
    </xf>
    <xf numFmtId="0" fontId="6" fillId="0" borderId="111" xfId="0" applyFont="1" applyFill="1" applyBorder="1" applyAlignment="1" applyProtection="1">
      <alignment horizontal="left" vertical="center" wrapText="1"/>
      <protection locked="0"/>
    </xf>
    <xf numFmtId="9" fontId="7" fillId="0" borderId="108" xfId="1" applyFont="1" applyFill="1" applyBorder="1" applyAlignment="1" applyProtection="1">
      <alignment horizontal="left" vertical="center" wrapText="1"/>
      <protection locked="0"/>
    </xf>
    <xf numFmtId="9" fontId="7" fillId="0" borderId="109" xfId="0" applyNumberFormat="1" applyFont="1" applyFill="1" applyBorder="1" applyAlignment="1" applyProtection="1">
      <alignment horizontal="left" vertical="center" wrapText="1"/>
      <protection locked="0"/>
    </xf>
    <xf numFmtId="9" fontId="7" fillId="0" borderId="55" xfId="0" applyNumberFormat="1" applyFont="1" applyFill="1" applyBorder="1" applyAlignment="1" applyProtection="1">
      <alignment horizontal="left" vertical="center" wrapText="1"/>
      <protection locked="0"/>
    </xf>
    <xf numFmtId="9" fontId="21" fillId="0" borderId="47" xfId="0" applyNumberFormat="1" applyFont="1" applyFill="1" applyBorder="1" applyAlignment="1" applyProtection="1">
      <alignment horizontal="center" vertical="center" wrapText="1"/>
      <protection locked="0"/>
    </xf>
    <xf numFmtId="0" fontId="7" fillId="0" borderId="110" xfId="0" applyNumberFormat="1" applyFont="1" applyFill="1" applyBorder="1" applyAlignment="1" applyProtection="1">
      <alignment horizontal="left" vertical="center" wrapText="1"/>
      <protection locked="0"/>
    </xf>
    <xf numFmtId="0" fontId="7" fillId="0" borderId="58" xfId="0" applyNumberFormat="1" applyFont="1" applyFill="1" applyBorder="1" applyAlignment="1" applyProtection="1">
      <alignment horizontal="left" vertical="center" wrapText="1"/>
      <protection locked="0"/>
    </xf>
    <xf numFmtId="0" fontId="21" fillId="0" borderId="53" xfId="0" applyNumberFormat="1" applyFont="1" applyFill="1" applyBorder="1" applyAlignment="1" applyProtection="1">
      <alignment horizontal="center" vertical="center" wrapText="1"/>
      <protection locked="0"/>
    </xf>
    <xf numFmtId="9" fontId="7" fillId="0" borderId="0" xfId="0" applyNumberFormat="1" applyFont="1" applyFill="1" applyBorder="1" applyAlignment="1" applyProtection="1">
      <alignment horizontal="left" vertical="center" wrapText="1"/>
      <protection locked="0"/>
    </xf>
    <xf numFmtId="9" fontId="21" fillId="0" borderId="52" xfId="0" applyNumberFormat="1" applyFont="1" applyFill="1" applyBorder="1" applyAlignment="1" applyProtection="1">
      <alignment horizontal="center" vertical="center" wrapText="1"/>
      <protection locked="0"/>
    </xf>
    <xf numFmtId="0" fontId="7" fillId="0" borderId="113" xfId="0" applyFont="1" applyFill="1" applyBorder="1" applyAlignment="1" applyProtection="1">
      <alignment horizontal="left" vertical="center" wrapText="1"/>
      <protection locked="0"/>
    </xf>
    <xf numFmtId="0" fontId="7" fillId="0" borderId="102" xfId="0" applyFont="1" applyFill="1" applyBorder="1" applyAlignment="1" applyProtection="1">
      <alignment horizontal="left" vertical="center" wrapText="1"/>
      <protection locked="0"/>
    </xf>
    <xf numFmtId="0" fontId="21" fillId="0" borderId="103"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left" vertical="center" wrapText="1"/>
      <protection locked="0"/>
    </xf>
    <xf numFmtId="0" fontId="21" fillId="0" borderId="51" xfId="0" applyFont="1" applyFill="1" applyBorder="1" applyAlignment="1" applyProtection="1">
      <alignment horizontal="center" vertical="center" wrapText="1"/>
      <protection locked="0"/>
    </xf>
    <xf numFmtId="0" fontId="7" fillId="0" borderId="115" xfId="0" applyFont="1" applyFill="1" applyBorder="1" applyAlignment="1" applyProtection="1">
      <alignment horizontal="left" vertical="center" wrapText="1"/>
      <protection locked="0"/>
    </xf>
    <xf numFmtId="9" fontId="7" fillId="0" borderId="110" xfId="0" applyNumberFormat="1" applyFont="1" applyFill="1" applyBorder="1" applyAlignment="1" applyProtection="1">
      <alignment horizontal="left" vertical="center" wrapText="1"/>
      <protection locked="0"/>
    </xf>
    <xf numFmtId="9" fontId="7" fillId="0" borderId="58" xfId="0" applyNumberFormat="1" applyFont="1" applyFill="1" applyBorder="1" applyAlignment="1" applyProtection="1">
      <alignment horizontal="left" vertical="center" wrapText="1"/>
      <protection locked="0"/>
    </xf>
    <xf numFmtId="9" fontId="21" fillId="0" borderId="53"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9" fontId="7" fillId="0" borderId="29" xfId="0" applyNumberFormat="1"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9" fontId="7" fillId="0" borderId="12" xfId="1" applyFont="1" applyFill="1" applyBorder="1" applyAlignment="1" applyProtection="1">
      <alignment horizontal="center" vertical="center" wrapText="1"/>
      <protection locked="0"/>
    </xf>
    <xf numFmtId="9" fontId="7" fillId="0" borderId="14" xfId="0" applyNumberFormat="1" applyFont="1" applyFill="1" applyBorder="1" applyAlignment="1" applyProtection="1">
      <alignment horizontal="center" vertical="center" wrapText="1"/>
      <protection locked="0"/>
    </xf>
    <xf numFmtId="0" fontId="7" fillId="0" borderId="29" xfId="0" applyNumberFormat="1" applyFont="1" applyFill="1" applyBorder="1" applyAlignment="1" applyProtection="1">
      <alignment horizontal="center" vertical="center" wrapText="1"/>
      <protection locked="0"/>
    </xf>
    <xf numFmtId="9" fontId="7" fillId="0" borderId="30" xfId="0" applyNumberFormat="1" applyFont="1" applyFill="1" applyBorder="1" applyAlignment="1" applyProtection="1">
      <alignment horizontal="center" vertical="center" wrapText="1"/>
      <protection locked="0"/>
    </xf>
    <xf numFmtId="0" fontId="7" fillId="0" borderId="99"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93" xfId="0" applyFont="1" applyFill="1" applyBorder="1" applyAlignment="1" applyProtection="1">
      <alignment horizontal="center" vertical="center" wrapText="1"/>
      <protection locked="0"/>
    </xf>
    <xf numFmtId="0" fontId="7" fillId="0" borderId="86" xfId="0" applyFont="1" applyFill="1" applyBorder="1" applyAlignment="1" applyProtection="1">
      <alignment horizontal="center" vertical="center" wrapText="1"/>
      <protection locked="0"/>
    </xf>
    <xf numFmtId="0" fontId="7" fillId="0" borderId="69" xfId="0" applyFont="1" applyFill="1" applyBorder="1" applyAlignment="1" applyProtection="1">
      <alignment horizontal="center" vertical="center" wrapText="1"/>
      <protection locked="0"/>
    </xf>
    <xf numFmtId="10" fontId="7" fillId="0" borderId="14" xfId="1" applyNumberFormat="1"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9" fontId="7" fillId="0" borderId="69" xfId="1" applyFont="1" applyFill="1" applyBorder="1" applyAlignment="1" applyProtection="1">
      <alignment horizontal="center" vertical="center" wrapText="1"/>
      <protection locked="0"/>
    </xf>
    <xf numFmtId="9" fontId="7" fillId="0" borderId="29" xfId="1" applyFont="1" applyFill="1" applyBorder="1" applyAlignment="1" applyProtection="1">
      <alignment horizontal="center" vertical="center" wrapText="1"/>
      <protection locked="0"/>
    </xf>
    <xf numFmtId="0" fontId="7" fillId="0" borderId="81" xfId="0" applyFont="1" applyFill="1" applyBorder="1" applyAlignment="1" applyProtection="1">
      <alignment horizontal="center" vertical="center" wrapText="1"/>
      <protection locked="0"/>
    </xf>
    <xf numFmtId="0" fontId="7" fillId="0" borderId="73" xfId="0" applyFont="1" applyFill="1" applyBorder="1" applyAlignment="1" applyProtection="1">
      <alignment horizontal="center" vertical="center" wrapText="1"/>
      <protection locked="0"/>
    </xf>
    <xf numFmtId="0" fontId="21" fillId="0" borderId="0" xfId="0" applyFont="1" applyAlignment="1" applyProtection="1">
      <alignment horizontal="center" vertical="center" wrapText="1"/>
    </xf>
    <xf numFmtId="0" fontId="7" fillId="6" borderId="117" xfId="0" applyFont="1" applyFill="1" applyBorder="1" applyAlignment="1" applyProtection="1">
      <alignment horizontal="left" vertical="top" wrapText="1"/>
      <protection locked="0"/>
    </xf>
    <xf numFmtId="0" fontId="7" fillId="6" borderId="119" xfId="0" applyFont="1" applyFill="1" applyBorder="1" applyAlignment="1" applyProtection="1">
      <alignment horizontal="left" vertical="top" wrapText="1"/>
      <protection locked="0"/>
    </xf>
    <xf numFmtId="0" fontId="7" fillId="6" borderId="114" xfId="0" applyFont="1" applyFill="1" applyBorder="1" applyAlignment="1" applyProtection="1">
      <alignment horizontal="left" vertical="top" wrapText="1"/>
      <protection locked="0"/>
    </xf>
    <xf numFmtId="0" fontId="7" fillId="6" borderId="110" xfId="0" applyFont="1" applyFill="1" applyBorder="1" applyAlignment="1" applyProtection="1">
      <alignment horizontal="left" vertical="top" wrapText="1"/>
      <protection locked="0"/>
    </xf>
    <xf numFmtId="0" fontId="6" fillId="6" borderId="121" xfId="0" applyFont="1" applyFill="1" applyBorder="1" applyAlignment="1" applyProtection="1">
      <alignment horizontal="left" vertical="top" wrapText="1"/>
      <protection locked="0"/>
    </xf>
    <xf numFmtId="0" fontId="6" fillId="6" borderId="119" xfId="0" applyFont="1" applyFill="1" applyBorder="1" applyAlignment="1" applyProtection="1">
      <alignment horizontal="left" vertical="top" wrapText="1"/>
      <protection locked="0"/>
    </xf>
    <xf numFmtId="0" fontId="7" fillId="6" borderId="108" xfId="0" applyFont="1" applyFill="1" applyBorder="1" applyAlignment="1" applyProtection="1">
      <alignment horizontal="left" vertical="top" wrapText="1"/>
      <protection locked="0"/>
    </xf>
    <xf numFmtId="9" fontId="7" fillId="6" borderId="114" xfId="1" applyFont="1" applyFill="1" applyBorder="1" applyAlignment="1" applyProtection="1">
      <alignment horizontal="left" vertical="top" wrapText="1"/>
      <protection locked="0"/>
    </xf>
    <xf numFmtId="9" fontId="7" fillId="6" borderId="118" xfId="1" applyFont="1" applyFill="1" applyBorder="1" applyAlignment="1" applyProtection="1">
      <alignment horizontal="left" vertical="top" wrapText="1"/>
      <protection locked="0"/>
    </xf>
    <xf numFmtId="0" fontId="7" fillId="6" borderId="109" xfId="0" applyFont="1" applyFill="1" applyBorder="1" applyAlignment="1" applyProtection="1">
      <alignment horizontal="left" vertical="top" wrapText="1"/>
      <protection locked="0"/>
    </xf>
    <xf numFmtId="0" fontId="7" fillId="6" borderId="111" xfId="0" applyFont="1" applyFill="1" applyBorder="1" applyAlignment="1" applyProtection="1">
      <alignment horizontal="left" vertical="top" wrapText="1"/>
      <protection locked="0"/>
    </xf>
    <xf numFmtId="0" fontId="7" fillId="6" borderId="112" xfId="0" applyFont="1" applyFill="1" applyBorder="1" applyAlignment="1" applyProtection="1">
      <alignment horizontal="left" vertical="top" wrapText="1"/>
      <protection locked="0"/>
    </xf>
    <xf numFmtId="9" fontId="7" fillId="6" borderId="109" xfId="0" applyNumberFormat="1" applyFont="1" applyFill="1" applyBorder="1" applyAlignment="1" applyProtection="1">
      <alignment horizontal="left" vertical="top" wrapText="1"/>
      <protection locked="0"/>
    </xf>
    <xf numFmtId="9" fontId="7" fillId="6" borderId="108" xfId="1" applyFont="1" applyFill="1" applyBorder="1" applyAlignment="1" applyProtection="1">
      <alignment horizontal="left" vertical="top" wrapText="1"/>
      <protection locked="0"/>
    </xf>
    <xf numFmtId="0" fontId="7" fillId="6" borderId="110" xfId="0" applyNumberFormat="1" applyFont="1" applyFill="1" applyBorder="1" applyAlignment="1" applyProtection="1">
      <alignment horizontal="left" vertical="top" wrapText="1"/>
      <protection locked="0"/>
    </xf>
    <xf numFmtId="9" fontId="7" fillId="6" borderId="112" xfId="0" applyNumberFormat="1" applyFont="1" applyFill="1" applyBorder="1" applyAlignment="1" applyProtection="1">
      <alignment horizontal="left" vertical="top" wrapText="1"/>
      <protection locked="0"/>
    </xf>
    <xf numFmtId="0" fontId="7" fillId="6" borderId="113" xfId="0" applyFont="1" applyFill="1" applyBorder="1" applyAlignment="1" applyProtection="1">
      <alignment horizontal="left" vertical="top" wrapText="1"/>
      <protection locked="0"/>
    </xf>
    <xf numFmtId="0" fontId="7" fillId="6" borderId="115" xfId="0" applyFont="1" applyFill="1" applyBorder="1" applyAlignment="1" applyProtection="1">
      <alignment horizontal="left" vertical="top" wrapText="1"/>
      <protection locked="0"/>
    </xf>
    <xf numFmtId="9" fontId="7" fillId="6" borderId="110"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center" vertical="center" wrapText="1"/>
    </xf>
    <xf numFmtId="14" fontId="30" fillId="0" borderId="0" xfId="0" applyNumberFormat="1"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14" fontId="32" fillId="0" borderId="0" xfId="0" applyNumberFormat="1" applyFont="1" applyFill="1" applyBorder="1" applyAlignment="1" applyProtection="1">
      <alignment horizontal="center" vertical="center" wrapText="1"/>
    </xf>
    <xf numFmtId="14" fontId="30" fillId="0" borderId="0" xfId="0" applyNumberFormat="1" applyFont="1" applyFill="1" applyBorder="1" applyAlignment="1" applyProtection="1">
      <alignment horizontal="left" vertical="center" wrapText="1"/>
    </xf>
    <xf numFmtId="0" fontId="6" fillId="0" borderId="0" xfId="0" applyFont="1" applyFill="1" applyAlignment="1" applyProtection="1">
      <alignment vertical="center" wrapText="1"/>
    </xf>
    <xf numFmtId="10" fontId="30" fillId="0" borderId="0" xfId="1" applyNumberFormat="1" applyFont="1" applyFill="1" applyBorder="1" applyAlignment="1" applyProtection="1">
      <alignment horizontal="center" vertical="center" wrapText="1"/>
    </xf>
    <xf numFmtId="0" fontId="33" fillId="0" borderId="0" xfId="0" applyFont="1" applyFill="1" applyBorder="1" applyAlignment="1" applyProtection="1">
      <alignment vertical="center" wrapText="1"/>
    </xf>
    <xf numFmtId="0" fontId="7" fillId="0" borderId="70" xfId="0" applyFont="1" applyFill="1" applyBorder="1" applyAlignment="1" applyProtection="1">
      <alignment horizontal="center" vertical="center" wrapText="1"/>
      <protection locked="0"/>
    </xf>
    <xf numFmtId="0" fontId="7" fillId="0" borderId="84" xfId="0" applyFont="1" applyFill="1" applyBorder="1" applyAlignment="1" applyProtection="1">
      <alignment horizontal="center" vertical="center" wrapText="1"/>
      <protection locked="0"/>
    </xf>
    <xf numFmtId="0" fontId="7" fillId="0" borderId="90"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9" fontId="7" fillId="0" borderId="47" xfId="0" applyNumberFormat="1"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7" fillId="6" borderId="116" xfId="0" applyFont="1" applyFill="1" applyBorder="1" applyAlignment="1" applyProtection="1">
      <alignment horizontal="left" vertical="top" wrapText="1"/>
      <protection locked="0"/>
    </xf>
    <xf numFmtId="0" fontId="7" fillId="6" borderId="96" xfId="0" applyFont="1" applyFill="1" applyBorder="1" applyAlignment="1" applyProtection="1">
      <alignment horizontal="center" vertical="center" wrapText="1"/>
    </xf>
    <xf numFmtId="0" fontId="7" fillId="6" borderId="9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7" fillId="6" borderId="47" xfId="0" applyFont="1" applyFill="1" applyBorder="1" applyAlignment="1" applyProtection="1">
      <alignment horizontal="center" vertical="center" wrapText="1"/>
    </xf>
    <xf numFmtId="0" fontId="7" fillId="6" borderId="70" xfId="0" applyFont="1" applyFill="1" applyBorder="1" applyAlignment="1" applyProtection="1">
      <alignment horizontal="center" vertical="center" wrapText="1"/>
    </xf>
    <xf numFmtId="0" fontId="7" fillId="6" borderId="118" xfId="0" applyFont="1" applyFill="1" applyBorder="1" applyAlignment="1" applyProtection="1">
      <alignment horizontal="left" vertical="top" wrapText="1"/>
      <protection locked="0"/>
    </xf>
    <xf numFmtId="0" fontId="7" fillId="6" borderId="45" xfId="0" applyFont="1" applyFill="1" applyBorder="1" applyAlignment="1" applyProtection="1">
      <alignment horizontal="center" vertical="center" wrapText="1"/>
    </xf>
    <xf numFmtId="0" fontId="7" fillId="6" borderId="53"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0" fontId="7" fillId="6" borderId="84" xfId="0" applyFont="1" applyFill="1" applyBorder="1" applyAlignment="1" applyProtection="1">
      <alignment horizontal="center" vertical="center" wrapText="1"/>
    </xf>
    <xf numFmtId="0" fontId="7" fillId="6" borderId="121" xfId="0" applyFont="1" applyFill="1" applyBorder="1" applyAlignment="1" applyProtection="1">
      <alignment horizontal="left" vertical="top" wrapText="1"/>
      <protection locked="0"/>
    </xf>
    <xf numFmtId="0" fontId="7" fillId="6" borderId="131" xfId="0" applyFont="1" applyFill="1" applyBorder="1" applyAlignment="1" applyProtection="1">
      <alignment horizontal="left" vertical="center" wrapText="1"/>
      <protection locked="0"/>
    </xf>
    <xf numFmtId="0" fontId="7" fillId="6" borderId="121" xfId="0" applyFont="1" applyFill="1" applyBorder="1" applyAlignment="1" applyProtection="1">
      <alignment horizontal="left" vertical="center" wrapText="1"/>
      <protection locked="0"/>
    </xf>
    <xf numFmtId="0" fontId="7" fillId="6" borderId="119" xfId="0" applyFont="1" applyFill="1" applyBorder="1" applyAlignment="1" applyProtection="1">
      <alignment horizontal="left" vertical="center" wrapText="1"/>
      <protection locked="0"/>
    </xf>
    <xf numFmtId="0" fontId="7" fillId="6" borderId="114" xfId="0" applyFont="1" applyFill="1" applyBorder="1" applyAlignment="1" applyProtection="1">
      <alignment horizontal="left" vertical="center" wrapText="1"/>
      <protection locked="0"/>
    </xf>
    <xf numFmtId="0" fontId="7" fillId="6" borderId="78" xfId="0" applyFont="1" applyFill="1" applyBorder="1" applyAlignment="1" applyProtection="1">
      <alignment horizontal="center" vertical="center" wrapText="1"/>
    </xf>
    <xf numFmtId="0" fontId="7" fillId="6" borderId="122" xfId="0" applyFont="1" applyFill="1" applyBorder="1" applyAlignment="1" applyProtection="1">
      <alignment horizontal="left" vertical="center" wrapText="1"/>
      <protection locked="0"/>
    </xf>
    <xf numFmtId="0" fontId="7" fillId="6" borderId="48" xfId="0" applyFont="1" applyFill="1" applyBorder="1" applyAlignment="1" applyProtection="1">
      <alignment horizontal="center" vertical="center" wrapText="1"/>
    </xf>
    <xf numFmtId="14" fontId="29" fillId="7" borderId="94" xfId="3" applyNumberFormat="1" applyFont="1" applyFill="1" applyBorder="1" applyAlignment="1">
      <alignment horizontal="center" vertical="center" wrapText="1"/>
    </xf>
    <xf numFmtId="14" fontId="29" fillId="7" borderId="88" xfId="3" applyNumberFormat="1" applyFont="1" applyFill="1" applyBorder="1" applyAlignment="1">
      <alignment horizontal="center" vertical="center" wrapText="1"/>
    </xf>
    <xf numFmtId="9" fontId="7" fillId="6" borderId="70" xfId="1" applyFont="1" applyFill="1" applyBorder="1" applyAlignment="1" applyProtection="1">
      <alignment horizontal="center" vertical="center" wrapText="1"/>
    </xf>
    <xf numFmtId="0" fontId="7" fillId="8" borderId="55" xfId="0" applyFont="1" applyFill="1" applyBorder="1" applyAlignment="1" applyProtection="1">
      <alignment horizontal="left" vertical="center" wrapText="1"/>
      <protection locked="0"/>
    </xf>
    <xf numFmtId="9" fontId="22" fillId="0" borderId="132" xfId="1" applyFont="1" applyFill="1" applyBorder="1" applyAlignment="1" applyProtection="1">
      <alignment horizontal="center" vertical="center" wrapText="1"/>
    </xf>
    <xf numFmtId="9" fontId="22" fillId="0" borderId="133" xfId="1" applyFont="1" applyFill="1" applyBorder="1" applyAlignment="1" applyProtection="1">
      <alignment horizontal="center" vertical="center" wrapText="1"/>
    </xf>
    <xf numFmtId="10" fontId="7" fillId="8" borderId="55" xfId="1" applyNumberFormat="1" applyFont="1" applyFill="1" applyBorder="1" applyAlignment="1" applyProtection="1">
      <alignment horizontal="left" vertical="center" wrapText="1"/>
      <protection locked="0"/>
    </xf>
    <xf numFmtId="9" fontId="7" fillId="6" borderId="53" xfId="1" applyFont="1" applyFill="1" applyBorder="1" applyAlignment="1" applyProtection="1">
      <alignment horizontal="center" vertical="center" wrapText="1"/>
    </xf>
    <xf numFmtId="9" fontId="7" fillId="6" borderId="110" xfId="1" applyFont="1" applyFill="1" applyBorder="1" applyAlignment="1" applyProtection="1">
      <alignment horizontal="left" vertical="top" wrapText="1"/>
      <protection locked="0"/>
    </xf>
    <xf numFmtId="0" fontId="7" fillId="8" borderId="58" xfId="0" applyFont="1" applyFill="1" applyBorder="1" applyAlignment="1" applyProtection="1">
      <alignment horizontal="left" vertical="center" wrapText="1"/>
      <protection locked="0"/>
    </xf>
    <xf numFmtId="10" fontId="7" fillId="0" borderId="47" xfId="1" applyNumberFormat="1" applyFont="1" applyFill="1" applyBorder="1" applyAlignment="1" applyProtection="1">
      <alignment horizontal="center" vertical="center" wrapText="1"/>
    </xf>
    <xf numFmtId="9" fontId="7" fillId="6" borderId="45" xfId="1" applyFont="1" applyFill="1" applyBorder="1" applyAlignment="1" applyProtection="1">
      <alignment horizontal="center" vertical="center" wrapText="1"/>
    </xf>
    <xf numFmtId="164" fontId="21" fillId="0" borderId="45" xfId="1" applyNumberFormat="1" applyFont="1" applyFill="1" applyBorder="1" applyAlignment="1" applyProtection="1">
      <alignment horizontal="center" vertical="center" wrapText="1"/>
      <protection locked="0"/>
    </xf>
    <xf numFmtId="164" fontId="21" fillId="0" borderId="12" xfId="1" applyNumberFormat="1" applyFont="1" applyFill="1" applyBorder="1" applyAlignment="1" applyProtection="1">
      <alignment horizontal="center" vertical="center" wrapText="1"/>
      <protection locked="0"/>
    </xf>
    <xf numFmtId="164" fontId="7" fillId="0" borderId="45" xfId="1" applyNumberFormat="1" applyFont="1" applyFill="1" applyBorder="1" applyAlignment="1" applyProtection="1">
      <alignment horizontal="center" vertical="center" wrapText="1"/>
    </xf>
    <xf numFmtId="10" fontId="22" fillId="0" borderId="133" xfId="1" applyNumberFormat="1" applyFont="1" applyFill="1" applyBorder="1" applyAlignment="1" applyProtection="1">
      <alignment horizontal="center" vertical="center" wrapText="1"/>
    </xf>
    <xf numFmtId="0" fontId="3" fillId="0" borderId="90" xfId="0" applyFont="1" applyFill="1" applyBorder="1" applyAlignment="1" applyProtection="1">
      <alignment horizontal="center" vertical="center" wrapText="1"/>
    </xf>
    <xf numFmtId="0" fontId="7" fillId="9" borderId="95" xfId="0" applyFont="1" applyFill="1" applyBorder="1" applyAlignment="1" applyProtection="1">
      <alignment horizontal="left" vertical="center" wrapText="1"/>
      <protection locked="0"/>
    </xf>
    <xf numFmtId="0" fontId="7" fillId="9" borderId="89" xfId="0" applyFont="1" applyFill="1" applyBorder="1" applyAlignment="1" applyProtection="1">
      <alignment horizontal="left" vertical="center" wrapText="1"/>
      <protection locked="0"/>
    </xf>
    <xf numFmtId="0" fontId="7" fillId="9" borderId="55" xfId="0" applyFont="1" applyFill="1" applyBorder="1" applyAlignment="1" applyProtection="1">
      <alignment horizontal="left" vertical="center" wrapText="1"/>
      <protection locked="0"/>
    </xf>
    <xf numFmtId="0" fontId="7" fillId="9" borderId="102" xfId="0" applyFont="1" applyFill="1" applyBorder="1" applyAlignment="1" applyProtection="1">
      <alignment horizontal="left" vertical="center" wrapText="1"/>
      <protection locked="0"/>
    </xf>
    <xf numFmtId="0" fontId="7" fillId="9" borderId="56" xfId="0" applyFont="1" applyFill="1" applyBorder="1" applyAlignment="1" applyProtection="1">
      <alignment horizontal="left" vertical="center" wrapText="1"/>
      <protection locked="0"/>
    </xf>
    <xf numFmtId="0" fontId="20" fillId="2" borderId="138"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10" fontId="22" fillId="0" borderId="138" xfId="1" applyNumberFormat="1" applyFont="1" applyFill="1" applyBorder="1" applyAlignment="1" applyProtection="1">
      <alignment horizontal="center" vertical="center" wrapText="1"/>
    </xf>
    <xf numFmtId="10" fontId="22" fillId="0" borderId="9" xfId="1" applyNumberFormat="1" applyFont="1" applyFill="1" applyBorder="1" applyAlignment="1" applyProtection="1">
      <alignment horizontal="center" vertical="center" wrapText="1"/>
    </xf>
    <xf numFmtId="10" fontId="22" fillId="0" borderId="19" xfId="1" applyNumberFormat="1" applyFont="1" applyFill="1" applyBorder="1" applyAlignment="1" applyProtection="1">
      <alignment horizontal="center" vertical="center" wrapText="1"/>
    </xf>
    <xf numFmtId="0" fontId="16" fillId="2" borderId="105" xfId="0" applyFont="1" applyFill="1" applyBorder="1" applyAlignment="1" applyProtection="1">
      <alignment horizontal="center" vertical="center" wrapText="1"/>
    </xf>
    <xf numFmtId="0" fontId="16" fillId="2" borderId="106" xfId="0" applyFont="1" applyFill="1" applyBorder="1" applyAlignment="1" applyProtection="1">
      <alignment horizontal="center" vertical="center" wrapText="1"/>
    </xf>
    <xf numFmtId="0" fontId="16" fillId="2" borderId="139" xfId="0" applyFont="1" applyFill="1" applyBorder="1" applyAlignment="1" applyProtection="1">
      <alignment horizontal="center" vertical="center" wrapText="1"/>
    </xf>
    <xf numFmtId="0" fontId="16" fillId="2" borderId="107" xfId="0" applyFont="1" applyFill="1" applyBorder="1" applyAlignment="1" applyProtection="1">
      <alignment horizontal="center" vertical="center" wrapText="1"/>
    </xf>
    <xf numFmtId="10" fontId="22" fillId="0" borderId="104" xfId="1" applyNumberFormat="1" applyFont="1" applyFill="1" applyBorder="1" applyAlignment="1" applyProtection="1">
      <alignment horizontal="center" vertical="center" wrapText="1"/>
    </xf>
    <xf numFmtId="10" fontId="22" fillId="0" borderId="140" xfId="1"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8" fillId="2" borderId="59"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37" xfId="0" applyFont="1" applyFill="1" applyBorder="1" applyAlignment="1" applyProtection="1">
      <alignment horizontal="center" vertical="center" wrapText="1"/>
    </xf>
    <xf numFmtId="0" fontId="16" fillId="2" borderId="59" xfId="0" applyFont="1" applyFill="1" applyBorder="1" applyAlignment="1" applyProtection="1">
      <alignment horizontal="center" vertical="center" wrapText="1"/>
    </xf>
    <xf numFmtId="0" fontId="17" fillId="0" borderId="0" xfId="0" applyFont="1" applyAlignment="1" applyProtection="1">
      <alignment horizontal="left" vertical="center" wrapText="1"/>
    </xf>
    <xf numFmtId="0" fontId="24" fillId="4" borderId="1" xfId="2" applyFont="1" applyFill="1" applyBorder="1" applyAlignment="1" applyProtection="1">
      <alignment horizontal="center" vertical="center" wrapText="1"/>
    </xf>
    <xf numFmtId="0" fontId="7" fillId="3" borderId="34" xfId="0" applyFont="1" applyFill="1" applyBorder="1" applyAlignment="1" applyProtection="1">
      <alignment horizontal="center" vertical="center" wrapText="1"/>
    </xf>
    <xf numFmtId="0" fontId="7" fillId="3" borderId="91" xfId="0" applyFont="1" applyFill="1" applyBorder="1" applyAlignment="1" applyProtection="1">
      <alignment horizontal="center" vertical="center" wrapText="1"/>
    </xf>
    <xf numFmtId="0" fontId="7" fillId="3" borderId="79" xfId="0" applyFont="1" applyFill="1" applyBorder="1" applyAlignment="1" applyProtection="1">
      <alignment horizontal="center" vertical="center" wrapText="1"/>
    </xf>
    <xf numFmtId="0" fontId="7" fillId="3" borderId="36" xfId="0" applyFont="1" applyFill="1" applyBorder="1" applyAlignment="1" applyProtection="1">
      <alignment horizontal="center" vertical="center" wrapText="1"/>
    </xf>
    <xf numFmtId="0" fontId="7" fillId="3" borderId="104"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19" fillId="0" borderId="39" xfId="0" applyFont="1" applyBorder="1" applyAlignment="1" applyProtection="1">
      <alignment horizontal="left" vertical="center" wrapText="1"/>
    </xf>
    <xf numFmtId="0" fontId="12"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0" fontId="27" fillId="5" borderId="35" xfId="2" applyFont="1" applyFill="1" applyBorder="1" applyAlignment="1" applyProtection="1">
      <alignment horizontal="center" vertical="center" wrapText="1"/>
    </xf>
    <xf numFmtId="0" fontId="27" fillId="5" borderId="39" xfId="2" applyFont="1" applyFill="1" applyBorder="1" applyAlignment="1" applyProtection="1">
      <alignment horizontal="center" vertical="center" wrapText="1"/>
    </xf>
    <xf numFmtId="0" fontId="27" fillId="5" borderId="40" xfId="2"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9" fillId="0" borderId="0" xfId="0" applyFont="1" applyBorder="1" applyAlignment="1" applyProtection="1">
      <alignment horizontal="left" vertical="center" wrapText="1"/>
    </xf>
    <xf numFmtId="0" fontId="17" fillId="0" borderId="0" xfId="0" applyFont="1" applyBorder="1" applyAlignment="1" applyProtection="1">
      <alignment horizontal="center" vertical="center" wrapText="1"/>
    </xf>
    <xf numFmtId="0" fontId="24" fillId="4" borderId="10" xfId="2" applyFont="1" applyFill="1" applyBorder="1" applyAlignment="1" applyProtection="1">
      <alignment horizontal="center" vertical="center" wrapText="1"/>
    </xf>
    <xf numFmtId="0" fontId="24" fillId="4" borderId="37" xfId="2" applyFont="1" applyFill="1" applyBorder="1" applyAlignment="1" applyProtection="1">
      <alignment horizontal="center" vertical="center" wrapText="1"/>
    </xf>
    <xf numFmtId="0" fontId="24" fillId="4" borderId="59" xfId="2" applyFont="1" applyFill="1" applyBorder="1" applyAlignment="1" applyProtection="1">
      <alignment horizontal="center" vertical="center" wrapText="1"/>
    </xf>
    <xf numFmtId="0" fontId="16" fillId="3" borderId="34" xfId="0" applyFont="1" applyFill="1" applyBorder="1" applyAlignment="1" applyProtection="1">
      <alignment horizontal="center" vertical="center" wrapText="1"/>
    </xf>
    <xf numFmtId="0" fontId="16" fillId="3" borderId="36"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7" fillId="0" borderId="0" xfId="0" applyFont="1" applyFill="1" applyAlignment="1" applyProtection="1">
      <alignment horizontal="center" vertical="center" wrapText="1"/>
    </xf>
    <xf numFmtId="0" fontId="7" fillId="3" borderId="35" xfId="0" applyFont="1" applyFill="1" applyBorder="1" applyAlignment="1" applyProtection="1">
      <alignment horizontal="center" vertical="center" wrapText="1"/>
    </xf>
    <xf numFmtId="9" fontId="6" fillId="6" borderId="58" xfId="0" applyNumberFormat="1" applyFont="1" applyFill="1" applyBorder="1" applyAlignment="1" applyProtection="1">
      <alignment horizontal="left" vertical="center" wrapText="1"/>
      <protection locked="0"/>
    </xf>
    <xf numFmtId="0" fontId="29" fillId="0" borderId="27" xfId="0" applyFont="1" applyFill="1" applyBorder="1" applyAlignment="1" applyProtection="1">
      <alignment horizontal="center" vertical="center" wrapText="1"/>
    </xf>
    <xf numFmtId="0" fontId="29" fillId="0" borderId="29" xfId="0" applyFont="1" applyFill="1" applyBorder="1" applyAlignment="1" applyProtection="1">
      <alignment horizontal="left" vertical="center" wrapText="1"/>
    </xf>
    <xf numFmtId="0" fontId="29" fillId="0" borderId="25" xfId="0" applyFont="1" applyFill="1" applyBorder="1" applyAlignment="1" applyProtection="1">
      <alignment horizontal="center" vertical="center" wrapText="1"/>
    </xf>
    <xf numFmtId="0" fontId="29" fillId="0" borderId="5" xfId="0" applyFont="1" applyFill="1" applyBorder="1" applyAlignment="1" applyProtection="1">
      <alignment horizontal="center" vertical="center" wrapText="1"/>
    </xf>
    <xf numFmtId="14" fontId="29" fillId="0" borderId="5" xfId="0" applyNumberFormat="1" applyFont="1" applyFill="1" applyBorder="1" applyAlignment="1" applyProtection="1">
      <alignment horizontal="center" vertical="center" wrapText="1"/>
    </xf>
    <xf numFmtId="14" fontId="29" fillId="0" borderId="25" xfId="0" applyNumberFormat="1" applyFont="1" applyFill="1" applyBorder="1" applyAlignment="1" applyProtection="1">
      <alignment horizontal="center" vertical="center" wrapText="1"/>
    </xf>
    <xf numFmtId="14" fontId="29" fillId="0" borderId="26" xfId="0" applyNumberFormat="1" applyFont="1" applyFill="1" applyBorder="1" applyAlignment="1" applyProtection="1">
      <alignment horizontal="center" vertical="center" wrapText="1"/>
    </xf>
    <xf numFmtId="14" fontId="6" fillId="0" borderId="0" xfId="0" applyNumberFormat="1"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center" vertical="center" wrapText="1"/>
    </xf>
    <xf numFmtId="0" fontId="6" fillId="0" borderId="110" xfId="0" applyFont="1" applyFill="1" applyBorder="1" applyAlignment="1" applyProtection="1">
      <alignment horizontal="left" vertical="center" wrapText="1"/>
      <protection locked="0"/>
    </xf>
    <xf numFmtId="0" fontId="6" fillId="0" borderId="58"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vertical="center" wrapText="1"/>
    </xf>
    <xf numFmtId="0" fontId="6" fillId="6" borderId="53" xfId="0" applyFont="1" applyFill="1" applyBorder="1" applyAlignment="1" applyProtection="1">
      <alignment horizontal="center" vertical="center" wrapText="1"/>
      <protection locked="0"/>
    </xf>
    <xf numFmtId="0" fontId="6" fillId="6" borderId="110" xfId="0" applyFont="1" applyFill="1" applyBorder="1" applyAlignment="1" applyProtection="1">
      <alignment horizontal="left" vertical="top" wrapText="1"/>
      <protection locked="0"/>
    </xf>
    <xf numFmtId="0" fontId="6" fillId="0" borderId="0" xfId="0" applyFont="1" applyAlignment="1" applyProtection="1">
      <alignment vertical="center" wrapText="1"/>
    </xf>
    <xf numFmtId="2" fontId="2" fillId="0" borderId="132" xfId="0" applyNumberFormat="1" applyFont="1" applyFill="1" applyBorder="1" applyAlignment="1" applyProtection="1">
      <alignment horizontal="center" vertical="center" wrapText="1"/>
    </xf>
    <xf numFmtId="2" fontId="2" fillId="0" borderId="133" xfId="0" applyNumberFormat="1" applyFont="1" applyFill="1" applyBorder="1" applyAlignment="1" applyProtection="1">
      <alignment horizontal="center" vertical="center" wrapText="1"/>
    </xf>
    <xf numFmtId="10" fontId="2" fillId="0" borderId="113" xfId="1" applyNumberFormat="1" applyFont="1" applyFill="1" applyBorder="1" applyAlignment="1" applyProtection="1">
      <alignment vertical="center" wrapText="1"/>
    </xf>
  </cellXfs>
  <cellStyles count="4">
    <cellStyle name="Normal" xfId="0" builtinId="0"/>
    <cellStyle name="Normal 2" xfId="2"/>
    <cellStyle name="Normal 3" xfId="3"/>
    <cellStyle name="Porcentaje" xfId="1" builtinId="5"/>
  </cellStyles>
  <dxfs count="90">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AR995"/>
  <sheetViews>
    <sheetView tabSelected="1" view="pageBreakPreview" zoomScale="60" zoomScaleNormal="65" workbookViewId="0">
      <pane xSplit="13" ySplit="1" topLeftCell="AM8" activePane="bottomRight" state="frozen"/>
      <selection pane="topRight" activeCell="N1" sqref="N1"/>
      <selection pane="bottomLeft" activeCell="A2" sqref="A2"/>
      <selection pane="bottomRight" activeCell="AO15" sqref="AO15"/>
    </sheetView>
  </sheetViews>
  <sheetFormatPr baseColWidth="10" defaultColWidth="14.42578125" defaultRowHeight="15" zeroHeight="1" outlineLevelCol="1" x14ac:dyDescent="0.25"/>
  <cols>
    <col min="1" max="1" width="1.42578125" style="63" customWidth="1"/>
    <col min="2" max="2" width="19.140625" style="56" customWidth="1"/>
    <col min="3" max="3" width="5.7109375" style="56" customWidth="1"/>
    <col min="4" max="4" width="35.42578125" style="63" customWidth="1"/>
    <col min="5" max="5" width="11.42578125" style="344" customWidth="1"/>
    <col min="6" max="6" width="19.85546875" style="63" customWidth="1"/>
    <col min="7" max="7" width="6.28515625" style="63" customWidth="1"/>
    <col min="8" max="8" width="23.140625" style="63" customWidth="1"/>
    <col min="9" max="9" width="19.140625" style="63" customWidth="1"/>
    <col min="10" max="10" width="20.28515625" style="63" hidden="1" customWidth="1" outlineLevel="1"/>
    <col min="11" max="11" width="20.85546875" style="63" hidden="1" customWidth="1" outlineLevel="1"/>
    <col min="12" max="12" width="11.140625" style="63" customWidth="1" collapsed="1"/>
    <col min="13" max="13" width="11.140625" style="63" customWidth="1"/>
    <col min="14" max="14" width="1" style="345" customWidth="1"/>
    <col min="15" max="15" width="6.42578125" style="63" customWidth="1"/>
    <col min="16" max="19" width="5.7109375" style="63" hidden="1" customWidth="1" outlineLevel="1"/>
    <col min="20" max="20" width="6.140625" style="63" customWidth="1" collapsed="1"/>
    <col min="21" max="21" width="58.140625" style="346" customWidth="1"/>
    <col min="22" max="22" width="25.5703125" style="346" customWidth="1"/>
    <col min="23" max="23" width="6.140625" style="63" customWidth="1"/>
    <col min="24" max="27" width="3.5703125" style="85" hidden="1" customWidth="1" outlineLevel="1"/>
    <col min="28" max="28" width="6.140625" style="63" customWidth="1" collapsed="1"/>
    <col min="29" max="29" width="67.42578125" style="346" customWidth="1"/>
    <col min="30" max="30" width="32.28515625" style="346" customWidth="1"/>
    <col min="31" max="31" width="8.5703125" style="63" customWidth="1"/>
    <col min="32" max="35" width="5.140625" style="63" hidden="1" customWidth="1" outlineLevel="1"/>
    <col min="36" max="36" width="9.28515625" style="63" customWidth="1" collapsed="1"/>
    <col min="37" max="37" width="65.85546875" style="63" customWidth="1" outlineLevel="1"/>
    <col min="38" max="38" width="47.28515625" style="63" customWidth="1" outlineLevel="1"/>
    <col min="39" max="39" width="3.42578125" style="63" customWidth="1"/>
    <col min="40" max="41" width="10.7109375" style="63" customWidth="1"/>
    <col min="42" max="42" width="10.85546875" style="63" customWidth="1"/>
    <col min="43" max="43" width="15.140625" style="347" customWidth="1"/>
    <col min="44" max="44" width="2.85546875" style="63" customWidth="1"/>
    <col min="45" max="16384" width="14.42578125" style="63"/>
  </cols>
  <sheetData>
    <row r="1" spans="2:44" s="498" customFormat="1" ht="24.75" customHeight="1" x14ac:dyDescent="0.25">
      <c r="B1" s="491" t="s">
        <v>5</v>
      </c>
      <c r="C1" s="491" t="s">
        <v>203</v>
      </c>
      <c r="D1" s="491" t="s">
        <v>282</v>
      </c>
      <c r="E1" s="491" t="s">
        <v>40</v>
      </c>
      <c r="F1" s="491" t="s">
        <v>6</v>
      </c>
      <c r="G1" s="491" t="s">
        <v>7</v>
      </c>
      <c r="H1" s="491" t="s">
        <v>8</v>
      </c>
      <c r="I1" s="491" t="s">
        <v>9</v>
      </c>
      <c r="J1" s="491" t="s">
        <v>10</v>
      </c>
      <c r="K1" s="491" t="s">
        <v>11</v>
      </c>
      <c r="L1" s="492" t="s">
        <v>12</v>
      </c>
      <c r="M1" s="492" t="s">
        <v>13</v>
      </c>
      <c r="N1" s="493"/>
      <c r="O1" s="492" t="s">
        <v>116</v>
      </c>
      <c r="P1" s="492" t="s">
        <v>319</v>
      </c>
      <c r="Q1" s="492" t="s">
        <v>320</v>
      </c>
      <c r="R1" s="492" t="s">
        <v>321</v>
      </c>
      <c r="S1" s="492" t="s">
        <v>322</v>
      </c>
      <c r="T1" s="492" t="s">
        <v>317</v>
      </c>
      <c r="U1" s="492" t="s">
        <v>318</v>
      </c>
      <c r="V1" s="492" t="s">
        <v>376</v>
      </c>
      <c r="W1" s="492" t="s">
        <v>475</v>
      </c>
      <c r="X1" s="494" t="s">
        <v>323</v>
      </c>
      <c r="Y1" s="494" t="s">
        <v>324</v>
      </c>
      <c r="Z1" s="494" t="s">
        <v>325</v>
      </c>
      <c r="AA1" s="494" t="s">
        <v>326</v>
      </c>
      <c r="AB1" s="492" t="s">
        <v>317</v>
      </c>
      <c r="AC1" s="495" t="s">
        <v>318</v>
      </c>
      <c r="AD1" s="492" t="s">
        <v>376</v>
      </c>
      <c r="AE1" s="492" t="s">
        <v>475</v>
      </c>
      <c r="AF1" s="492" t="s">
        <v>327</v>
      </c>
      <c r="AG1" s="492" t="s">
        <v>328</v>
      </c>
      <c r="AH1" s="492" t="s">
        <v>329</v>
      </c>
      <c r="AI1" s="492" t="s">
        <v>330</v>
      </c>
      <c r="AJ1" s="492" t="s">
        <v>317</v>
      </c>
      <c r="AK1" s="492" t="s">
        <v>318</v>
      </c>
      <c r="AL1" s="492" t="s">
        <v>376</v>
      </c>
      <c r="AM1" s="496"/>
      <c r="AN1" s="492" t="s">
        <v>316</v>
      </c>
      <c r="AO1" s="492" t="s">
        <v>317</v>
      </c>
      <c r="AP1" s="492" t="s">
        <v>399</v>
      </c>
      <c r="AQ1" s="497" t="s">
        <v>397</v>
      </c>
    </row>
    <row r="2" spans="2:44" x14ac:dyDescent="0.25">
      <c r="D2" s="57"/>
      <c r="E2" s="58"/>
      <c r="F2" s="57"/>
      <c r="G2" s="57"/>
      <c r="H2" s="57"/>
      <c r="I2" s="57"/>
      <c r="J2" s="59"/>
      <c r="K2" s="59"/>
      <c r="L2" s="59"/>
      <c r="M2" s="59"/>
      <c r="N2" s="60"/>
      <c r="O2" s="57"/>
      <c r="P2" s="57"/>
      <c r="Q2" s="57"/>
      <c r="R2" s="57"/>
      <c r="S2" s="57"/>
      <c r="T2" s="57"/>
      <c r="U2" s="57"/>
      <c r="V2" s="57"/>
      <c r="W2" s="57"/>
      <c r="AB2" s="57"/>
      <c r="AC2" s="61"/>
      <c r="AD2" s="57"/>
      <c r="AE2" s="57"/>
      <c r="AF2" s="57"/>
      <c r="AG2" s="57"/>
      <c r="AH2" s="57"/>
      <c r="AI2" s="57"/>
      <c r="AJ2" s="57"/>
      <c r="AK2" s="57"/>
      <c r="AL2" s="57"/>
      <c r="AM2" s="57"/>
      <c r="AN2" s="57"/>
      <c r="AO2" s="57"/>
      <c r="AP2" s="57"/>
      <c r="AQ2" s="62"/>
      <c r="AR2" s="57"/>
    </row>
    <row r="3" spans="2:44" ht="29.25" customHeight="1" x14ac:dyDescent="0.25">
      <c r="B3" s="574" t="s">
        <v>346</v>
      </c>
      <c r="C3" s="574"/>
      <c r="D3" s="574"/>
      <c r="E3" s="574"/>
      <c r="F3" s="574"/>
      <c r="G3" s="574"/>
      <c r="H3" s="574"/>
      <c r="I3" s="574"/>
      <c r="J3" s="574"/>
      <c r="K3" s="574"/>
      <c r="L3" s="574"/>
      <c r="M3" s="574"/>
      <c r="N3" s="55"/>
      <c r="O3" s="57"/>
      <c r="P3" s="57"/>
      <c r="Q3" s="57"/>
      <c r="R3" s="57"/>
      <c r="S3" s="57"/>
      <c r="T3" s="57"/>
      <c r="U3" s="57"/>
      <c r="V3" s="57"/>
      <c r="W3" s="57"/>
      <c r="AB3" s="57"/>
      <c r="AC3" s="61"/>
      <c r="AD3" s="57"/>
      <c r="AE3" s="57"/>
      <c r="AF3" s="57"/>
      <c r="AG3" s="57"/>
      <c r="AH3" s="57"/>
      <c r="AI3" s="57"/>
      <c r="AJ3" s="57"/>
      <c r="AK3" s="57"/>
      <c r="AL3" s="57"/>
      <c r="AM3" s="57"/>
      <c r="AN3" s="57"/>
      <c r="AO3" s="57"/>
      <c r="AP3" s="57"/>
      <c r="AQ3" s="62"/>
      <c r="AR3" s="57"/>
    </row>
    <row r="4" spans="2:44" ht="15" customHeight="1" x14ac:dyDescent="0.25">
      <c r="B4" s="575" t="s">
        <v>331</v>
      </c>
      <c r="C4" s="575"/>
      <c r="D4" s="575"/>
      <c r="E4" s="575"/>
      <c r="F4" s="575"/>
      <c r="G4" s="575"/>
      <c r="H4" s="575"/>
      <c r="I4" s="575"/>
      <c r="J4" s="575"/>
      <c r="K4" s="575"/>
      <c r="L4" s="575"/>
      <c r="M4" s="575"/>
      <c r="N4" s="55"/>
      <c r="O4" s="57"/>
      <c r="P4" s="57"/>
      <c r="Q4" s="57"/>
      <c r="R4" s="57"/>
      <c r="S4" s="57"/>
      <c r="T4" s="57"/>
      <c r="U4" s="57"/>
      <c r="V4" s="57"/>
      <c r="W4" s="57"/>
      <c r="AB4" s="57"/>
      <c r="AC4" s="61"/>
      <c r="AD4" s="57"/>
      <c r="AE4" s="57"/>
      <c r="AF4" s="57"/>
      <c r="AG4" s="57"/>
      <c r="AH4" s="57"/>
      <c r="AI4" s="57"/>
      <c r="AJ4" s="57"/>
      <c r="AK4" s="57"/>
      <c r="AL4" s="57"/>
      <c r="AM4" s="57"/>
      <c r="AN4" s="57"/>
      <c r="AO4" s="57"/>
      <c r="AP4" s="57"/>
      <c r="AQ4" s="62"/>
      <c r="AR4" s="57"/>
    </row>
    <row r="5" spans="2:44" ht="15.75" x14ac:dyDescent="0.25">
      <c r="C5" s="64"/>
      <c r="D5" s="65"/>
      <c r="E5" s="65"/>
      <c r="F5" s="65"/>
      <c r="G5" s="65"/>
      <c r="H5" s="65"/>
      <c r="I5" s="65"/>
      <c r="J5" s="66"/>
      <c r="K5" s="66"/>
      <c r="L5" s="66"/>
      <c r="M5" s="66"/>
      <c r="N5" s="67"/>
      <c r="O5" s="57"/>
      <c r="P5" s="57"/>
      <c r="Q5" s="57"/>
      <c r="R5" s="57"/>
      <c r="S5" s="57"/>
      <c r="T5" s="68"/>
      <c r="U5" s="57"/>
      <c r="V5" s="57"/>
      <c r="W5" s="57"/>
      <c r="AB5" s="57"/>
      <c r="AC5" s="61"/>
      <c r="AD5" s="57"/>
      <c r="AE5" s="57"/>
      <c r="AF5" s="57"/>
      <c r="AG5" s="57"/>
      <c r="AH5" s="57"/>
      <c r="AI5" s="57"/>
      <c r="AJ5" s="57"/>
      <c r="AK5" s="57"/>
      <c r="AL5" s="57"/>
      <c r="AM5" s="57"/>
      <c r="AN5" s="57"/>
      <c r="AO5" s="57"/>
      <c r="AP5" s="57"/>
      <c r="AQ5" s="62"/>
      <c r="AR5" s="57"/>
    </row>
    <row r="6" spans="2:44" s="71" customFormat="1" ht="30.75" customHeight="1" x14ac:dyDescent="0.25">
      <c r="B6" s="69" t="s">
        <v>1</v>
      </c>
      <c r="C6" s="579" t="s">
        <v>2</v>
      </c>
      <c r="D6" s="579"/>
      <c r="E6" s="579"/>
      <c r="F6" s="579"/>
      <c r="G6" s="579"/>
      <c r="H6" s="579"/>
      <c r="I6" s="579"/>
      <c r="J6" s="579"/>
      <c r="K6" s="579"/>
      <c r="L6" s="579"/>
      <c r="M6" s="579"/>
      <c r="N6" s="70"/>
      <c r="X6" s="85"/>
      <c r="Y6" s="85"/>
      <c r="Z6" s="85"/>
      <c r="AA6" s="85"/>
      <c r="AC6" s="72"/>
      <c r="AQ6" s="73"/>
    </row>
    <row r="7" spans="2:44" s="71" customFormat="1" ht="12" x14ac:dyDescent="0.25">
      <c r="C7" s="69"/>
      <c r="D7" s="72"/>
      <c r="E7" s="72"/>
      <c r="F7" s="72"/>
      <c r="G7" s="72"/>
      <c r="H7" s="72"/>
      <c r="I7" s="72"/>
      <c r="J7" s="72"/>
      <c r="K7" s="72"/>
      <c r="L7" s="72"/>
      <c r="M7" s="72"/>
      <c r="N7" s="74"/>
      <c r="X7" s="85"/>
      <c r="Y7" s="85"/>
      <c r="Z7" s="85"/>
      <c r="AA7" s="85"/>
      <c r="AC7" s="72"/>
      <c r="AQ7" s="73"/>
    </row>
    <row r="8" spans="2:44" s="71" customFormat="1" ht="12" x14ac:dyDescent="0.25">
      <c r="C8" s="69"/>
      <c r="D8" s="72"/>
      <c r="E8" s="72"/>
      <c r="F8" s="72"/>
      <c r="G8" s="72"/>
      <c r="H8" s="72"/>
      <c r="I8" s="72"/>
      <c r="J8" s="72"/>
      <c r="K8" s="72"/>
      <c r="L8" s="72"/>
      <c r="M8" s="72"/>
      <c r="N8" s="74"/>
      <c r="X8" s="85"/>
      <c r="Y8" s="85"/>
      <c r="Z8" s="85"/>
      <c r="AA8" s="85"/>
      <c r="AC8" s="72"/>
      <c r="AQ8" s="73"/>
    </row>
    <row r="9" spans="2:44" s="71" customFormat="1" ht="19.5" thickBot="1" x14ac:dyDescent="0.3">
      <c r="B9" s="564" t="s">
        <v>278</v>
      </c>
      <c r="C9" s="564"/>
      <c r="D9" s="564"/>
      <c r="E9" s="564"/>
      <c r="F9" s="564"/>
      <c r="G9" s="564"/>
      <c r="H9" s="564"/>
      <c r="I9" s="564"/>
      <c r="J9" s="564"/>
      <c r="K9" s="564"/>
      <c r="L9" s="564"/>
      <c r="M9" s="564"/>
      <c r="N9" s="74"/>
      <c r="X9" s="85"/>
      <c r="Y9" s="85"/>
      <c r="Z9" s="85"/>
      <c r="AA9" s="85"/>
      <c r="AC9" s="72"/>
      <c r="AQ9" s="73"/>
    </row>
    <row r="10" spans="2:44" s="71" customFormat="1" ht="35.25" customHeight="1" thickBot="1" x14ac:dyDescent="0.3">
      <c r="B10" s="75" t="s">
        <v>3</v>
      </c>
      <c r="C10" s="580" t="s">
        <v>4</v>
      </c>
      <c r="D10" s="580"/>
      <c r="E10" s="580"/>
      <c r="F10" s="580"/>
      <c r="G10" s="580"/>
      <c r="H10" s="580"/>
      <c r="I10" s="580"/>
      <c r="J10" s="580"/>
      <c r="K10" s="580"/>
      <c r="L10" s="580"/>
      <c r="M10" s="580"/>
      <c r="N10" s="76"/>
      <c r="O10" s="561" t="s">
        <v>334</v>
      </c>
      <c r="P10" s="562"/>
      <c r="Q10" s="562"/>
      <c r="R10" s="562"/>
      <c r="S10" s="562"/>
      <c r="T10" s="562"/>
      <c r="U10" s="563"/>
      <c r="V10" s="547" t="s">
        <v>376</v>
      </c>
      <c r="W10" s="561" t="s">
        <v>333</v>
      </c>
      <c r="X10" s="562"/>
      <c r="Y10" s="562"/>
      <c r="Z10" s="562"/>
      <c r="AA10" s="562"/>
      <c r="AB10" s="562"/>
      <c r="AC10" s="563"/>
      <c r="AD10" s="547" t="s">
        <v>376</v>
      </c>
      <c r="AE10" s="561" t="s">
        <v>335</v>
      </c>
      <c r="AF10" s="562"/>
      <c r="AG10" s="562"/>
      <c r="AH10" s="562"/>
      <c r="AI10" s="562"/>
      <c r="AJ10" s="562"/>
      <c r="AK10" s="563"/>
      <c r="AL10" s="547" t="s">
        <v>376</v>
      </c>
      <c r="AN10" s="552" t="s">
        <v>332</v>
      </c>
      <c r="AO10" s="553"/>
      <c r="AP10" s="554"/>
      <c r="AQ10" s="555"/>
    </row>
    <row r="11" spans="2:44" s="471" customFormat="1" ht="26.25" customHeight="1" thickBot="1" x14ac:dyDescent="0.3">
      <c r="B11" s="77" t="s">
        <v>5</v>
      </c>
      <c r="C11" s="78" t="s">
        <v>203</v>
      </c>
      <c r="D11" s="79" t="s">
        <v>282</v>
      </c>
      <c r="E11" s="79" t="s">
        <v>40</v>
      </c>
      <c r="F11" s="79" t="s">
        <v>6</v>
      </c>
      <c r="G11" s="79" t="s">
        <v>7</v>
      </c>
      <c r="H11" s="79" t="s">
        <v>8</v>
      </c>
      <c r="I11" s="79" t="s">
        <v>9</v>
      </c>
      <c r="J11" s="79" t="s">
        <v>10</v>
      </c>
      <c r="K11" s="79" t="s">
        <v>11</v>
      </c>
      <c r="L11" s="80" t="s">
        <v>12</v>
      </c>
      <c r="M11" s="81" t="s">
        <v>13</v>
      </c>
      <c r="N11" s="82"/>
      <c r="O11" s="78" t="s">
        <v>475</v>
      </c>
      <c r="P11" s="79" t="s">
        <v>319</v>
      </c>
      <c r="Q11" s="79" t="s">
        <v>320</v>
      </c>
      <c r="R11" s="79" t="s">
        <v>321</v>
      </c>
      <c r="S11" s="79" t="s">
        <v>322</v>
      </c>
      <c r="T11" s="79" t="s">
        <v>317</v>
      </c>
      <c r="U11" s="83" t="s">
        <v>318</v>
      </c>
      <c r="V11" s="548"/>
      <c r="W11" s="78" t="s">
        <v>475</v>
      </c>
      <c r="X11" s="348" t="s">
        <v>323</v>
      </c>
      <c r="Y11" s="348" t="s">
        <v>324</v>
      </c>
      <c r="Z11" s="348" t="s">
        <v>325</v>
      </c>
      <c r="AA11" s="348" t="s">
        <v>326</v>
      </c>
      <c r="AB11" s="79" t="s">
        <v>317</v>
      </c>
      <c r="AC11" s="83" t="s">
        <v>318</v>
      </c>
      <c r="AD11" s="548"/>
      <c r="AE11" s="78" t="s">
        <v>475</v>
      </c>
      <c r="AF11" s="79" t="s">
        <v>327</v>
      </c>
      <c r="AG11" s="79" t="s">
        <v>328</v>
      </c>
      <c r="AH11" s="79" t="s">
        <v>329</v>
      </c>
      <c r="AI11" s="79" t="s">
        <v>330</v>
      </c>
      <c r="AJ11" s="79" t="s">
        <v>317</v>
      </c>
      <c r="AK11" s="83" t="s">
        <v>318</v>
      </c>
      <c r="AL11" s="548"/>
      <c r="AN11" s="78" t="s">
        <v>316</v>
      </c>
      <c r="AO11" s="79" t="s">
        <v>317</v>
      </c>
      <c r="AP11" s="83" t="s">
        <v>399</v>
      </c>
      <c r="AQ11" s="86" t="s">
        <v>397</v>
      </c>
    </row>
    <row r="12" spans="2:44" s="71" customFormat="1" ht="63.75" x14ac:dyDescent="0.25">
      <c r="B12" s="87" t="s">
        <v>456</v>
      </c>
      <c r="C12" s="88" t="s">
        <v>204</v>
      </c>
      <c r="D12" s="89" t="s">
        <v>162</v>
      </c>
      <c r="E12" s="90" t="s">
        <v>0</v>
      </c>
      <c r="F12" s="90" t="s">
        <v>71</v>
      </c>
      <c r="G12" s="91">
        <v>1</v>
      </c>
      <c r="H12" s="91" t="s">
        <v>20</v>
      </c>
      <c r="I12" s="92" t="s">
        <v>80</v>
      </c>
      <c r="J12" s="93" t="s">
        <v>19</v>
      </c>
      <c r="K12" s="93" t="s">
        <v>14</v>
      </c>
      <c r="L12" s="93">
        <v>43467</v>
      </c>
      <c r="M12" s="94">
        <v>43553</v>
      </c>
      <c r="N12" s="95"/>
      <c r="O12" s="96">
        <v>1</v>
      </c>
      <c r="P12" s="464"/>
      <c r="Q12" s="464"/>
      <c r="R12" s="464"/>
      <c r="S12" s="464">
        <v>0</v>
      </c>
      <c r="T12" s="97">
        <f>SUM(P12:S12)</f>
        <v>0</v>
      </c>
      <c r="U12" s="367" t="s">
        <v>359</v>
      </c>
      <c r="V12" s="368" t="s">
        <v>377</v>
      </c>
      <c r="W12" s="96"/>
      <c r="X12" s="369"/>
      <c r="Y12" s="369"/>
      <c r="Z12" s="369"/>
      <c r="AA12" s="369">
        <v>1</v>
      </c>
      <c r="AB12" s="98">
        <f>SUM(X12:AA12)</f>
        <v>1</v>
      </c>
      <c r="AC12" s="370" t="s">
        <v>436</v>
      </c>
      <c r="AD12" s="368" t="s">
        <v>377</v>
      </c>
      <c r="AE12" s="97"/>
      <c r="AF12" s="499"/>
      <c r="AG12" s="499"/>
      <c r="AH12" s="499"/>
      <c r="AI12" s="499"/>
      <c r="AJ12" s="511">
        <f>SUM(AF12:AI12)</f>
        <v>0</v>
      </c>
      <c r="AK12" s="512" t="s">
        <v>512</v>
      </c>
      <c r="AL12" s="518" t="s">
        <v>18</v>
      </c>
      <c r="AN12" s="99">
        <f>+SUM(O12,W12,AE12)</f>
        <v>1</v>
      </c>
      <c r="AO12" s="100">
        <f t="shared" ref="AO12:AO18" si="0">+SUM(T12,AB12,AJ12)</f>
        <v>1</v>
      </c>
      <c r="AP12" s="101">
        <f t="shared" ref="AP12:AP18" si="1">IFERROR(AO12/AN12,"")</f>
        <v>1</v>
      </c>
      <c r="AQ12" s="102">
        <f>+AVERAGE(AP12)</f>
        <v>1</v>
      </c>
    </row>
    <row r="13" spans="2:44" s="71" customFormat="1" ht="72" x14ac:dyDescent="0.25">
      <c r="B13" s="103" t="s">
        <v>457</v>
      </c>
      <c r="C13" s="104" t="s">
        <v>205</v>
      </c>
      <c r="D13" s="105" t="s">
        <v>163</v>
      </c>
      <c r="E13" s="106" t="s">
        <v>0</v>
      </c>
      <c r="F13" s="106" t="s">
        <v>337</v>
      </c>
      <c r="G13" s="106">
        <v>1</v>
      </c>
      <c r="H13" s="106" t="s">
        <v>336</v>
      </c>
      <c r="I13" s="106" t="s">
        <v>80</v>
      </c>
      <c r="J13" s="107" t="s">
        <v>19</v>
      </c>
      <c r="K13" s="107" t="s">
        <v>14</v>
      </c>
      <c r="L13" s="107">
        <v>43467</v>
      </c>
      <c r="M13" s="108">
        <v>43496</v>
      </c>
      <c r="N13" s="95"/>
      <c r="O13" s="109">
        <v>1</v>
      </c>
      <c r="P13" s="469">
        <v>1</v>
      </c>
      <c r="Q13" s="469"/>
      <c r="R13" s="469"/>
      <c r="S13" s="469"/>
      <c r="T13" s="110">
        <f t="shared" ref="T13:T18" si="2">SUM(P13:S13)</f>
        <v>1</v>
      </c>
      <c r="U13" s="371" t="s">
        <v>348</v>
      </c>
      <c r="V13" s="372" t="s">
        <v>377</v>
      </c>
      <c r="W13" s="109"/>
      <c r="X13" s="373"/>
      <c r="Y13" s="373"/>
      <c r="Z13" s="373"/>
      <c r="AA13" s="373"/>
      <c r="AB13" s="111">
        <f t="shared" ref="AB13:AB18" si="3">SUM(X13:AA13)</f>
        <v>0</v>
      </c>
      <c r="AC13" s="372" t="s">
        <v>434</v>
      </c>
      <c r="AD13" s="372" t="s">
        <v>377</v>
      </c>
      <c r="AE13" s="110"/>
      <c r="AF13" s="500"/>
      <c r="AG13" s="500"/>
      <c r="AH13" s="500"/>
      <c r="AI13" s="500"/>
      <c r="AJ13" s="516">
        <f t="shared" ref="AJ13" si="4">SUM(AF13:AI13)</f>
        <v>0</v>
      </c>
      <c r="AK13" s="517" t="s">
        <v>513</v>
      </c>
      <c r="AL13" s="519" t="s">
        <v>18</v>
      </c>
      <c r="AN13" s="112">
        <f t="shared" ref="AN13:AN18" si="5">+SUM(O13,W13,AE13)</f>
        <v>1</v>
      </c>
      <c r="AO13" s="113">
        <f t="shared" si="0"/>
        <v>1</v>
      </c>
      <c r="AP13" s="114">
        <f t="shared" si="1"/>
        <v>1</v>
      </c>
      <c r="AQ13" s="115">
        <f>+AVERAGE(AP13)</f>
        <v>1</v>
      </c>
    </row>
    <row r="14" spans="2:44" s="71" customFormat="1" ht="72" x14ac:dyDescent="0.25">
      <c r="B14" s="568" t="s">
        <v>458</v>
      </c>
      <c r="C14" s="116" t="s">
        <v>206</v>
      </c>
      <c r="D14" s="117" t="s">
        <v>283</v>
      </c>
      <c r="E14" s="118" t="s">
        <v>0</v>
      </c>
      <c r="F14" s="118" t="s">
        <v>164</v>
      </c>
      <c r="G14" s="118">
        <v>1</v>
      </c>
      <c r="H14" s="118" t="s">
        <v>169</v>
      </c>
      <c r="I14" s="118" t="s">
        <v>80</v>
      </c>
      <c r="J14" s="119" t="s">
        <v>19</v>
      </c>
      <c r="K14" s="119" t="s">
        <v>190</v>
      </c>
      <c r="L14" s="119">
        <v>43617</v>
      </c>
      <c r="M14" s="120">
        <v>43799</v>
      </c>
      <c r="N14" s="95"/>
      <c r="O14" s="121"/>
      <c r="P14" s="463"/>
      <c r="Q14" s="463"/>
      <c r="R14" s="463"/>
      <c r="S14" s="463"/>
      <c r="T14" s="122">
        <f t="shared" si="2"/>
        <v>0</v>
      </c>
      <c r="U14" s="374" t="s">
        <v>350</v>
      </c>
      <c r="V14" s="375" t="s">
        <v>18</v>
      </c>
      <c r="W14" s="121"/>
      <c r="X14" s="376"/>
      <c r="Y14" s="376"/>
      <c r="Z14" s="376"/>
      <c r="AA14" s="376"/>
      <c r="AB14" s="125">
        <f t="shared" si="3"/>
        <v>0</v>
      </c>
      <c r="AC14" s="375" t="s">
        <v>435</v>
      </c>
      <c r="AD14" s="375" t="s">
        <v>377</v>
      </c>
      <c r="AE14" s="122">
        <v>1</v>
      </c>
      <c r="AF14" s="124"/>
      <c r="AG14" s="124"/>
      <c r="AH14" s="124"/>
      <c r="AI14" s="124"/>
      <c r="AJ14" s="508">
        <v>1</v>
      </c>
      <c r="AK14" s="476" t="s">
        <v>523</v>
      </c>
      <c r="AL14" s="123" t="s">
        <v>433</v>
      </c>
      <c r="AN14" s="112">
        <f t="shared" si="5"/>
        <v>1</v>
      </c>
      <c r="AO14" s="113">
        <f t="shared" si="0"/>
        <v>1</v>
      </c>
      <c r="AP14" s="114">
        <f t="shared" si="1"/>
        <v>1</v>
      </c>
      <c r="AQ14" s="556">
        <f>+AVERAGE(AP14:AP15)</f>
        <v>1</v>
      </c>
    </row>
    <row r="15" spans="2:44" s="71" customFormat="1" ht="96" x14ac:dyDescent="0.25">
      <c r="B15" s="567"/>
      <c r="C15" s="126" t="s">
        <v>207</v>
      </c>
      <c r="D15" s="127" t="s">
        <v>284</v>
      </c>
      <c r="E15" s="90" t="s">
        <v>0</v>
      </c>
      <c r="F15" s="90" t="s">
        <v>56</v>
      </c>
      <c r="G15" s="90">
        <v>1</v>
      </c>
      <c r="H15" s="90" t="s">
        <v>58</v>
      </c>
      <c r="I15" s="90" t="s">
        <v>80</v>
      </c>
      <c r="J15" s="128" t="s">
        <v>19</v>
      </c>
      <c r="K15" s="128" t="s">
        <v>14</v>
      </c>
      <c r="L15" s="128">
        <v>43770</v>
      </c>
      <c r="M15" s="129">
        <v>43819</v>
      </c>
      <c r="N15" s="95"/>
      <c r="O15" s="130"/>
      <c r="P15" s="462"/>
      <c r="Q15" s="462"/>
      <c r="R15" s="462"/>
      <c r="S15" s="462"/>
      <c r="T15" s="131">
        <f t="shared" si="2"/>
        <v>0</v>
      </c>
      <c r="U15" s="377" t="s">
        <v>350</v>
      </c>
      <c r="V15" s="378" t="s">
        <v>18</v>
      </c>
      <c r="W15" s="130"/>
      <c r="X15" s="379"/>
      <c r="Y15" s="379"/>
      <c r="Z15" s="379"/>
      <c r="AA15" s="379"/>
      <c r="AB15" s="133">
        <f t="shared" si="3"/>
        <v>0</v>
      </c>
      <c r="AC15" s="378" t="s">
        <v>435</v>
      </c>
      <c r="AD15" s="378" t="s">
        <v>377</v>
      </c>
      <c r="AE15" s="131">
        <v>1</v>
      </c>
      <c r="AF15" s="132"/>
      <c r="AG15" s="132"/>
      <c r="AH15" s="132"/>
      <c r="AI15" s="132"/>
      <c r="AJ15" s="507">
        <v>1</v>
      </c>
      <c r="AK15" s="477" t="s">
        <v>525</v>
      </c>
      <c r="AL15" s="520" t="s">
        <v>433</v>
      </c>
      <c r="AN15" s="112">
        <f t="shared" si="5"/>
        <v>1</v>
      </c>
      <c r="AO15" s="113">
        <f t="shared" si="0"/>
        <v>1</v>
      </c>
      <c r="AP15" s="114">
        <f t="shared" si="1"/>
        <v>1</v>
      </c>
      <c r="AQ15" s="557"/>
    </row>
    <row r="16" spans="2:44" s="71" customFormat="1" ht="87.75" customHeight="1" x14ac:dyDescent="0.25">
      <c r="B16" s="569" t="s">
        <v>459</v>
      </c>
      <c r="C16" s="134" t="s">
        <v>208</v>
      </c>
      <c r="D16" s="135" t="s">
        <v>166</v>
      </c>
      <c r="E16" s="136" t="s">
        <v>0</v>
      </c>
      <c r="F16" s="136" t="s">
        <v>176</v>
      </c>
      <c r="G16" s="136">
        <v>3</v>
      </c>
      <c r="H16" s="136" t="s">
        <v>153</v>
      </c>
      <c r="I16" s="136" t="s">
        <v>165</v>
      </c>
      <c r="J16" s="137" t="s">
        <v>306</v>
      </c>
      <c r="K16" s="137" t="s">
        <v>23</v>
      </c>
      <c r="L16" s="137">
        <v>43467</v>
      </c>
      <c r="M16" s="138">
        <v>43723</v>
      </c>
      <c r="N16" s="95"/>
      <c r="O16" s="139">
        <v>1</v>
      </c>
      <c r="P16" s="459">
        <v>1</v>
      </c>
      <c r="Q16" s="459"/>
      <c r="R16" s="459"/>
      <c r="S16" s="459"/>
      <c r="T16" s="140">
        <f t="shared" si="2"/>
        <v>1</v>
      </c>
      <c r="U16" s="380" t="s">
        <v>364</v>
      </c>
      <c r="V16" s="381" t="s">
        <v>377</v>
      </c>
      <c r="W16" s="139">
        <v>1</v>
      </c>
      <c r="X16" s="382">
        <v>1</v>
      </c>
      <c r="Y16" s="382"/>
      <c r="Z16" s="382"/>
      <c r="AA16" s="382"/>
      <c r="AB16" s="142">
        <f t="shared" si="3"/>
        <v>1</v>
      </c>
      <c r="AC16" s="381" t="s">
        <v>497</v>
      </c>
      <c r="AD16" s="381" t="s">
        <v>377</v>
      </c>
      <c r="AE16" s="140">
        <v>1</v>
      </c>
      <c r="AF16" s="141"/>
      <c r="AG16" s="141"/>
      <c r="AH16" s="141"/>
      <c r="AI16" s="141"/>
      <c r="AJ16" s="513">
        <v>1</v>
      </c>
      <c r="AK16" s="474" t="s">
        <v>524</v>
      </c>
      <c r="AL16" s="521" t="s">
        <v>433</v>
      </c>
      <c r="AN16" s="112">
        <f t="shared" si="5"/>
        <v>3</v>
      </c>
      <c r="AO16" s="113">
        <f t="shared" si="0"/>
        <v>3</v>
      </c>
      <c r="AP16" s="114">
        <f t="shared" si="1"/>
        <v>1</v>
      </c>
      <c r="AQ16" s="556">
        <f>+AVERAGE(AP16:AP17)</f>
        <v>1</v>
      </c>
    </row>
    <row r="17" spans="2:44" s="71" customFormat="1" ht="72" x14ac:dyDescent="0.25">
      <c r="B17" s="569"/>
      <c r="C17" s="143" t="s">
        <v>209</v>
      </c>
      <c r="D17" s="144" t="s">
        <v>199</v>
      </c>
      <c r="E17" s="145" t="s">
        <v>0</v>
      </c>
      <c r="F17" s="145" t="s">
        <v>175</v>
      </c>
      <c r="G17" s="145">
        <v>3</v>
      </c>
      <c r="H17" s="145" t="s">
        <v>177</v>
      </c>
      <c r="I17" s="145" t="s">
        <v>80</v>
      </c>
      <c r="J17" s="146" t="s">
        <v>19</v>
      </c>
      <c r="K17" s="146" t="s">
        <v>14</v>
      </c>
      <c r="L17" s="146">
        <v>43467</v>
      </c>
      <c r="M17" s="147">
        <v>43738</v>
      </c>
      <c r="N17" s="95"/>
      <c r="O17" s="148">
        <v>1</v>
      </c>
      <c r="P17" s="451">
        <v>1</v>
      </c>
      <c r="Q17" s="451"/>
      <c r="R17" s="451"/>
      <c r="S17" s="451"/>
      <c r="T17" s="149">
        <f t="shared" si="2"/>
        <v>1</v>
      </c>
      <c r="U17" s="383" t="s">
        <v>349</v>
      </c>
      <c r="V17" s="384" t="s">
        <v>377</v>
      </c>
      <c r="W17" s="148">
        <v>1</v>
      </c>
      <c r="X17" s="385"/>
      <c r="Y17" s="385"/>
      <c r="Z17" s="385"/>
      <c r="AA17" s="385">
        <v>1</v>
      </c>
      <c r="AB17" s="152">
        <f t="shared" si="3"/>
        <v>1</v>
      </c>
      <c r="AC17" s="384" t="s">
        <v>437</v>
      </c>
      <c r="AD17" s="384" t="s">
        <v>377</v>
      </c>
      <c r="AE17" s="149">
        <v>1</v>
      </c>
      <c r="AF17" s="151"/>
      <c r="AG17" s="151"/>
      <c r="AH17" s="151"/>
      <c r="AI17" s="151"/>
      <c r="AJ17" s="514">
        <v>1</v>
      </c>
      <c r="AK17" s="475" t="s">
        <v>526</v>
      </c>
      <c r="AL17" s="150" t="s">
        <v>433</v>
      </c>
      <c r="AN17" s="112">
        <f t="shared" si="5"/>
        <v>3</v>
      </c>
      <c r="AO17" s="113">
        <f t="shared" si="0"/>
        <v>3</v>
      </c>
      <c r="AP17" s="114">
        <f t="shared" si="1"/>
        <v>1</v>
      </c>
      <c r="AQ17" s="557"/>
    </row>
    <row r="18" spans="2:44" s="71" customFormat="1" ht="66.75" customHeight="1" thickBot="1" x14ac:dyDescent="0.3">
      <c r="B18" s="153" t="s">
        <v>460</v>
      </c>
      <c r="C18" s="154" t="s">
        <v>210</v>
      </c>
      <c r="D18" s="155" t="s">
        <v>200</v>
      </c>
      <c r="E18" s="156" t="s">
        <v>0</v>
      </c>
      <c r="F18" s="156" t="s">
        <v>201</v>
      </c>
      <c r="G18" s="156">
        <v>3</v>
      </c>
      <c r="H18" s="156" t="s">
        <v>202</v>
      </c>
      <c r="I18" s="156" t="s">
        <v>22</v>
      </c>
      <c r="J18" s="157" t="s">
        <v>21</v>
      </c>
      <c r="K18" s="157" t="s">
        <v>187</v>
      </c>
      <c r="L18" s="157">
        <v>43467</v>
      </c>
      <c r="M18" s="158">
        <v>43723</v>
      </c>
      <c r="N18" s="95"/>
      <c r="O18" s="159">
        <v>1</v>
      </c>
      <c r="P18" s="470">
        <v>1</v>
      </c>
      <c r="Q18" s="470"/>
      <c r="R18" s="470"/>
      <c r="S18" s="470"/>
      <c r="T18" s="160">
        <f t="shared" si="2"/>
        <v>1</v>
      </c>
      <c r="U18" s="386" t="s">
        <v>360</v>
      </c>
      <c r="V18" s="387" t="s">
        <v>377</v>
      </c>
      <c r="W18" s="159">
        <v>1</v>
      </c>
      <c r="X18" s="388">
        <v>1</v>
      </c>
      <c r="Y18" s="388"/>
      <c r="Z18" s="388"/>
      <c r="AA18" s="388"/>
      <c r="AB18" s="162">
        <f t="shared" si="3"/>
        <v>1</v>
      </c>
      <c r="AC18" s="387" t="s">
        <v>431</v>
      </c>
      <c r="AD18" s="387" t="s">
        <v>377</v>
      </c>
      <c r="AE18" s="160">
        <v>1</v>
      </c>
      <c r="AF18" s="161"/>
      <c r="AG18" s="161"/>
      <c r="AH18" s="161"/>
      <c r="AI18" s="161"/>
      <c r="AJ18" s="522">
        <v>1</v>
      </c>
      <c r="AK18" s="523" t="s">
        <v>562</v>
      </c>
      <c r="AL18" s="523" t="s">
        <v>433</v>
      </c>
      <c r="AN18" s="163">
        <f t="shared" si="5"/>
        <v>3</v>
      </c>
      <c r="AO18" s="164">
        <f t="shared" si="0"/>
        <v>3</v>
      </c>
      <c r="AP18" s="165">
        <f t="shared" si="1"/>
        <v>1</v>
      </c>
      <c r="AQ18" s="166">
        <f>+AVERAGE(AP18)</f>
        <v>1</v>
      </c>
    </row>
    <row r="19" spans="2:44" s="171" customFormat="1" ht="34.5" customHeight="1" thickBot="1" x14ac:dyDescent="0.3">
      <c r="B19" s="167"/>
      <c r="C19" s="167"/>
      <c r="D19" s="74"/>
      <c r="E19" s="167"/>
      <c r="F19" s="167"/>
      <c r="G19" s="167"/>
      <c r="H19" s="167"/>
      <c r="I19" s="167"/>
      <c r="J19" s="168"/>
      <c r="K19" s="168"/>
      <c r="L19" s="168"/>
      <c r="M19" s="168"/>
      <c r="N19" s="95"/>
      <c r="O19" s="168"/>
      <c r="P19" s="168"/>
      <c r="Q19" s="168"/>
      <c r="R19" s="168"/>
      <c r="S19" s="168"/>
      <c r="T19" s="168"/>
      <c r="U19" s="168"/>
      <c r="V19" s="168"/>
      <c r="W19" s="168"/>
      <c r="X19" s="357"/>
      <c r="Y19" s="357"/>
      <c r="Z19" s="357"/>
      <c r="AA19" s="357"/>
      <c r="AB19" s="168"/>
      <c r="AC19" s="169"/>
      <c r="AD19" s="168"/>
      <c r="AE19" s="168"/>
      <c r="AF19" s="168"/>
      <c r="AG19" s="168"/>
      <c r="AH19" s="168"/>
      <c r="AI19" s="168"/>
      <c r="AJ19" s="168"/>
      <c r="AK19" s="168"/>
      <c r="AL19" s="95"/>
      <c r="AM19" s="71"/>
      <c r="AN19" s="558" t="s">
        <v>398</v>
      </c>
      <c r="AO19" s="559"/>
      <c r="AP19" s="560"/>
      <c r="AQ19" s="170">
        <f>AVERAGE(AQ12:AQ18)</f>
        <v>1</v>
      </c>
    </row>
    <row r="20" spans="2:44" s="171" customFormat="1" ht="12" x14ac:dyDescent="0.25">
      <c r="B20" s="167"/>
      <c r="C20" s="167"/>
      <c r="D20" s="74"/>
      <c r="E20" s="167"/>
      <c r="F20" s="167"/>
      <c r="G20" s="167"/>
      <c r="H20" s="167"/>
      <c r="I20" s="167"/>
      <c r="J20" s="95"/>
      <c r="K20" s="95"/>
      <c r="L20" s="95"/>
      <c r="M20" s="95"/>
      <c r="N20" s="95"/>
      <c r="O20" s="167"/>
      <c r="P20" s="167"/>
      <c r="Q20" s="167"/>
      <c r="R20" s="167"/>
      <c r="S20" s="167"/>
      <c r="T20" s="167"/>
      <c r="U20" s="167"/>
      <c r="V20" s="167"/>
      <c r="W20" s="167"/>
      <c r="X20" s="358"/>
      <c r="Y20" s="358"/>
      <c r="Z20" s="358"/>
      <c r="AA20" s="358"/>
      <c r="AB20" s="167"/>
      <c r="AC20" s="74"/>
      <c r="AD20" s="167"/>
      <c r="AE20" s="167"/>
      <c r="AF20" s="167"/>
      <c r="AG20" s="167"/>
      <c r="AH20" s="167"/>
      <c r="AI20" s="167"/>
      <c r="AJ20" s="167"/>
      <c r="AK20" s="167"/>
      <c r="AL20" s="167"/>
      <c r="AM20" s="71"/>
      <c r="AQ20" s="172"/>
      <c r="AR20" s="71"/>
    </row>
    <row r="21" spans="2:44" s="171" customFormat="1" ht="31.5" customHeight="1" x14ac:dyDescent="0.25">
      <c r="B21" s="581" t="s">
        <v>276</v>
      </c>
      <c r="C21" s="581"/>
      <c r="D21" s="581"/>
      <c r="E21" s="581"/>
      <c r="F21" s="581"/>
      <c r="G21" s="581"/>
      <c r="H21" s="581"/>
      <c r="I21" s="581"/>
      <c r="J21" s="581"/>
      <c r="K21" s="581"/>
      <c r="L21" s="581"/>
      <c r="M21" s="581"/>
      <c r="N21" s="173"/>
      <c r="O21" s="167"/>
      <c r="P21" s="167"/>
      <c r="Q21" s="167"/>
      <c r="R21" s="167"/>
      <c r="S21" s="167"/>
      <c r="T21" s="167"/>
      <c r="U21" s="167"/>
      <c r="V21" s="167"/>
      <c r="W21" s="167"/>
      <c r="X21" s="358"/>
      <c r="Y21" s="358"/>
      <c r="Z21" s="358"/>
      <c r="AA21" s="358"/>
      <c r="AB21" s="167"/>
      <c r="AC21" s="74"/>
      <c r="AD21" s="167"/>
      <c r="AE21" s="167"/>
      <c r="AF21" s="167"/>
      <c r="AG21" s="167"/>
      <c r="AH21" s="167"/>
      <c r="AI21" s="167"/>
      <c r="AJ21" s="167"/>
      <c r="AK21" s="167"/>
      <c r="AL21" s="167"/>
      <c r="AM21" s="71"/>
      <c r="AQ21" s="172"/>
      <c r="AR21" s="71"/>
    </row>
    <row r="22" spans="2:44" s="171" customFormat="1" ht="31.5" customHeight="1" thickBot="1" x14ac:dyDescent="0.3">
      <c r="B22" s="174" t="s">
        <v>3</v>
      </c>
      <c r="C22" s="580" t="s">
        <v>275</v>
      </c>
      <c r="D22" s="580"/>
      <c r="E22" s="580"/>
      <c r="F22" s="580"/>
      <c r="G22" s="580"/>
      <c r="H22" s="580"/>
      <c r="I22" s="580"/>
      <c r="J22" s="580"/>
      <c r="K22" s="580"/>
      <c r="L22" s="580"/>
      <c r="M22" s="580"/>
      <c r="N22" s="76"/>
      <c r="O22" s="167"/>
      <c r="P22" s="167"/>
      <c r="Q22" s="167"/>
      <c r="R22" s="167"/>
      <c r="S22" s="167"/>
      <c r="T22" s="167"/>
      <c r="U22" s="167"/>
      <c r="V22" s="167"/>
      <c r="W22" s="167"/>
      <c r="X22" s="358"/>
      <c r="Y22" s="358"/>
      <c r="Z22" s="358"/>
      <c r="AA22" s="358"/>
      <c r="AB22" s="167"/>
      <c r="AC22" s="74"/>
      <c r="AD22" s="167"/>
      <c r="AE22" s="167"/>
      <c r="AF22" s="167"/>
      <c r="AG22" s="167"/>
      <c r="AH22" s="167"/>
      <c r="AI22" s="167"/>
      <c r="AJ22" s="167"/>
      <c r="AK22" s="167"/>
      <c r="AL22" s="167"/>
      <c r="AM22" s="71"/>
      <c r="AQ22" s="172"/>
      <c r="AR22" s="71"/>
    </row>
    <row r="23" spans="2:44" s="71" customFormat="1" ht="16.5" thickBot="1" x14ac:dyDescent="0.3">
      <c r="B23" s="565" t="s">
        <v>267</v>
      </c>
      <c r="C23" s="565"/>
      <c r="D23" s="565"/>
      <c r="E23" s="565"/>
      <c r="F23" s="565"/>
      <c r="G23" s="565"/>
      <c r="H23" s="565"/>
      <c r="I23" s="565"/>
      <c r="J23" s="565"/>
      <c r="K23" s="565"/>
      <c r="L23" s="565"/>
      <c r="M23" s="565"/>
      <c r="N23" s="175"/>
      <c r="X23" s="85"/>
      <c r="Y23" s="85"/>
      <c r="Z23" s="85"/>
      <c r="AA23" s="85"/>
      <c r="AC23" s="72"/>
      <c r="AQ23" s="73"/>
    </row>
    <row r="24" spans="2:44" s="71" customFormat="1" ht="24.75" customHeight="1" thickBot="1" x14ac:dyDescent="0.3">
      <c r="B24" s="176" t="s">
        <v>268</v>
      </c>
      <c r="C24" s="177" t="s">
        <v>269</v>
      </c>
      <c r="D24" s="178" t="s">
        <v>270</v>
      </c>
      <c r="E24" s="565" t="s">
        <v>271</v>
      </c>
      <c r="F24" s="565"/>
      <c r="G24" s="582" t="s">
        <v>272</v>
      </c>
      <c r="H24" s="583"/>
      <c r="I24" s="583"/>
      <c r="J24" s="584"/>
      <c r="K24" s="582" t="s">
        <v>273</v>
      </c>
      <c r="L24" s="583"/>
      <c r="M24" s="584"/>
      <c r="N24" s="175"/>
      <c r="O24" s="167"/>
      <c r="P24" s="167"/>
      <c r="Q24" s="167"/>
      <c r="R24" s="167"/>
      <c r="S24" s="167"/>
      <c r="T24" s="167"/>
      <c r="U24" s="167"/>
      <c r="V24" s="167"/>
      <c r="W24" s="179" t="s">
        <v>117</v>
      </c>
      <c r="X24" s="359"/>
      <c r="Y24" s="359"/>
      <c r="Z24" s="359"/>
      <c r="AA24" s="359"/>
      <c r="AB24" s="179"/>
      <c r="AC24" s="180"/>
      <c r="AD24" s="167"/>
      <c r="AE24" s="179" t="s">
        <v>118</v>
      </c>
      <c r="AF24" s="179"/>
      <c r="AG24" s="179"/>
      <c r="AH24" s="179"/>
      <c r="AI24" s="179"/>
      <c r="AJ24" s="179"/>
      <c r="AK24" s="179"/>
      <c r="AL24" s="509"/>
      <c r="AQ24" s="73"/>
    </row>
    <row r="25" spans="2:44" s="71" customFormat="1" ht="69" customHeight="1" thickBot="1" x14ac:dyDescent="0.3">
      <c r="B25" s="181" t="s">
        <v>274</v>
      </c>
      <c r="C25" s="576" t="s">
        <v>312</v>
      </c>
      <c r="D25" s="577"/>
      <c r="E25" s="577"/>
      <c r="F25" s="577"/>
      <c r="G25" s="577"/>
      <c r="H25" s="577"/>
      <c r="I25" s="577"/>
      <c r="J25" s="577"/>
      <c r="K25" s="577"/>
      <c r="L25" s="577"/>
      <c r="M25" s="578"/>
      <c r="N25" s="182"/>
      <c r="O25" s="167"/>
      <c r="P25" s="167"/>
      <c r="Q25" s="167"/>
      <c r="R25" s="167"/>
      <c r="S25" s="167"/>
      <c r="T25" s="167"/>
      <c r="U25" s="167"/>
      <c r="V25" s="167"/>
      <c r="W25" s="183"/>
      <c r="X25" s="360"/>
      <c r="Y25" s="360"/>
      <c r="Z25" s="360"/>
      <c r="AA25" s="360"/>
      <c r="AB25" s="184"/>
      <c r="AC25" s="389"/>
      <c r="AD25" s="167"/>
      <c r="AE25" s="185"/>
      <c r="AF25" s="390"/>
      <c r="AG25" s="390"/>
      <c r="AH25" s="390"/>
      <c r="AI25" s="390"/>
      <c r="AJ25" s="186"/>
      <c r="AK25" s="391"/>
      <c r="AL25" s="271"/>
      <c r="AQ25" s="73"/>
    </row>
    <row r="26" spans="2:44" s="188" customFormat="1" ht="12" x14ac:dyDescent="0.25">
      <c r="B26" s="185"/>
      <c r="C26" s="185"/>
      <c r="D26" s="187"/>
      <c r="E26" s="185"/>
      <c r="F26" s="185"/>
      <c r="G26" s="185"/>
      <c r="H26" s="185"/>
      <c r="I26" s="185"/>
      <c r="J26" s="168"/>
      <c r="K26" s="168"/>
      <c r="L26" s="168"/>
      <c r="M26" s="168"/>
      <c r="N26" s="95"/>
      <c r="O26" s="167"/>
      <c r="P26" s="167"/>
      <c r="Q26" s="167"/>
      <c r="R26" s="167"/>
      <c r="S26" s="167"/>
      <c r="T26" s="167"/>
      <c r="U26" s="167"/>
      <c r="V26" s="167"/>
      <c r="W26" s="185"/>
      <c r="X26" s="361"/>
      <c r="Y26" s="361"/>
      <c r="Z26" s="361"/>
      <c r="AA26" s="361"/>
      <c r="AB26" s="185"/>
      <c r="AC26" s="187"/>
      <c r="AD26" s="167"/>
      <c r="AE26" s="185"/>
      <c r="AF26" s="185"/>
      <c r="AG26" s="185"/>
      <c r="AH26" s="185"/>
      <c r="AI26" s="185"/>
      <c r="AJ26" s="185"/>
      <c r="AK26" s="185"/>
      <c r="AL26" s="167"/>
      <c r="AM26" s="71"/>
      <c r="AQ26" s="189"/>
      <c r="AR26" s="71"/>
    </row>
    <row r="27" spans="2:44" s="188" customFormat="1" ht="12" x14ac:dyDescent="0.25">
      <c r="B27" s="167"/>
      <c r="C27" s="167"/>
      <c r="D27" s="74"/>
      <c r="E27" s="167"/>
      <c r="F27" s="167"/>
      <c r="G27" s="167"/>
      <c r="H27" s="167"/>
      <c r="I27" s="167"/>
      <c r="J27" s="95"/>
      <c r="K27" s="95"/>
      <c r="L27" s="95"/>
      <c r="M27" s="95"/>
      <c r="N27" s="95"/>
      <c r="O27" s="167"/>
      <c r="P27" s="167"/>
      <c r="Q27" s="167"/>
      <c r="R27" s="167"/>
      <c r="S27" s="167"/>
      <c r="T27" s="167"/>
      <c r="U27" s="167"/>
      <c r="V27" s="167"/>
      <c r="W27" s="167"/>
      <c r="X27" s="358"/>
      <c r="Y27" s="358"/>
      <c r="Z27" s="358"/>
      <c r="AA27" s="358"/>
      <c r="AB27" s="167"/>
      <c r="AC27" s="74"/>
      <c r="AD27" s="167"/>
      <c r="AE27" s="167"/>
      <c r="AF27" s="167"/>
      <c r="AG27" s="167"/>
      <c r="AH27" s="167"/>
      <c r="AI27" s="167"/>
      <c r="AJ27" s="167"/>
      <c r="AK27" s="167"/>
      <c r="AL27" s="167"/>
      <c r="AM27" s="71"/>
      <c r="AQ27" s="189"/>
      <c r="AR27" s="71"/>
    </row>
    <row r="28" spans="2:44" s="188" customFormat="1" ht="18.75" customHeight="1" thickBot="1" x14ac:dyDescent="0.3">
      <c r="B28" s="564" t="s">
        <v>277</v>
      </c>
      <c r="C28" s="564"/>
      <c r="D28" s="564"/>
      <c r="E28" s="564"/>
      <c r="F28" s="564"/>
      <c r="G28" s="564"/>
      <c r="H28" s="564"/>
      <c r="I28" s="564"/>
      <c r="J28" s="564"/>
      <c r="K28" s="564"/>
      <c r="L28" s="564"/>
      <c r="M28" s="564"/>
      <c r="N28" s="173"/>
      <c r="O28" s="167"/>
      <c r="P28" s="167"/>
      <c r="Q28" s="167"/>
      <c r="R28" s="167"/>
      <c r="S28" s="167"/>
      <c r="T28" s="167"/>
      <c r="U28" s="167"/>
      <c r="V28" s="167"/>
      <c r="W28" s="167"/>
      <c r="X28" s="358"/>
      <c r="Y28" s="358"/>
      <c r="Z28" s="358"/>
      <c r="AA28" s="358"/>
      <c r="AB28" s="167"/>
      <c r="AC28" s="74"/>
      <c r="AD28" s="167"/>
      <c r="AE28" s="167"/>
      <c r="AF28" s="167"/>
      <c r="AG28" s="167"/>
      <c r="AH28" s="167"/>
      <c r="AI28" s="167"/>
      <c r="AJ28" s="167"/>
      <c r="AK28" s="167"/>
      <c r="AL28" s="167"/>
      <c r="AM28" s="71"/>
      <c r="AQ28" s="189"/>
      <c r="AR28" s="71"/>
    </row>
    <row r="29" spans="2:44" s="188" customFormat="1" ht="16.5" customHeight="1" thickBot="1" x14ac:dyDescent="0.3">
      <c r="B29" s="75" t="s">
        <v>3</v>
      </c>
      <c r="C29" s="573" t="s">
        <v>15</v>
      </c>
      <c r="D29" s="573"/>
      <c r="E29" s="573"/>
      <c r="F29" s="573"/>
      <c r="G29" s="573"/>
      <c r="H29" s="573"/>
      <c r="I29" s="573"/>
      <c r="J29" s="573"/>
      <c r="K29" s="573"/>
      <c r="L29" s="573"/>
      <c r="M29" s="573"/>
      <c r="N29" s="76"/>
      <c r="O29" s="561" t="s">
        <v>334</v>
      </c>
      <c r="P29" s="562"/>
      <c r="Q29" s="562"/>
      <c r="R29" s="562"/>
      <c r="S29" s="562"/>
      <c r="T29" s="562"/>
      <c r="U29" s="563"/>
      <c r="V29" s="547" t="s">
        <v>376</v>
      </c>
      <c r="W29" s="561" t="s">
        <v>333</v>
      </c>
      <c r="X29" s="562"/>
      <c r="Y29" s="562"/>
      <c r="Z29" s="562"/>
      <c r="AA29" s="562"/>
      <c r="AB29" s="562"/>
      <c r="AC29" s="563"/>
      <c r="AD29" s="547" t="s">
        <v>376</v>
      </c>
      <c r="AE29" s="561" t="s">
        <v>335</v>
      </c>
      <c r="AF29" s="562"/>
      <c r="AG29" s="562"/>
      <c r="AH29" s="562"/>
      <c r="AI29" s="562"/>
      <c r="AJ29" s="562"/>
      <c r="AK29" s="563"/>
      <c r="AL29" s="547" t="s">
        <v>376</v>
      </c>
      <c r="AM29" s="71"/>
      <c r="AN29" s="552" t="s">
        <v>332</v>
      </c>
      <c r="AO29" s="553"/>
      <c r="AP29" s="554"/>
      <c r="AQ29" s="555"/>
    </row>
    <row r="30" spans="2:44" s="85" customFormat="1" ht="23.25" thickBot="1" x14ac:dyDescent="0.3">
      <c r="B30" s="77" t="s">
        <v>5</v>
      </c>
      <c r="C30" s="78" t="s">
        <v>203</v>
      </c>
      <c r="D30" s="79" t="s">
        <v>282</v>
      </c>
      <c r="E30" s="79" t="s">
        <v>40</v>
      </c>
      <c r="F30" s="79" t="s">
        <v>6</v>
      </c>
      <c r="G30" s="79" t="s">
        <v>7</v>
      </c>
      <c r="H30" s="79" t="s">
        <v>8</v>
      </c>
      <c r="I30" s="79" t="s">
        <v>9</v>
      </c>
      <c r="J30" s="79" t="s">
        <v>10</v>
      </c>
      <c r="K30" s="79" t="s">
        <v>11</v>
      </c>
      <c r="L30" s="80" t="s">
        <v>12</v>
      </c>
      <c r="M30" s="81" t="s">
        <v>13</v>
      </c>
      <c r="N30" s="82"/>
      <c r="O30" s="78" t="s">
        <v>475</v>
      </c>
      <c r="P30" s="79" t="s">
        <v>319</v>
      </c>
      <c r="Q30" s="79" t="s">
        <v>320</v>
      </c>
      <c r="R30" s="79" t="s">
        <v>321</v>
      </c>
      <c r="S30" s="79" t="s">
        <v>322</v>
      </c>
      <c r="T30" s="79" t="s">
        <v>317</v>
      </c>
      <c r="U30" s="83" t="s">
        <v>318</v>
      </c>
      <c r="V30" s="548"/>
      <c r="W30" s="78" t="s">
        <v>475</v>
      </c>
      <c r="X30" s="348" t="s">
        <v>323</v>
      </c>
      <c r="Y30" s="348" t="s">
        <v>324</v>
      </c>
      <c r="Z30" s="348" t="s">
        <v>325</v>
      </c>
      <c r="AA30" s="348" t="s">
        <v>326</v>
      </c>
      <c r="AB30" s="79" t="s">
        <v>317</v>
      </c>
      <c r="AC30" s="84" t="s">
        <v>318</v>
      </c>
      <c r="AD30" s="548"/>
      <c r="AE30" s="78" t="s">
        <v>118</v>
      </c>
      <c r="AF30" s="79" t="s">
        <v>327</v>
      </c>
      <c r="AG30" s="79" t="s">
        <v>328</v>
      </c>
      <c r="AH30" s="79" t="s">
        <v>329</v>
      </c>
      <c r="AI30" s="79" t="s">
        <v>330</v>
      </c>
      <c r="AJ30" s="79" t="s">
        <v>317</v>
      </c>
      <c r="AK30" s="83" t="s">
        <v>318</v>
      </c>
      <c r="AL30" s="548"/>
      <c r="AN30" s="78" t="s">
        <v>316</v>
      </c>
      <c r="AO30" s="79" t="s">
        <v>317</v>
      </c>
      <c r="AP30" s="83" t="s">
        <v>399</v>
      </c>
      <c r="AQ30" s="86" t="s">
        <v>397</v>
      </c>
    </row>
    <row r="31" spans="2:44" s="71" customFormat="1" ht="77.25" customHeight="1" x14ac:dyDescent="0.25">
      <c r="B31" s="566" t="s">
        <v>461</v>
      </c>
      <c r="C31" s="190" t="s">
        <v>211</v>
      </c>
      <c r="D31" s="191" t="s">
        <v>197</v>
      </c>
      <c r="E31" s="192" t="s">
        <v>0</v>
      </c>
      <c r="F31" s="192" t="s">
        <v>198</v>
      </c>
      <c r="G31" s="192">
        <v>3</v>
      </c>
      <c r="H31" s="192" t="s">
        <v>33</v>
      </c>
      <c r="I31" s="192" t="s">
        <v>80</v>
      </c>
      <c r="J31" s="193" t="s">
        <v>82</v>
      </c>
      <c r="K31" s="193" t="s">
        <v>191</v>
      </c>
      <c r="L31" s="193">
        <v>43556</v>
      </c>
      <c r="M31" s="194">
        <v>43769</v>
      </c>
      <c r="N31" s="95"/>
      <c r="O31" s="195">
        <v>1</v>
      </c>
      <c r="P31" s="449"/>
      <c r="Q31" s="449"/>
      <c r="R31" s="449"/>
      <c r="S31" s="449">
        <v>1</v>
      </c>
      <c r="T31" s="196">
        <f>SUM(P31:S31)</f>
        <v>1</v>
      </c>
      <c r="U31" s="392" t="s">
        <v>396</v>
      </c>
      <c r="V31" s="393" t="s">
        <v>377</v>
      </c>
      <c r="W31" s="195">
        <v>1</v>
      </c>
      <c r="X31" s="394"/>
      <c r="Y31" s="394"/>
      <c r="Z31" s="394">
        <v>0.5</v>
      </c>
      <c r="AA31" s="394"/>
      <c r="AB31" s="199">
        <f>SUM(X31:AA31)</f>
        <v>0.5</v>
      </c>
      <c r="AC31" s="392" t="s">
        <v>503</v>
      </c>
      <c r="AD31" s="197" t="s">
        <v>433</v>
      </c>
      <c r="AE31" s="196">
        <v>1</v>
      </c>
      <c r="AF31" s="198"/>
      <c r="AG31" s="198"/>
      <c r="AH31" s="198"/>
      <c r="AI31" s="198"/>
      <c r="AJ31" s="524">
        <v>1.5</v>
      </c>
      <c r="AK31" s="478" t="s">
        <v>567</v>
      </c>
      <c r="AL31" s="197" t="s">
        <v>377</v>
      </c>
      <c r="AN31" s="200">
        <f>+SUM(O31,W31,AE31)</f>
        <v>3</v>
      </c>
      <c r="AO31" s="201">
        <f t="shared" ref="AO31:AO46" si="6">+SUM(T31,AB31,AJ31)</f>
        <v>3</v>
      </c>
      <c r="AP31" s="202">
        <f t="shared" ref="AP31:AP46" si="7">IFERROR(AO31/AN31,"")</f>
        <v>1</v>
      </c>
      <c r="AQ31" s="556">
        <f>+AVERAGE(AP31:AP32)</f>
        <v>1</v>
      </c>
    </row>
    <row r="32" spans="2:44" s="71" customFormat="1" ht="75.75" customHeight="1" x14ac:dyDescent="0.25">
      <c r="B32" s="567"/>
      <c r="C32" s="126" t="s">
        <v>212</v>
      </c>
      <c r="D32" s="362" t="s">
        <v>509</v>
      </c>
      <c r="E32" s="91" t="s">
        <v>0</v>
      </c>
      <c r="F32" s="90" t="s">
        <v>285</v>
      </c>
      <c r="G32" s="90">
        <v>2</v>
      </c>
      <c r="H32" s="90" t="s">
        <v>34</v>
      </c>
      <c r="I32" s="90" t="s">
        <v>80</v>
      </c>
      <c r="J32" s="128" t="s">
        <v>82</v>
      </c>
      <c r="K32" s="128" t="s">
        <v>191</v>
      </c>
      <c r="L32" s="128">
        <v>43497</v>
      </c>
      <c r="M32" s="129">
        <v>43826</v>
      </c>
      <c r="N32" s="95"/>
      <c r="O32" s="130">
        <v>1</v>
      </c>
      <c r="P32" s="462"/>
      <c r="Q32" s="462">
        <v>1</v>
      </c>
      <c r="R32" s="462"/>
      <c r="S32" s="462"/>
      <c r="T32" s="131">
        <f t="shared" ref="T32:T46" si="8">SUM(P32:S32)</f>
        <v>1</v>
      </c>
      <c r="U32" s="378" t="s">
        <v>351</v>
      </c>
      <c r="V32" s="395" t="s">
        <v>377</v>
      </c>
      <c r="W32" s="130"/>
      <c r="X32" s="379"/>
      <c r="Y32" s="379"/>
      <c r="Z32" s="379"/>
      <c r="AA32" s="379"/>
      <c r="AB32" s="133">
        <f t="shared" ref="AB32:AB46" si="9">SUM(X32:AA32)</f>
        <v>0</v>
      </c>
      <c r="AC32" s="378" t="s">
        <v>438</v>
      </c>
      <c r="AD32" s="203" t="s">
        <v>433</v>
      </c>
      <c r="AE32" s="131">
        <v>1</v>
      </c>
      <c r="AF32" s="132"/>
      <c r="AG32" s="132"/>
      <c r="AH32" s="132"/>
      <c r="AI32" s="132"/>
      <c r="AJ32" s="507">
        <v>1</v>
      </c>
      <c r="AK32" s="473" t="s">
        <v>571</v>
      </c>
      <c r="AL32" s="203" t="s">
        <v>377</v>
      </c>
      <c r="AN32" s="112">
        <f t="shared" ref="AN32:AN46" si="10">+SUM(O32,W32,AE32)</f>
        <v>2</v>
      </c>
      <c r="AO32" s="113">
        <f t="shared" si="6"/>
        <v>2</v>
      </c>
      <c r="AP32" s="114">
        <f t="shared" si="7"/>
        <v>1</v>
      </c>
      <c r="AQ32" s="557"/>
    </row>
    <row r="33" spans="2:43" s="71" customFormat="1" ht="31.5" customHeight="1" x14ac:dyDescent="0.25">
      <c r="B33" s="568" t="s">
        <v>462</v>
      </c>
      <c r="C33" s="116" t="s">
        <v>213</v>
      </c>
      <c r="D33" s="117" t="s">
        <v>112</v>
      </c>
      <c r="E33" s="118" t="s">
        <v>0</v>
      </c>
      <c r="F33" s="118" t="s">
        <v>286</v>
      </c>
      <c r="G33" s="118">
        <v>1</v>
      </c>
      <c r="H33" s="118" t="s">
        <v>113</v>
      </c>
      <c r="I33" s="118" t="s">
        <v>80</v>
      </c>
      <c r="J33" s="119" t="s">
        <v>60</v>
      </c>
      <c r="K33" s="119" t="s">
        <v>35</v>
      </c>
      <c r="L33" s="119">
        <v>43467</v>
      </c>
      <c r="M33" s="120">
        <v>43496</v>
      </c>
      <c r="N33" s="95"/>
      <c r="O33" s="121">
        <v>1</v>
      </c>
      <c r="P33" s="463">
        <v>1</v>
      </c>
      <c r="Q33" s="463"/>
      <c r="R33" s="463"/>
      <c r="S33" s="463"/>
      <c r="T33" s="122">
        <f t="shared" si="8"/>
        <v>1</v>
      </c>
      <c r="U33" s="375" t="s">
        <v>353</v>
      </c>
      <c r="V33" s="396" t="s">
        <v>377</v>
      </c>
      <c r="W33" s="121"/>
      <c r="X33" s="376"/>
      <c r="Y33" s="376"/>
      <c r="Z33" s="376"/>
      <c r="AA33" s="376"/>
      <c r="AB33" s="125">
        <f t="shared" si="9"/>
        <v>0</v>
      </c>
      <c r="AC33" s="381" t="s">
        <v>425</v>
      </c>
      <c r="AD33" s="204" t="s">
        <v>433</v>
      </c>
      <c r="AE33" s="122"/>
      <c r="AF33" s="501"/>
      <c r="AG33" s="501"/>
      <c r="AH33" s="501"/>
      <c r="AI33" s="501"/>
      <c r="AJ33" s="508">
        <f t="shared" ref="AJ33:AJ38" si="11">SUM(AF33:AI33)</f>
        <v>0</v>
      </c>
      <c r="AK33" s="472" t="s">
        <v>560</v>
      </c>
      <c r="AL33" s="204" t="s">
        <v>18</v>
      </c>
      <c r="AN33" s="112">
        <f t="shared" si="10"/>
        <v>1</v>
      </c>
      <c r="AO33" s="113">
        <f t="shared" si="6"/>
        <v>1</v>
      </c>
      <c r="AP33" s="114">
        <f t="shared" si="7"/>
        <v>1</v>
      </c>
      <c r="AQ33" s="556">
        <f>+AVERAGE(AP33:AP41)</f>
        <v>1</v>
      </c>
    </row>
    <row r="34" spans="2:43" s="71" customFormat="1" ht="60.75" customHeight="1" x14ac:dyDescent="0.25">
      <c r="B34" s="569"/>
      <c r="C34" s="134" t="s">
        <v>214</v>
      </c>
      <c r="D34" s="135" t="s">
        <v>338</v>
      </c>
      <c r="E34" s="136" t="s">
        <v>0</v>
      </c>
      <c r="F34" s="136" t="s">
        <v>287</v>
      </c>
      <c r="G34" s="136">
        <v>1</v>
      </c>
      <c r="H34" s="136" t="s">
        <v>152</v>
      </c>
      <c r="I34" s="136" t="s">
        <v>80</v>
      </c>
      <c r="J34" s="137" t="s">
        <v>83</v>
      </c>
      <c r="K34" s="137" t="s">
        <v>35</v>
      </c>
      <c r="L34" s="137">
        <v>43497</v>
      </c>
      <c r="M34" s="138">
        <v>43707</v>
      </c>
      <c r="N34" s="95"/>
      <c r="O34" s="139"/>
      <c r="P34" s="459"/>
      <c r="Q34" s="459"/>
      <c r="R34" s="459"/>
      <c r="S34" s="459"/>
      <c r="T34" s="140">
        <f t="shared" si="8"/>
        <v>0</v>
      </c>
      <c r="U34" s="381" t="s">
        <v>363</v>
      </c>
      <c r="V34" s="397" t="s">
        <v>377</v>
      </c>
      <c r="W34" s="139">
        <v>1</v>
      </c>
      <c r="X34" s="382"/>
      <c r="Y34" s="382">
        <v>1</v>
      </c>
      <c r="Z34" s="382"/>
      <c r="AA34" s="382"/>
      <c r="AB34" s="142">
        <f t="shared" si="9"/>
        <v>1</v>
      </c>
      <c r="AC34" s="381" t="s">
        <v>427</v>
      </c>
      <c r="AD34" s="205" t="s">
        <v>433</v>
      </c>
      <c r="AE34" s="140"/>
      <c r="AF34" s="502"/>
      <c r="AG34" s="502"/>
      <c r="AH34" s="502"/>
      <c r="AI34" s="502"/>
      <c r="AJ34" s="513">
        <f t="shared" si="11"/>
        <v>0</v>
      </c>
      <c r="AK34" s="474" t="s">
        <v>561</v>
      </c>
      <c r="AL34" s="205" t="s">
        <v>18</v>
      </c>
      <c r="AN34" s="112">
        <f t="shared" si="10"/>
        <v>1</v>
      </c>
      <c r="AO34" s="113">
        <f t="shared" si="6"/>
        <v>1</v>
      </c>
      <c r="AP34" s="114">
        <f t="shared" si="7"/>
        <v>1</v>
      </c>
      <c r="AQ34" s="550"/>
    </row>
    <row r="35" spans="2:43" s="71" customFormat="1" ht="106.5" customHeight="1" x14ac:dyDescent="0.25">
      <c r="B35" s="569"/>
      <c r="C35" s="134" t="s">
        <v>215</v>
      </c>
      <c r="D35" s="135" t="s">
        <v>339</v>
      </c>
      <c r="E35" s="136" t="s">
        <v>50</v>
      </c>
      <c r="F35" s="136" t="s">
        <v>340</v>
      </c>
      <c r="G35" s="136">
        <v>2</v>
      </c>
      <c r="H35" s="136" t="s">
        <v>157</v>
      </c>
      <c r="I35" s="136" t="s">
        <v>80</v>
      </c>
      <c r="J35" s="137" t="s">
        <v>60</v>
      </c>
      <c r="K35" s="137" t="s">
        <v>35</v>
      </c>
      <c r="L35" s="137">
        <v>43497</v>
      </c>
      <c r="M35" s="138">
        <v>43707</v>
      </c>
      <c r="N35" s="95"/>
      <c r="O35" s="139">
        <v>1</v>
      </c>
      <c r="P35" s="459"/>
      <c r="Q35" s="459"/>
      <c r="R35" s="459"/>
      <c r="S35" s="459">
        <v>1</v>
      </c>
      <c r="T35" s="140">
        <f t="shared" si="8"/>
        <v>1</v>
      </c>
      <c r="U35" s="381" t="s">
        <v>358</v>
      </c>
      <c r="V35" s="397" t="s">
        <v>377</v>
      </c>
      <c r="W35" s="139">
        <v>1</v>
      </c>
      <c r="X35" s="382"/>
      <c r="Y35" s="382"/>
      <c r="Z35" s="382"/>
      <c r="AA35" s="382">
        <v>1</v>
      </c>
      <c r="AB35" s="142">
        <f t="shared" si="9"/>
        <v>1</v>
      </c>
      <c r="AC35" s="381" t="s">
        <v>498</v>
      </c>
      <c r="AD35" s="205" t="s">
        <v>433</v>
      </c>
      <c r="AE35" s="140"/>
      <c r="AF35" s="502"/>
      <c r="AG35" s="502"/>
      <c r="AH35" s="502"/>
      <c r="AI35" s="502"/>
      <c r="AJ35" s="513">
        <f t="shared" si="11"/>
        <v>0</v>
      </c>
      <c r="AK35" s="474" t="s">
        <v>559</v>
      </c>
      <c r="AL35" s="205" t="s">
        <v>18</v>
      </c>
      <c r="AN35" s="112">
        <f t="shared" si="10"/>
        <v>2</v>
      </c>
      <c r="AO35" s="113">
        <f t="shared" si="6"/>
        <v>2</v>
      </c>
      <c r="AP35" s="114">
        <f t="shared" si="7"/>
        <v>1</v>
      </c>
      <c r="AQ35" s="550"/>
    </row>
    <row r="36" spans="2:43" s="71" customFormat="1" ht="149.25" customHeight="1" x14ac:dyDescent="0.25">
      <c r="B36" s="569"/>
      <c r="C36" s="134" t="s">
        <v>216</v>
      </c>
      <c r="D36" s="135" t="s">
        <v>171</v>
      </c>
      <c r="E36" s="136" t="s">
        <v>0</v>
      </c>
      <c r="F36" s="136" t="s">
        <v>288</v>
      </c>
      <c r="G36" s="206">
        <v>1</v>
      </c>
      <c r="H36" s="136" t="s">
        <v>341</v>
      </c>
      <c r="I36" s="136" t="s">
        <v>300</v>
      </c>
      <c r="J36" s="137" t="s">
        <v>60</v>
      </c>
      <c r="K36" s="137" t="s">
        <v>36</v>
      </c>
      <c r="L36" s="137">
        <v>43497</v>
      </c>
      <c r="M36" s="138">
        <v>43819</v>
      </c>
      <c r="N36" s="95"/>
      <c r="O36" s="207">
        <v>0.33</v>
      </c>
      <c r="P36" s="454"/>
      <c r="Q36" s="454"/>
      <c r="R36" s="454"/>
      <c r="S36" s="454"/>
      <c r="T36" s="208">
        <f>(118/127)*O36</f>
        <v>0.3066141732283465</v>
      </c>
      <c r="U36" s="398" t="s">
        <v>395</v>
      </c>
      <c r="V36" s="397" t="s">
        <v>377</v>
      </c>
      <c r="W36" s="209">
        <v>0.33</v>
      </c>
      <c r="X36" s="399"/>
      <c r="Y36" s="399"/>
      <c r="Z36" s="399"/>
      <c r="AA36" s="400">
        <f>(131/86)*W36</f>
        <v>0.50267441860465123</v>
      </c>
      <c r="AB36" s="211">
        <f t="shared" si="9"/>
        <v>0.50267441860465123</v>
      </c>
      <c r="AC36" s="401" t="s">
        <v>501</v>
      </c>
      <c r="AD36" s="355" t="s">
        <v>433</v>
      </c>
      <c r="AE36" s="212">
        <v>0.34</v>
      </c>
      <c r="AF36" s="210"/>
      <c r="AG36" s="210"/>
      <c r="AH36" s="210"/>
      <c r="AI36" s="210"/>
      <c r="AJ36" s="536">
        <f>(128/96)*AE36</f>
        <v>0.45333333333333337</v>
      </c>
      <c r="AK36" s="479" t="s">
        <v>564</v>
      </c>
      <c r="AL36" s="205" t="s">
        <v>377</v>
      </c>
      <c r="AN36" s="529">
        <f t="shared" si="10"/>
        <v>1</v>
      </c>
      <c r="AO36" s="530">
        <f t="shared" si="6"/>
        <v>1.2626219251663311</v>
      </c>
      <c r="AP36" s="114">
        <v>1</v>
      </c>
      <c r="AQ36" s="550"/>
    </row>
    <row r="37" spans="2:43" s="71" customFormat="1" ht="36.75" customHeight="1" x14ac:dyDescent="0.25">
      <c r="B37" s="569"/>
      <c r="C37" s="134" t="s">
        <v>217</v>
      </c>
      <c r="D37" s="135" t="s">
        <v>343</v>
      </c>
      <c r="E37" s="136" t="s">
        <v>0</v>
      </c>
      <c r="F37" s="136" t="s">
        <v>344</v>
      </c>
      <c r="G37" s="206">
        <v>1</v>
      </c>
      <c r="H37" s="136" t="s">
        <v>345</v>
      </c>
      <c r="I37" s="136" t="s">
        <v>80</v>
      </c>
      <c r="J37" s="137" t="s">
        <v>82</v>
      </c>
      <c r="K37" s="137" t="s">
        <v>35</v>
      </c>
      <c r="L37" s="137">
        <v>43556</v>
      </c>
      <c r="M37" s="138">
        <v>43830</v>
      </c>
      <c r="N37" s="95"/>
      <c r="O37" s="207">
        <v>0.33</v>
      </c>
      <c r="P37" s="454"/>
      <c r="Q37" s="454"/>
      <c r="R37" s="454"/>
      <c r="S37" s="454">
        <f>(6.5/9)*33%</f>
        <v>0.23833333333333334</v>
      </c>
      <c r="T37" s="208">
        <f t="shared" si="8"/>
        <v>0.23833333333333334</v>
      </c>
      <c r="U37" s="398" t="s">
        <v>392</v>
      </c>
      <c r="V37" s="402" t="s">
        <v>400</v>
      </c>
      <c r="W37" s="207">
        <v>0.33</v>
      </c>
      <c r="X37" s="537"/>
      <c r="Y37" s="537"/>
      <c r="Z37" s="537"/>
      <c r="AA37" s="538">
        <f>(6.5/5)*33%</f>
        <v>0.42900000000000005</v>
      </c>
      <c r="AB37" s="539">
        <f t="shared" si="9"/>
        <v>0.42900000000000005</v>
      </c>
      <c r="AC37" s="398" t="s">
        <v>476</v>
      </c>
      <c r="AD37" s="213" t="s">
        <v>433</v>
      </c>
      <c r="AE37" s="212">
        <v>0.34</v>
      </c>
      <c r="AF37" s="210"/>
      <c r="AG37" s="210"/>
      <c r="AH37" s="210"/>
      <c r="AI37" s="210"/>
      <c r="AJ37" s="536">
        <f>100%-AB37-T37</f>
        <v>0.33266666666666661</v>
      </c>
      <c r="AK37" s="474" t="s">
        <v>566</v>
      </c>
      <c r="AL37" s="205" t="s">
        <v>377</v>
      </c>
      <c r="AN37" s="529">
        <f>+SUM(O37,W37,AE37)</f>
        <v>1</v>
      </c>
      <c r="AO37" s="540">
        <f t="shared" si="6"/>
        <v>1</v>
      </c>
      <c r="AP37" s="114">
        <f t="shared" si="7"/>
        <v>1</v>
      </c>
      <c r="AQ37" s="550"/>
    </row>
    <row r="38" spans="2:43" s="71" customFormat="1" ht="36.75" customHeight="1" x14ac:dyDescent="0.25">
      <c r="B38" s="569"/>
      <c r="C38" s="134" t="s">
        <v>218</v>
      </c>
      <c r="D38" s="135" t="s">
        <v>178</v>
      </c>
      <c r="E38" s="136" t="s">
        <v>0</v>
      </c>
      <c r="F38" s="136" t="s">
        <v>179</v>
      </c>
      <c r="G38" s="136">
        <v>1</v>
      </c>
      <c r="H38" s="136" t="s">
        <v>180</v>
      </c>
      <c r="I38" s="136" t="s">
        <v>80</v>
      </c>
      <c r="J38" s="137" t="s">
        <v>83</v>
      </c>
      <c r="K38" s="137" t="s">
        <v>119</v>
      </c>
      <c r="L38" s="137">
        <v>43497</v>
      </c>
      <c r="M38" s="138">
        <v>43585</v>
      </c>
      <c r="N38" s="95"/>
      <c r="O38" s="139">
        <v>1</v>
      </c>
      <c r="P38" s="459"/>
      <c r="Q38" s="459"/>
      <c r="R38" s="459">
        <v>1</v>
      </c>
      <c r="S38" s="459"/>
      <c r="T38" s="140">
        <f t="shared" si="8"/>
        <v>1</v>
      </c>
      <c r="U38" s="381" t="s">
        <v>352</v>
      </c>
      <c r="V38" s="397" t="s">
        <v>377</v>
      </c>
      <c r="W38" s="139"/>
      <c r="X38" s="382"/>
      <c r="Y38" s="382"/>
      <c r="Z38" s="382"/>
      <c r="AA38" s="382"/>
      <c r="AB38" s="142">
        <f t="shared" si="9"/>
        <v>0</v>
      </c>
      <c r="AC38" s="381" t="s">
        <v>425</v>
      </c>
      <c r="AD38" s="205" t="s">
        <v>433</v>
      </c>
      <c r="AE38" s="140"/>
      <c r="AF38" s="502"/>
      <c r="AG38" s="502"/>
      <c r="AH38" s="502"/>
      <c r="AI38" s="502"/>
      <c r="AJ38" s="513">
        <f t="shared" si="11"/>
        <v>0</v>
      </c>
      <c r="AK38" s="474" t="s">
        <v>560</v>
      </c>
      <c r="AL38" s="205" t="s">
        <v>18</v>
      </c>
      <c r="AN38" s="112">
        <f t="shared" si="10"/>
        <v>1</v>
      </c>
      <c r="AO38" s="113">
        <f t="shared" si="6"/>
        <v>1</v>
      </c>
      <c r="AP38" s="114">
        <f t="shared" si="7"/>
        <v>1</v>
      </c>
      <c r="AQ38" s="550"/>
    </row>
    <row r="39" spans="2:43" s="71" customFormat="1" ht="36.75" customHeight="1" x14ac:dyDescent="0.25">
      <c r="B39" s="569"/>
      <c r="C39" s="134" t="s">
        <v>219</v>
      </c>
      <c r="D39" s="135" t="s">
        <v>172</v>
      </c>
      <c r="E39" s="136" t="s">
        <v>0</v>
      </c>
      <c r="F39" s="136" t="s">
        <v>159</v>
      </c>
      <c r="G39" s="136">
        <v>2</v>
      </c>
      <c r="H39" s="136" t="s">
        <v>160</v>
      </c>
      <c r="I39" s="136" t="s">
        <v>80</v>
      </c>
      <c r="J39" s="137" t="s">
        <v>83</v>
      </c>
      <c r="K39" s="137" t="s">
        <v>35</v>
      </c>
      <c r="L39" s="137">
        <v>43497</v>
      </c>
      <c r="M39" s="138">
        <v>43799</v>
      </c>
      <c r="N39" s="95"/>
      <c r="O39" s="139">
        <v>1</v>
      </c>
      <c r="P39" s="459"/>
      <c r="Q39" s="459"/>
      <c r="R39" s="459"/>
      <c r="S39" s="459"/>
      <c r="T39" s="140">
        <f t="shared" si="8"/>
        <v>0</v>
      </c>
      <c r="U39" s="381" t="s">
        <v>354</v>
      </c>
      <c r="V39" s="397" t="s">
        <v>377</v>
      </c>
      <c r="W39" s="139"/>
      <c r="X39" s="382">
        <v>1</v>
      </c>
      <c r="Y39" s="382"/>
      <c r="Z39" s="382"/>
      <c r="AA39" s="382"/>
      <c r="AB39" s="142">
        <f t="shared" si="9"/>
        <v>1</v>
      </c>
      <c r="AC39" s="381" t="s">
        <v>424</v>
      </c>
      <c r="AD39" s="205" t="s">
        <v>433</v>
      </c>
      <c r="AE39" s="140">
        <v>1</v>
      </c>
      <c r="AF39" s="141"/>
      <c r="AG39" s="141"/>
      <c r="AH39" s="141"/>
      <c r="AI39" s="141"/>
      <c r="AJ39" s="513">
        <v>1</v>
      </c>
      <c r="AK39" s="479" t="s">
        <v>565</v>
      </c>
      <c r="AL39" s="205" t="s">
        <v>377</v>
      </c>
      <c r="AN39" s="112">
        <f t="shared" si="10"/>
        <v>2</v>
      </c>
      <c r="AO39" s="113">
        <f t="shared" si="6"/>
        <v>2</v>
      </c>
      <c r="AP39" s="114">
        <f t="shared" si="7"/>
        <v>1</v>
      </c>
      <c r="AQ39" s="550"/>
    </row>
    <row r="40" spans="2:43" s="71" customFormat="1" ht="33" customHeight="1" x14ac:dyDescent="0.25">
      <c r="B40" s="569"/>
      <c r="C40" s="134" t="s">
        <v>220</v>
      </c>
      <c r="D40" s="363" t="s">
        <v>510</v>
      </c>
      <c r="E40" s="136" t="s">
        <v>109</v>
      </c>
      <c r="F40" s="136" t="s">
        <v>289</v>
      </c>
      <c r="G40" s="136">
        <v>1</v>
      </c>
      <c r="H40" s="136" t="s">
        <v>173</v>
      </c>
      <c r="I40" s="136" t="s">
        <v>80</v>
      </c>
      <c r="J40" s="137" t="s">
        <v>83</v>
      </c>
      <c r="K40" s="137" t="s">
        <v>119</v>
      </c>
      <c r="L40" s="137">
        <v>43709</v>
      </c>
      <c r="M40" s="138">
        <v>43815</v>
      </c>
      <c r="N40" s="95"/>
      <c r="O40" s="139"/>
      <c r="P40" s="459"/>
      <c r="Q40" s="459"/>
      <c r="R40" s="459"/>
      <c r="S40" s="459"/>
      <c r="T40" s="140">
        <f t="shared" si="8"/>
        <v>0</v>
      </c>
      <c r="U40" s="381" t="s">
        <v>350</v>
      </c>
      <c r="V40" s="397" t="s">
        <v>18</v>
      </c>
      <c r="W40" s="139"/>
      <c r="X40" s="382"/>
      <c r="Y40" s="382"/>
      <c r="Z40" s="382"/>
      <c r="AA40" s="382"/>
      <c r="AB40" s="142">
        <f t="shared" si="9"/>
        <v>0</v>
      </c>
      <c r="AC40" s="381" t="s">
        <v>426</v>
      </c>
      <c r="AD40" s="205" t="s">
        <v>433</v>
      </c>
      <c r="AE40" s="140">
        <v>1</v>
      </c>
      <c r="AF40" s="141"/>
      <c r="AG40" s="141"/>
      <c r="AH40" s="141"/>
      <c r="AI40" s="141"/>
      <c r="AJ40" s="513">
        <v>1</v>
      </c>
      <c r="AK40" s="479" t="s">
        <v>527</v>
      </c>
      <c r="AL40" s="205" t="s">
        <v>377</v>
      </c>
      <c r="AN40" s="112">
        <f t="shared" si="10"/>
        <v>1</v>
      </c>
      <c r="AO40" s="113">
        <f t="shared" si="6"/>
        <v>1</v>
      </c>
      <c r="AP40" s="114">
        <f t="shared" si="7"/>
        <v>1</v>
      </c>
      <c r="AQ40" s="550"/>
    </row>
    <row r="41" spans="2:43" s="71" customFormat="1" ht="79.5" customHeight="1" x14ac:dyDescent="0.25">
      <c r="B41" s="567"/>
      <c r="C41" s="214" t="s">
        <v>342</v>
      </c>
      <c r="D41" s="215" t="s">
        <v>24</v>
      </c>
      <c r="E41" s="91" t="s">
        <v>0</v>
      </c>
      <c r="F41" s="91" t="s">
        <v>290</v>
      </c>
      <c r="G41" s="216">
        <v>1</v>
      </c>
      <c r="H41" s="91" t="s">
        <v>25</v>
      </c>
      <c r="I41" s="91" t="s">
        <v>80</v>
      </c>
      <c r="J41" s="217" t="s">
        <v>30</v>
      </c>
      <c r="K41" s="217" t="s">
        <v>154</v>
      </c>
      <c r="L41" s="217">
        <v>43525</v>
      </c>
      <c r="M41" s="525">
        <v>43830</v>
      </c>
      <c r="N41" s="95"/>
      <c r="O41" s="218">
        <v>0.5</v>
      </c>
      <c r="P41" s="467"/>
      <c r="Q41" s="467"/>
      <c r="R41" s="467"/>
      <c r="S41" s="467">
        <f>(11/11)*50%</f>
        <v>0.5</v>
      </c>
      <c r="T41" s="219">
        <f t="shared" si="8"/>
        <v>0.5</v>
      </c>
      <c r="U41" s="404" t="s">
        <v>355</v>
      </c>
      <c r="V41" s="405" t="s">
        <v>377</v>
      </c>
      <c r="W41" s="218"/>
      <c r="X41" s="406"/>
      <c r="Y41" s="406"/>
      <c r="Z41" s="406"/>
      <c r="AA41" s="406"/>
      <c r="AB41" s="222">
        <f t="shared" si="9"/>
        <v>0</v>
      </c>
      <c r="AC41" s="370" t="s">
        <v>438</v>
      </c>
      <c r="AD41" s="220" t="s">
        <v>433</v>
      </c>
      <c r="AE41" s="219">
        <v>0.5</v>
      </c>
      <c r="AF41" s="221"/>
      <c r="AG41" s="223"/>
      <c r="AH41" s="223"/>
      <c r="AI41" s="221"/>
      <c r="AJ41" s="527">
        <v>0.5</v>
      </c>
      <c r="AK41" s="480" t="s">
        <v>530</v>
      </c>
      <c r="AL41" s="220" t="s">
        <v>377</v>
      </c>
      <c r="AN41" s="112">
        <f t="shared" si="10"/>
        <v>1</v>
      </c>
      <c r="AO41" s="113">
        <f t="shared" si="6"/>
        <v>1</v>
      </c>
      <c r="AP41" s="114">
        <f t="shared" si="7"/>
        <v>1</v>
      </c>
      <c r="AQ41" s="557"/>
    </row>
    <row r="42" spans="2:43" s="71" customFormat="1" ht="63.75" x14ac:dyDescent="0.25">
      <c r="B42" s="571" t="s">
        <v>463</v>
      </c>
      <c r="C42" s="134" t="s">
        <v>221</v>
      </c>
      <c r="D42" s="135" t="s">
        <v>26</v>
      </c>
      <c r="E42" s="136" t="s">
        <v>50</v>
      </c>
      <c r="F42" s="136" t="s">
        <v>291</v>
      </c>
      <c r="G42" s="206">
        <v>1</v>
      </c>
      <c r="H42" s="136" t="s">
        <v>39</v>
      </c>
      <c r="I42" s="136" t="s">
        <v>37</v>
      </c>
      <c r="J42" s="137" t="s">
        <v>61</v>
      </c>
      <c r="K42" s="137" t="s">
        <v>38</v>
      </c>
      <c r="L42" s="137">
        <v>43467</v>
      </c>
      <c r="M42" s="138">
        <v>43819</v>
      </c>
      <c r="N42" s="95"/>
      <c r="O42" s="209">
        <v>0.33</v>
      </c>
      <c r="P42" s="454">
        <f>(61/61)*(33%/4)</f>
        <v>8.2500000000000004E-2</v>
      </c>
      <c r="Q42" s="454">
        <f>(63/63)*(33%/4)</f>
        <v>8.2500000000000004E-2</v>
      </c>
      <c r="R42" s="454">
        <f>(35/35)*(33%/4)</f>
        <v>8.2500000000000004E-2</v>
      </c>
      <c r="S42" s="454">
        <f>(67/67)*(33%/4)</f>
        <v>8.2500000000000004E-2</v>
      </c>
      <c r="T42" s="212">
        <f t="shared" si="8"/>
        <v>0.33</v>
      </c>
      <c r="U42" s="398" t="s">
        <v>372</v>
      </c>
      <c r="V42" s="402" t="s">
        <v>377</v>
      </c>
      <c r="W42" s="209">
        <v>0.33</v>
      </c>
      <c r="X42" s="403">
        <f>(61/61)*(33%/4)</f>
        <v>8.2500000000000004E-2</v>
      </c>
      <c r="Y42" s="403">
        <f>(63/63)*(33%/4)</f>
        <v>8.2500000000000004E-2</v>
      </c>
      <c r="Z42" s="403">
        <f>(35/35)*(33%/4)</f>
        <v>8.2500000000000004E-2</v>
      </c>
      <c r="AA42" s="403">
        <f>(67/67)*(33%/4)</f>
        <v>8.2500000000000004E-2</v>
      </c>
      <c r="AB42" s="211">
        <f t="shared" si="9"/>
        <v>0.33</v>
      </c>
      <c r="AC42" s="401" t="s">
        <v>480</v>
      </c>
      <c r="AD42" s="354" t="s">
        <v>433</v>
      </c>
      <c r="AE42" s="212">
        <v>0.34</v>
      </c>
      <c r="AF42" s="210"/>
      <c r="AG42" s="210"/>
      <c r="AH42" s="210"/>
      <c r="AI42" s="210"/>
      <c r="AJ42" s="536">
        <v>0.34</v>
      </c>
      <c r="AK42" s="479" t="s">
        <v>568</v>
      </c>
      <c r="AL42" s="354" t="s">
        <v>377</v>
      </c>
      <c r="AN42" s="112">
        <f t="shared" si="10"/>
        <v>1</v>
      </c>
      <c r="AO42" s="113">
        <f t="shared" si="6"/>
        <v>1</v>
      </c>
      <c r="AP42" s="114">
        <f t="shared" si="7"/>
        <v>1</v>
      </c>
      <c r="AQ42" s="556">
        <f>+AVERAGE(AP42:AP43)</f>
        <v>1</v>
      </c>
    </row>
    <row r="43" spans="2:43" s="71" customFormat="1" ht="76.5" x14ac:dyDescent="0.25">
      <c r="B43" s="571"/>
      <c r="C43" s="224" t="s">
        <v>222</v>
      </c>
      <c r="D43" s="225" t="s">
        <v>307</v>
      </c>
      <c r="E43" s="145" t="s">
        <v>50</v>
      </c>
      <c r="F43" s="226" t="s">
        <v>308</v>
      </c>
      <c r="G43" s="227">
        <v>1</v>
      </c>
      <c r="H43" s="226" t="s">
        <v>309</v>
      </c>
      <c r="I43" s="145" t="s">
        <v>37</v>
      </c>
      <c r="J43" s="228" t="s">
        <v>61</v>
      </c>
      <c r="K43" s="146" t="s">
        <v>38</v>
      </c>
      <c r="L43" s="146">
        <v>43497</v>
      </c>
      <c r="M43" s="147">
        <v>43819</v>
      </c>
      <c r="N43" s="95"/>
      <c r="O43" s="229">
        <v>0.33</v>
      </c>
      <c r="P43" s="468">
        <f>(20/20)*(33%/4)</f>
        <v>8.2500000000000004E-2</v>
      </c>
      <c r="Q43" s="468">
        <f>(47/47)*(33%/4)</f>
        <v>8.2500000000000004E-2</v>
      </c>
      <c r="R43" s="468">
        <f>(55/55)*(33%/4)</f>
        <v>8.2500000000000004E-2</v>
      </c>
      <c r="S43" s="468">
        <f>(100/100)*(33%/4)</f>
        <v>8.2500000000000004E-2</v>
      </c>
      <c r="T43" s="230">
        <f t="shared" si="8"/>
        <v>0.33</v>
      </c>
      <c r="U43" s="407" t="s">
        <v>362</v>
      </c>
      <c r="V43" s="408" t="s">
        <v>377</v>
      </c>
      <c r="W43" s="229">
        <v>0.33</v>
      </c>
      <c r="X43" s="403">
        <f>(121/121)*(33%/4)</f>
        <v>8.2500000000000004E-2</v>
      </c>
      <c r="Y43" s="403">
        <f>(110/110)*(33%/4)</f>
        <v>8.2500000000000004E-2</v>
      </c>
      <c r="Z43" s="403">
        <f>(91/91)*(33%/4)</f>
        <v>8.2500000000000004E-2</v>
      </c>
      <c r="AA43" s="403">
        <f>(98/98)*(33%/4)</f>
        <v>8.2500000000000004E-2</v>
      </c>
      <c r="AB43" s="211">
        <f t="shared" si="9"/>
        <v>0.33</v>
      </c>
      <c r="AC43" s="407" t="s">
        <v>432</v>
      </c>
      <c r="AD43" s="213" t="s">
        <v>433</v>
      </c>
      <c r="AE43" s="230">
        <v>0.34</v>
      </c>
      <c r="AF43" s="231"/>
      <c r="AG43" s="231"/>
      <c r="AH43" s="231"/>
      <c r="AI43" s="231"/>
      <c r="AJ43" s="532">
        <v>0.34</v>
      </c>
      <c r="AK43" s="533" t="s">
        <v>549</v>
      </c>
      <c r="AL43" s="213" t="s">
        <v>377</v>
      </c>
      <c r="AN43" s="112">
        <f t="shared" si="10"/>
        <v>1</v>
      </c>
      <c r="AO43" s="113">
        <f t="shared" si="6"/>
        <v>1</v>
      </c>
      <c r="AP43" s="114">
        <f t="shared" si="7"/>
        <v>1</v>
      </c>
      <c r="AQ43" s="557"/>
    </row>
    <row r="44" spans="2:43" s="71" customFormat="1" ht="38.25" x14ac:dyDescent="0.25">
      <c r="B44" s="570" t="s">
        <v>464</v>
      </c>
      <c r="C44" s="116" t="s">
        <v>223</v>
      </c>
      <c r="D44" s="117" t="s">
        <v>64</v>
      </c>
      <c r="E44" s="118" t="s">
        <v>0</v>
      </c>
      <c r="F44" s="118" t="s">
        <v>292</v>
      </c>
      <c r="G44" s="118">
        <v>1</v>
      </c>
      <c r="H44" s="118" t="s">
        <v>27</v>
      </c>
      <c r="I44" s="118" t="s">
        <v>80</v>
      </c>
      <c r="J44" s="119" t="s">
        <v>155</v>
      </c>
      <c r="K44" s="119" t="s">
        <v>188</v>
      </c>
      <c r="L44" s="119">
        <v>43784</v>
      </c>
      <c r="M44" s="526">
        <v>43830</v>
      </c>
      <c r="N44" s="95"/>
      <c r="O44" s="121"/>
      <c r="P44" s="463"/>
      <c r="Q44" s="463"/>
      <c r="R44" s="463"/>
      <c r="S44" s="463"/>
      <c r="T44" s="122">
        <f t="shared" si="8"/>
        <v>0</v>
      </c>
      <c r="U44" s="409" t="s">
        <v>350</v>
      </c>
      <c r="V44" s="410" t="s">
        <v>18</v>
      </c>
      <c r="W44" s="121"/>
      <c r="X44" s="376"/>
      <c r="Y44" s="376"/>
      <c r="Z44" s="376"/>
      <c r="AA44" s="376"/>
      <c r="AB44" s="125">
        <f t="shared" si="9"/>
        <v>0</v>
      </c>
      <c r="AC44" s="375" t="s">
        <v>438</v>
      </c>
      <c r="AD44" s="232" t="s">
        <v>433</v>
      </c>
      <c r="AE44" s="122">
        <v>1</v>
      </c>
      <c r="AF44" s="124"/>
      <c r="AG44" s="124"/>
      <c r="AH44" s="124"/>
      <c r="AI44" s="124"/>
      <c r="AJ44" s="508">
        <v>1</v>
      </c>
      <c r="AK44" s="472" t="s">
        <v>529</v>
      </c>
      <c r="AL44" s="232" t="s">
        <v>377</v>
      </c>
      <c r="AN44" s="112">
        <f t="shared" si="10"/>
        <v>1</v>
      </c>
      <c r="AO44" s="113">
        <f t="shared" si="6"/>
        <v>1</v>
      </c>
      <c r="AP44" s="114">
        <f t="shared" si="7"/>
        <v>1</v>
      </c>
      <c r="AQ44" s="556">
        <f>+AVERAGE(AP44:AP46)</f>
        <v>1</v>
      </c>
    </row>
    <row r="45" spans="2:43" s="71" customFormat="1" ht="132" x14ac:dyDescent="0.25">
      <c r="B45" s="571"/>
      <c r="C45" s="233" t="s">
        <v>224</v>
      </c>
      <c r="D45" s="234" t="s">
        <v>63</v>
      </c>
      <c r="E45" s="235" t="s">
        <v>0</v>
      </c>
      <c r="F45" s="235" t="s">
        <v>293</v>
      </c>
      <c r="G45" s="235">
        <v>1</v>
      </c>
      <c r="H45" s="235" t="s">
        <v>28</v>
      </c>
      <c r="I45" s="235" t="s">
        <v>80</v>
      </c>
      <c r="J45" s="236" t="s">
        <v>60</v>
      </c>
      <c r="K45" s="236" t="s">
        <v>188</v>
      </c>
      <c r="L45" s="236">
        <v>43784</v>
      </c>
      <c r="M45" s="365">
        <v>43830</v>
      </c>
      <c r="N45" s="95"/>
      <c r="O45" s="238"/>
      <c r="P45" s="450"/>
      <c r="Q45" s="450"/>
      <c r="R45" s="450"/>
      <c r="S45" s="450"/>
      <c r="T45" s="239">
        <f t="shared" si="8"/>
        <v>0</v>
      </c>
      <c r="U45" s="411" t="s">
        <v>350</v>
      </c>
      <c r="V45" s="412" t="s">
        <v>18</v>
      </c>
      <c r="W45" s="238"/>
      <c r="X45" s="413"/>
      <c r="Y45" s="413"/>
      <c r="Z45" s="413"/>
      <c r="AA45" s="413"/>
      <c r="AB45" s="242">
        <f t="shared" si="9"/>
        <v>0</v>
      </c>
      <c r="AC45" s="381" t="s">
        <v>426</v>
      </c>
      <c r="AD45" s="240" t="s">
        <v>433</v>
      </c>
      <c r="AE45" s="239">
        <v>1</v>
      </c>
      <c r="AF45" s="241"/>
      <c r="AG45" s="241"/>
      <c r="AH45" s="241"/>
      <c r="AI45" s="241"/>
      <c r="AJ45" s="510">
        <v>1</v>
      </c>
      <c r="AK45" s="481" t="s">
        <v>563</v>
      </c>
      <c r="AL45" s="240" t="s">
        <v>377</v>
      </c>
      <c r="AN45" s="112">
        <f t="shared" si="10"/>
        <v>1</v>
      </c>
      <c r="AO45" s="113">
        <f t="shared" si="6"/>
        <v>1</v>
      </c>
      <c r="AP45" s="114">
        <f t="shared" si="7"/>
        <v>1</v>
      </c>
      <c r="AQ45" s="550"/>
    </row>
    <row r="46" spans="2:43" s="71" customFormat="1" ht="51.75" thickBot="1" x14ac:dyDescent="0.3">
      <c r="B46" s="572"/>
      <c r="C46" s="243" t="s">
        <v>225</v>
      </c>
      <c r="D46" s="364" t="s">
        <v>511</v>
      </c>
      <c r="E46" s="245" t="s">
        <v>0</v>
      </c>
      <c r="F46" s="245" t="s">
        <v>294</v>
      </c>
      <c r="G46" s="245">
        <v>1</v>
      </c>
      <c r="H46" s="245" t="s">
        <v>29</v>
      </c>
      <c r="I46" s="245" t="s">
        <v>22</v>
      </c>
      <c r="J46" s="246" t="s">
        <v>21</v>
      </c>
      <c r="K46" s="246" t="s">
        <v>189</v>
      </c>
      <c r="L46" s="246">
        <v>43784</v>
      </c>
      <c r="M46" s="366">
        <v>43830</v>
      </c>
      <c r="N46" s="95"/>
      <c r="O46" s="248"/>
      <c r="P46" s="453"/>
      <c r="Q46" s="453"/>
      <c r="R46" s="453"/>
      <c r="S46" s="453"/>
      <c r="T46" s="249">
        <f t="shared" si="8"/>
        <v>0</v>
      </c>
      <c r="U46" s="414" t="s">
        <v>350</v>
      </c>
      <c r="V46" s="415" t="s">
        <v>18</v>
      </c>
      <c r="W46" s="248"/>
      <c r="X46" s="416"/>
      <c r="Y46" s="416"/>
      <c r="Z46" s="416"/>
      <c r="AA46" s="416"/>
      <c r="AB46" s="252">
        <f t="shared" si="9"/>
        <v>0</v>
      </c>
      <c r="AC46" s="414" t="s">
        <v>426</v>
      </c>
      <c r="AD46" s="250" t="s">
        <v>433</v>
      </c>
      <c r="AE46" s="249">
        <v>1</v>
      </c>
      <c r="AF46" s="251"/>
      <c r="AG46" s="251"/>
      <c r="AH46" s="251"/>
      <c r="AI46" s="251"/>
      <c r="AJ46" s="515">
        <v>1</v>
      </c>
      <c r="AK46" s="482" t="s">
        <v>528</v>
      </c>
      <c r="AL46" s="250" t="s">
        <v>377</v>
      </c>
      <c r="AN46" s="163">
        <f t="shared" si="10"/>
        <v>1</v>
      </c>
      <c r="AO46" s="164">
        <f t="shared" si="6"/>
        <v>1</v>
      </c>
      <c r="AP46" s="165">
        <f t="shared" si="7"/>
        <v>1</v>
      </c>
      <c r="AQ46" s="557"/>
    </row>
    <row r="47" spans="2:43" s="188" customFormat="1" ht="20.25" customHeight="1" thickBot="1" x14ac:dyDescent="0.3">
      <c r="B47" s="167"/>
      <c r="C47" s="167"/>
      <c r="D47" s="74"/>
      <c r="E47" s="167"/>
      <c r="F47" s="167"/>
      <c r="G47" s="167"/>
      <c r="H47" s="167"/>
      <c r="I47" s="167"/>
      <c r="J47" s="95"/>
      <c r="K47" s="95"/>
      <c r="L47" s="95"/>
      <c r="M47" s="95"/>
      <c r="N47" s="95"/>
      <c r="O47" s="167"/>
      <c r="P47" s="167"/>
      <c r="Q47" s="167"/>
      <c r="R47" s="167"/>
      <c r="S47" s="167"/>
      <c r="T47" s="167"/>
      <c r="U47" s="167"/>
      <c r="V47" s="167"/>
      <c r="W47" s="185"/>
      <c r="X47" s="361"/>
      <c r="Y47" s="361"/>
      <c r="Z47" s="361"/>
      <c r="AA47" s="361"/>
      <c r="AB47" s="185"/>
      <c r="AC47" s="187"/>
      <c r="AD47" s="167"/>
      <c r="AE47" s="167"/>
      <c r="AF47" s="167"/>
      <c r="AG47" s="167"/>
      <c r="AH47" s="167"/>
      <c r="AI47" s="167"/>
      <c r="AJ47" s="167"/>
      <c r="AK47" s="167"/>
      <c r="AL47" s="167"/>
      <c r="AM47" s="71"/>
      <c r="AN47" s="558" t="s">
        <v>398</v>
      </c>
      <c r="AO47" s="559"/>
      <c r="AP47" s="560"/>
      <c r="AQ47" s="253">
        <f>AVERAGE(AQ31:AQ46)</f>
        <v>1</v>
      </c>
    </row>
    <row r="48" spans="2:43" s="188" customFormat="1" ht="12" x14ac:dyDescent="0.25">
      <c r="B48" s="167"/>
      <c r="C48" s="167"/>
      <c r="D48" s="74"/>
      <c r="E48" s="167"/>
      <c r="F48" s="167"/>
      <c r="G48" s="167"/>
      <c r="H48" s="167"/>
      <c r="I48" s="167"/>
      <c r="J48" s="95"/>
      <c r="K48" s="95"/>
      <c r="L48" s="95"/>
      <c r="M48" s="95"/>
      <c r="N48" s="95"/>
      <c r="O48" s="167"/>
      <c r="P48" s="167"/>
      <c r="Q48" s="167"/>
      <c r="R48" s="167"/>
      <c r="S48" s="167"/>
      <c r="T48" s="167"/>
      <c r="U48" s="167"/>
      <c r="V48" s="167"/>
      <c r="W48" s="167"/>
      <c r="X48" s="358"/>
      <c r="Y48" s="358"/>
      <c r="Z48" s="358"/>
      <c r="AA48" s="358"/>
      <c r="AB48" s="167"/>
      <c r="AC48" s="74"/>
      <c r="AD48" s="167"/>
      <c r="AE48" s="167"/>
      <c r="AF48" s="167"/>
      <c r="AG48" s="167"/>
      <c r="AH48" s="167"/>
      <c r="AI48" s="167"/>
      <c r="AJ48" s="167"/>
      <c r="AK48" s="167"/>
      <c r="AL48" s="167"/>
      <c r="AM48" s="71"/>
      <c r="AQ48" s="189"/>
    </row>
    <row r="49" spans="2:43" s="188" customFormat="1" ht="19.5" thickBot="1" x14ac:dyDescent="0.3">
      <c r="B49" s="588" t="s">
        <v>279</v>
      </c>
      <c r="C49" s="588"/>
      <c r="D49" s="588"/>
      <c r="E49" s="588"/>
      <c r="F49" s="588"/>
      <c r="G49" s="588"/>
      <c r="H49" s="588"/>
      <c r="I49" s="588"/>
      <c r="J49" s="588"/>
      <c r="K49" s="588"/>
      <c r="L49" s="588"/>
      <c r="M49" s="588"/>
      <c r="N49" s="173"/>
      <c r="O49" s="167"/>
      <c r="P49" s="167"/>
      <c r="Q49" s="167"/>
      <c r="R49" s="167"/>
      <c r="S49" s="167"/>
      <c r="T49" s="167"/>
      <c r="U49" s="167"/>
      <c r="V49" s="167"/>
      <c r="W49" s="167"/>
      <c r="X49" s="358"/>
      <c r="Y49" s="358"/>
      <c r="Z49" s="358"/>
      <c r="AA49" s="358"/>
      <c r="AB49" s="167"/>
      <c r="AC49" s="74"/>
      <c r="AD49" s="167"/>
      <c r="AE49" s="167"/>
      <c r="AF49" s="167"/>
      <c r="AG49" s="167"/>
      <c r="AH49" s="167"/>
      <c r="AI49" s="167"/>
      <c r="AJ49" s="167"/>
      <c r="AK49" s="167"/>
      <c r="AL49" s="167"/>
      <c r="AM49" s="71"/>
      <c r="AQ49" s="189"/>
    </row>
    <row r="50" spans="2:43" s="188" customFormat="1" ht="16.5" customHeight="1" thickBot="1" x14ac:dyDescent="0.3">
      <c r="B50" s="174" t="s">
        <v>3</v>
      </c>
      <c r="C50" s="580" t="s">
        <v>313</v>
      </c>
      <c r="D50" s="580"/>
      <c r="E50" s="580"/>
      <c r="F50" s="580"/>
      <c r="G50" s="580"/>
      <c r="H50" s="580"/>
      <c r="I50" s="580"/>
      <c r="J50" s="580"/>
      <c r="K50" s="580"/>
      <c r="L50" s="580"/>
      <c r="M50" s="580"/>
      <c r="N50" s="95"/>
      <c r="O50" s="561" t="s">
        <v>334</v>
      </c>
      <c r="P50" s="562"/>
      <c r="Q50" s="562"/>
      <c r="R50" s="562"/>
      <c r="S50" s="562"/>
      <c r="T50" s="562"/>
      <c r="U50" s="563"/>
      <c r="V50" s="547" t="s">
        <v>376</v>
      </c>
      <c r="W50" s="561" t="s">
        <v>333</v>
      </c>
      <c r="X50" s="562"/>
      <c r="Y50" s="562"/>
      <c r="Z50" s="562"/>
      <c r="AA50" s="562"/>
      <c r="AB50" s="562"/>
      <c r="AC50" s="563"/>
      <c r="AD50" s="547" t="s">
        <v>376</v>
      </c>
      <c r="AE50" s="561" t="s">
        <v>335</v>
      </c>
      <c r="AF50" s="562"/>
      <c r="AG50" s="562"/>
      <c r="AH50" s="562"/>
      <c r="AI50" s="562"/>
      <c r="AJ50" s="562"/>
      <c r="AK50" s="563"/>
      <c r="AL50" s="547" t="s">
        <v>376</v>
      </c>
      <c r="AM50" s="71"/>
      <c r="AN50" s="552" t="s">
        <v>332</v>
      </c>
      <c r="AO50" s="553"/>
      <c r="AP50" s="554"/>
      <c r="AQ50" s="555"/>
    </row>
    <row r="51" spans="2:43" s="85" customFormat="1" ht="34.5" thickBot="1" x14ac:dyDescent="0.3">
      <c r="B51" s="77" t="s">
        <v>5</v>
      </c>
      <c r="C51" s="78" t="s">
        <v>203</v>
      </c>
      <c r="D51" s="79" t="s">
        <v>282</v>
      </c>
      <c r="E51" s="79" t="s">
        <v>40</v>
      </c>
      <c r="F51" s="79" t="s">
        <v>6</v>
      </c>
      <c r="G51" s="79" t="s">
        <v>7</v>
      </c>
      <c r="H51" s="79" t="s">
        <v>8</v>
      </c>
      <c r="I51" s="79" t="s">
        <v>9</v>
      </c>
      <c r="J51" s="79" t="s">
        <v>10</v>
      </c>
      <c r="K51" s="79" t="s">
        <v>11</v>
      </c>
      <c r="L51" s="80" t="s">
        <v>12</v>
      </c>
      <c r="M51" s="81" t="s">
        <v>13</v>
      </c>
      <c r="N51" s="82"/>
      <c r="O51" s="78" t="s">
        <v>116</v>
      </c>
      <c r="P51" s="79" t="s">
        <v>319</v>
      </c>
      <c r="Q51" s="79" t="s">
        <v>320</v>
      </c>
      <c r="R51" s="79" t="s">
        <v>321</v>
      </c>
      <c r="S51" s="79" t="s">
        <v>322</v>
      </c>
      <c r="T51" s="79" t="s">
        <v>317</v>
      </c>
      <c r="U51" s="83" t="s">
        <v>318</v>
      </c>
      <c r="V51" s="548"/>
      <c r="W51" s="78" t="s">
        <v>117</v>
      </c>
      <c r="X51" s="348" t="s">
        <v>323</v>
      </c>
      <c r="Y51" s="348" t="s">
        <v>324</v>
      </c>
      <c r="Z51" s="348" t="s">
        <v>325</v>
      </c>
      <c r="AA51" s="348" t="s">
        <v>326</v>
      </c>
      <c r="AB51" s="79" t="s">
        <v>317</v>
      </c>
      <c r="AC51" s="84" t="s">
        <v>318</v>
      </c>
      <c r="AD51" s="548"/>
      <c r="AE51" s="78" t="s">
        <v>118</v>
      </c>
      <c r="AF51" s="79" t="s">
        <v>327</v>
      </c>
      <c r="AG51" s="79" t="s">
        <v>328</v>
      </c>
      <c r="AH51" s="79" t="s">
        <v>329</v>
      </c>
      <c r="AI51" s="79" t="s">
        <v>330</v>
      </c>
      <c r="AJ51" s="79" t="s">
        <v>317</v>
      </c>
      <c r="AK51" s="83" t="s">
        <v>318</v>
      </c>
      <c r="AL51" s="548"/>
      <c r="AN51" s="78" t="s">
        <v>316</v>
      </c>
      <c r="AO51" s="79" t="s">
        <v>317</v>
      </c>
      <c r="AP51" s="83" t="s">
        <v>399</v>
      </c>
      <c r="AQ51" s="86" t="s">
        <v>397</v>
      </c>
    </row>
    <row r="52" spans="2:43" s="71" customFormat="1" ht="78" customHeight="1" x14ac:dyDescent="0.25">
      <c r="B52" s="566" t="s">
        <v>465</v>
      </c>
      <c r="C52" s="190" t="s">
        <v>226</v>
      </c>
      <c r="D52" s="191" t="s">
        <v>124</v>
      </c>
      <c r="E52" s="192" t="s">
        <v>0</v>
      </c>
      <c r="F52" s="192" t="s">
        <v>120</v>
      </c>
      <c r="G52" s="192">
        <v>2</v>
      </c>
      <c r="H52" s="192" t="s">
        <v>43</v>
      </c>
      <c r="I52" s="192" t="s">
        <v>31</v>
      </c>
      <c r="J52" s="193" t="s">
        <v>59</v>
      </c>
      <c r="K52" s="193" t="s">
        <v>32</v>
      </c>
      <c r="L52" s="193">
        <v>43497</v>
      </c>
      <c r="M52" s="194">
        <v>43707</v>
      </c>
      <c r="N52" s="95"/>
      <c r="O52" s="254">
        <v>1</v>
      </c>
      <c r="P52" s="461"/>
      <c r="Q52" s="461"/>
      <c r="R52" s="461"/>
      <c r="S52" s="461">
        <v>1</v>
      </c>
      <c r="T52" s="185">
        <f t="shared" ref="T52:T67" si="12">SUM(P52:S52)</f>
        <v>1</v>
      </c>
      <c r="U52" s="417" t="s">
        <v>365</v>
      </c>
      <c r="V52" s="418" t="s">
        <v>377</v>
      </c>
      <c r="W52" s="254">
        <v>1</v>
      </c>
      <c r="X52" s="419"/>
      <c r="Y52" s="419"/>
      <c r="Z52" s="419">
        <v>0.5</v>
      </c>
      <c r="AA52" s="419">
        <v>0.5</v>
      </c>
      <c r="AB52" s="186">
        <f t="shared" ref="AB52:AB67" si="13">SUM(X52:AA52)</f>
        <v>1</v>
      </c>
      <c r="AC52" s="417" t="s">
        <v>504</v>
      </c>
      <c r="AD52" s="255" t="s">
        <v>377</v>
      </c>
      <c r="AE52" s="185"/>
      <c r="AF52" s="390"/>
      <c r="AG52" s="390"/>
      <c r="AH52" s="390"/>
      <c r="AI52" s="390"/>
      <c r="AJ52" s="186">
        <f t="shared" ref="AJ52:AJ56" si="14">SUM(AF52:AI52)</f>
        <v>0</v>
      </c>
      <c r="AK52" s="506" t="s">
        <v>559</v>
      </c>
      <c r="AL52" s="255" t="s">
        <v>18</v>
      </c>
      <c r="AN52" s="200">
        <f>+SUM(O52,W52,AE52)</f>
        <v>2</v>
      </c>
      <c r="AO52" s="201">
        <f t="shared" ref="AO52:AO67" si="15">+SUM(T52,AB52,AJ52)</f>
        <v>2</v>
      </c>
      <c r="AP52" s="202">
        <f t="shared" ref="AP52:AP67" si="16">IFERROR(AO52/AN52,"")</f>
        <v>1</v>
      </c>
      <c r="AQ52" s="556">
        <f>+AVERAGE(AP52:AP53)</f>
        <v>0.5</v>
      </c>
    </row>
    <row r="53" spans="2:43" s="71" customFormat="1" ht="63.75" x14ac:dyDescent="0.25">
      <c r="B53" s="569"/>
      <c r="C53" s="143" t="s">
        <v>227</v>
      </c>
      <c r="D53" s="144" t="s">
        <v>181</v>
      </c>
      <c r="E53" s="145" t="s">
        <v>0</v>
      </c>
      <c r="F53" s="145" t="s">
        <v>56</v>
      </c>
      <c r="G53" s="145">
        <v>1</v>
      </c>
      <c r="H53" s="145" t="s">
        <v>58</v>
      </c>
      <c r="I53" s="145" t="s">
        <v>31</v>
      </c>
      <c r="J53" s="146" t="s">
        <v>59</v>
      </c>
      <c r="K53" s="146" t="s">
        <v>32</v>
      </c>
      <c r="L53" s="146">
        <v>43770</v>
      </c>
      <c r="M53" s="147">
        <v>43819</v>
      </c>
      <c r="N53" s="95"/>
      <c r="O53" s="130"/>
      <c r="P53" s="462"/>
      <c r="Q53" s="462"/>
      <c r="R53" s="462"/>
      <c r="S53" s="462"/>
      <c r="T53" s="131">
        <f t="shared" si="12"/>
        <v>0</v>
      </c>
      <c r="U53" s="378" t="s">
        <v>350</v>
      </c>
      <c r="V53" s="395" t="s">
        <v>18</v>
      </c>
      <c r="W53" s="130"/>
      <c r="X53" s="379"/>
      <c r="Y53" s="379"/>
      <c r="Z53" s="379"/>
      <c r="AA53" s="379"/>
      <c r="AB53" s="133">
        <f t="shared" si="13"/>
        <v>0</v>
      </c>
      <c r="AC53" s="378" t="s">
        <v>426</v>
      </c>
      <c r="AD53" s="203" t="s">
        <v>377</v>
      </c>
      <c r="AE53" s="131">
        <v>1</v>
      </c>
      <c r="AF53" s="132"/>
      <c r="AG53" s="132"/>
      <c r="AH53" s="132"/>
      <c r="AI53" s="132"/>
      <c r="AJ53" s="133">
        <v>0</v>
      </c>
      <c r="AK53" s="473" t="s">
        <v>514</v>
      </c>
      <c r="AL53" s="542" t="s">
        <v>572</v>
      </c>
      <c r="AN53" s="112">
        <f t="shared" ref="AN53:AN67" si="17">+SUM(O53,W53,AE53)</f>
        <v>1</v>
      </c>
      <c r="AO53" s="113">
        <f t="shared" si="15"/>
        <v>0</v>
      </c>
      <c r="AP53" s="114">
        <f t="shared" si="16"/>
        <v>0</v>
      </c>
      <c r="AQ53" s="557"/>
    </row>
    <row r="54" spans="2:43" s="71" customFormat="1" ht="90.75" customHeight="1" x14ac:dyDescent="0.25">
      <c r="B54" s="568" t="s">
        <v>466</v>
      </c>
      <c r="C54" s="116" t="s">
        <v>228</v>
      </c>
      <c r="D54" s="117" t="s">
        <v>57</v>
      </c>
      <c r="E54" s="118" t="s">
        <v>0</v>
      </c>
      <c r="F54" s="118" t="s">
        <v>295</v>
      </c>
      <c r="G54" s="118">
        <v>6</v>
      </c>
      <c r="H54" s="118" t="s">
        <v>48</v>
      </c>
      <c r="I54" s="118" t="s">
        <v>31</v>
      </c>
      <c r="J54" s="119" t="s">
        <v>59</v>
      </c>
      <c r="K54" s="119" t="s">
        <v>32</v>
      </c>
      <c r="L54" s="119">
        <v>43636</v>
      </c>
      <c r="M54" s="120">
        <v>43769</v>
      </c>
      <c r="N54" s="95"/>
      <c r="O54" s="121"/>
      <c r="P54" s="463"/>
      <c r="Q54" s="463"/>
      <c r="R54" s="463"/>
      <c r="S54" s="463"/>
      <c r="T54" s="122">
        <f t="shared" si="12"/>
        <v>0</v>
      </c>
      <c r="U54" s="375" t="s">
        <v>350</v>
      </c>
      <c r="V54" s="396" t="s">
        <v>18</v>
      </c>
      <c r="W54" s="121">
        <v>3</v>
      </c>
      <c r="X54" s="376"/>
      <c r="Y54" s="376"/>
      <c r="Z54" s="376"/>
      <c r="AA54" s="376"/>
      <c r="AB54" s="125">
        <f t="shared" si="13"/>
        <v>0</v>
      </c>
      <c r="AC54" s="375" t="s">
        <v>477</v>
      </c>
      <c r="AD54" s="204" t="s">
        <v>515</v>
      </c>
      <c r="AE54" s="122">
        <v>3</v>
      </c>
      <c r="AF54" s="124"/>
      <c r="AG54" s="124"/>
      <c r="AH54" s="124"/>
      <c r="AI54" s="124"/>
      <c r="AJ54" s="541">
        <v>2</v>
      </c>
      <c r="AK54" s="481" t="s">
        <v>577</v>
      </c>
      <c r="AL54" s="543" t="s">
        <v>551</v>
      </c>
      <c r="AN54" s="112">
        <f t="shared" si="17"/>
        <v>6</v>
      </c>
      <c r="AO54" s="113">
        <f t="shared" si="15"/>
        <v>2</v>
      </c>
      <c r="AP54" s="114">
        <f t="shared" si="16"/>
        <v>0.33333333333333331</v>
      </c>
      <c r="AQ54" s="556">
        <f>+AVERAGE(AP54:AP56)</f>
        <v>0.77777777777777768</v>
      </c>
    </row>
    <row r="55" spans="2:43" s="71" customFormat="1" ht="89.25" x14ac:dyDescent="0.25">
      <c r="B55" s="569"/>
      <c r="C55" s="233" t="s">
        <v>229</v>
      </c>
      <c r="D55" s="234" t="s">
        <v>46</v>
      </c>
      <c r="E55" s="235" t="s">
        <v>0</v>
      </c>
      <c r="F55" s="235" t="s">
        <v>296</v>
      </c>
      <c r="G55" s="235">
        <v>1</v>
      </c>
      <c r="H55" s="235" t="s">
        <v>45</v>
      </c>
      <c r="I55" s="235" t="s">
        <v>31</v>
      </c>
      <c r="J55" s="236" t="s">
        <v>59</v>
      </c>
      <c r="K55" s="236" t="s">
        <v>47</v>
      </c>
      <c r="L55" s="236">
        <v>43497</v>
      </c>
      <c r="M55" s="237">
        <v>43677</v>
      </c>
      <c r="N55" s="95"/>
      <c r="O55" s="238">
        <v>1</v>
      </c>
      <c r="P55" s="450"/>
      <c r="Q55" s="450"/>
      <c r="R55" s="450"/>
      <c r="S55" s="450">
        <v>0.5</v>
      </c>
      <c r="T55" s="239">
        <f t="shared" si="12"/>
        <v>0.5</v>
      </c>
      <c r="U55" s="420" t="s">
        <v>382</v>
      </c>
      <c r="V55" s="421" t="s">
        <v>377</v>
      </c>
      <c r="W55" s="238"/>
      <c r="X55" s="413"/>
      <c r="Y55" s="413"/>
      <c r="Z55" s="413"/>
      <c r="AA55" s="413">
        <v>0.5</v>
      </c>
      <c r="AB55" s="242">
        <f t="shared" si="13"/>
        <v>0.5</v>
      </c>
      <c r="AC55" s="420" t="s">
        <v>500</v>
      </c>
      <c r="AD55" s="204" t="s">
        <v>505</v>
      </c>
      <c r="AE55" s="239"/>
      <c r="AF55" s="503"/>
      <c r="AG55" s="503"/>
      <c r="AH55" s="503"/>
      <c r="AI55" s="503"/>
      <c r="AJ55" s="242">
        <f t="shared" si="14"/>
        <v>0</v>
      </c>
      <c r="AK55" s="481" t="s">
        <v>560</v>
      </c>
      <c r="AL55" s="204" t="s">
        <v>18</v>
      </c>
      <c r="AN55" s="112">
        <f t="shared" si="17"/>
        <v>1</v>
      </c>
      <c r="AO55" s="113">
        <f t="shared" si="15"/>
        <v>1</v>
      </c>
      <c r="AP55" s="114">
        <f>IFERROR(AO55/AN55,"")</f>
        <v>1</v>
      </c>
      <c r="AQ55" s="550"/>
    </row>
    <row r="56" spans="2:43" s="71" customFormat="1" ht="63.75" x14ac:dyDescent="0.25">
      <c r="B56" s="567"/>
      <c r="C56" s="214" t="s">
        <v>230</v>
      </c>
      <c r="D56" s="215" t="s">
        <v>121</v>
      </c>
      <c r="E56" s="90" t="s">
        <v>0</v>
      </c>
      <c r="F56" s="90" t="s">
        <v>123</v>
      </c>
      <c r="G56" s="90">
        <v>1</v>
      </c>
      <c r="H56" s="90" t="s">
        <v>122</v>
      </c>
      <c r="I56" s="90" t="s">
        <v>31</v>
      </c>
      <c r="J56" s="128" t="s">
        <v>59</v>
      </c>
      <c r="K56" s="128" t="s">
        <v>47</v>
      </c>
      <c r="L56" s="128">
        <v>43497</v>
      </c>
      <c r="M56" s="129">
        <v>43677</v>
      </c>
      <c r="N56" s="95"/>
      <c r="O56" s="96"/>
      <c r="P56" s="464"/>
      <c r="Q56" s="464"/>
      <c r="R56" s="464"/>
      <c r="S56" s="464"/>
      <c r="T56" s="97">
        <f t="shared" si="12"/>
        <v>0</v>
      </c>
      <c r="U56" s="370" t="s">
        <v>350</v>
      </c>
      <c r="V56" s="422" t="s">
        <v>18</v>
      </c>
      <c r="W56" s="96">
        <v>1</v>
      </c>
      <c r="X56" s="369"/>
      <c r="Y56" s="369"/>
      <c r="Z56" s="369"/>
      <c r="AA56" s="369">
        <v>1</v>
      </c>
      <c r="AB56" s="98">
        <f t="shared" si="13"/>
        <v>1</v>
      </c>
      <c r="AC56" s="370" t="s">
        <v>506</v>
      </c>
      <c r="AD56" s="258" t="s">
        <v>433</v>
      </c>
      <c r="AE56" s="97"/>
      <c r="AF56" s="499"/>
      <c r="AG56" s="499"/>
      <c r="AH56" s="499"/>
      <c r="AI56" s="499"/>
      <c r="AJ56" s="98">
        <f t="shared" si="14"/>
        <v>0</v>
      </c>
      <c r="AK56" s="512" t="s">
        <v>561</v>
      </c>
      <c r="AL56" s="258" t="s">
        <v>18</v>
      </c>
      <c r="AN56" s="112">
        <f t="shared" si="17"/>
        <v>1</v>
      </c>
      <c r="AO56" s="113">
        <f t="shared" si="15"/>
        <v>1</v>
      </c>
      <c r="AP56" s="114">
        <f t="shared" si="16"/>
        <v>1</v>
      </c>
      <c r="AQ56" s="557"/>
    </row>
    <row r="57" spans="2:43" s="71" customFormat="1" ht="108" x14ac:dyDescent="0.25">
      <c r="B57" s="569" t="s">
        <v>467</v>
      </c>
      <c r="C57" s="134" t="s">
        <v>231</v>
      </c>
      <c r="D57" s="135" t="s">
        <v>125</v>
      </c>
      <c r="E57" s="136" t="s">
        <v>0</v>
      </c>
      <c r="F57" s="136" t="s">
        <v>126</v>
      </c>
      <c r="G57" s="136">
        <v>3</v>
      </c>
      <c r="H57" s="136" t="s">
        <v>43</v>
      </c>
      <c r="I57" s="136" t="s">
        <v>31</v>
      </c>
      <c r="J57" s="137" t="s">
        <v>59</v>
      </c>
      <c r="K57" s="137" t="s">
        <v>32</v>
      </c>
      <c r="L57" s="137">
        <v>43497</v>
      </c>
      <c r="M57" s="138">
        <v>43799</v>
      </c>
      <c r="N57" s="95"/>
      <c r="O57" s="139">
        <v>1</v>
      </c>
      <c r="P57" s="459"/>
      <c r="Q57" s="459"/>
      <c r="R57" s="459">
        <v>1</v>
      </c>
      <c r="S57" s="459"/>
      <c r="T57" s="140">
        <f t="shared" si="12"/>
        <v>1</v>
      </c>
      <c r="U57" s="381" t="s">
        <v>370</v>
      </c>
      <c r="V57" s="397" t="s">
        <v>379</v>
      </c>
      <c r="W57" s="139">
        <v>1</v>
      </c>
      <c r="X57" s="382"/>
      <c r="Y57" s="382"/>
      <c r="Z57" s="382"/>
      <c r="AA57" s="382">
        <v>1</v>
      </c>
      <c r="AB57" s="142">
        <f t="shared" si="13"/>
        <v>1</v>
      </c>
      <c r="AC57" s="381" t="s">
        <v>439</v>
      </c>
      <c r="AD57" s="205" t="s">
        <v>433</v>
      </c>
      <c r="AE57" s="140">
        <v>1</v>
      </c>
      <c r="AF57" s="141"/>
      <c r="AG57" s="141"/>
      <c r="AH57" s="141"/>
      <c r="AI57" s="141"/>
      <c r="AJ57" s="142">
        <v>1</v>
      </c>
      <c r="AK57" s="474" t="s">
        <v>521</v>
      </c>
      <c r="AL57" s="205" t="s">
        <v>433</v>
      </c>
      <c r="AN57" s="112">
        <f t="shared" si="17"/>
        <v>3</v>
      </c>
      <c r="AO57" s="113">
        <f t="shared" si="15"/>
        <v>3</v>
      </c>
      <c r="AP57" s="114">
        <f t="shared" si="16"/>
        <v>1</v>
      </c>
      <c r="AQ57" s="556">
        <f>+AVERAGE(AP57:AP58)</f>
        <v>1</v>
      </c>
    </row>
    <row r="58" spans="2:43" s="71" customFormat="1" ht="96.75" customHeight="1" x14ac:dyDescent="0.25">
      <c r="B58" s="569"/>
      <c r="C58" s="143" t="s">
        <v>232</v>
      </c>
      <c r="D58" s="144" t="s">
        <v>127</v>
      </c>
      <c r="E58" s="145" t="s">
        <v>0</v>
      </c>
      <c r="F58" s="145" t="s">
        <v>128</v>
      </c>
      <c r="G58" s="145">
        <v>3</v>
      </c>
      <c r="H58" s="145" t="s">
        <v>43</v>
      </c>
      <c r="I58" s="145" t="s">
        <v>31</v>
      </c>
      <c r="J58" s="146" t="s">
        <v>59</v>
      </c>
      <c r="K58" s="146" t="s">
        <v>32</v>
      </c>
      <c r="L58" s="146">
        <v>43497</v>
      </c>
      <c r="M58" s="147">
        <v>43799</v>
      </c>
      <c r="N58" s="95"/>
      <c r="O58" s="148">
        <v>1</v>
      </c>
      <c r="P58" s="451"/>
      <c r="Q58" s="451"/>
      <c r="R58" s="451"/>
      <c r="S58" s="451">
        <v>1</v>
      </c>
      <c r="T58" s="149">
        <f t="shared" si="12"/>
        <v>1</v>
      </c>
      <c r="U58" s="384" t="s">
        <v>381</v>
      </c>
      <c r="V58" s="423" t="s">
        <v>380</v>
      </c>
      <c r="W58" s="148">
        <v>1</v>
      </c>
      <c r="X58" s="385"/>
      <c r="Y58" s="385"/>
      <c r="Z58" s="385"/>
      <c r="AA58" s="385">
        <v>1</v>
      </c>
      <c r="AB58" s="152">
        <f t="shared" si="13"/>
        <v>1</v>
      </c>
      <c r="AC58" s="384" t="s">
        <v>440</v>
      </c>
      <c r="AD58" s="259" t="s">
        <v>377</v>
      </c>
      <c r="AE58" s="149">
        <v>1</v>
      </c>
      <c r="AF58" s="151"/>
      <c r="AG58" s="151"/>
      <c r="AH58" s="151"/>
      <c r="AI58" s="151"/>
      <c r="AJ58" s="152">
        <v>1</v>
      </c>
      <c r="AK58" s="150" t="s">
        <v>516</v>
      </c>
      <c r="AL58" s="259" t="s">
        <v>433</v>
      </c>
      <c r="AN58" s="112">
        <f t="shared" si="17"/>
        <v>3</v>
      </c>
      <c r="AO58" s="113">
        <f t="shared" si="15"/>
        <v>3</v>
      </c>
      <c r="AP58" s="114">
        <f t="shared" si="16"/>
        <v>1</v>
      </c>
      <c r="AQ58" s="557"/>
    </row>
    <row r="59" spans="2:43" s="71" customFormat="1" ht="108" x14ac:dyDescent="0.25">
      <c r="B59" s="568" t="s">
        <v>468</v>
      </c>
      <c r="C59" s="116" t="s">
        <v>233</v>
      </c>
      <c r="D59" s="117" t="s">
        <v>182</v>
      </c>
      <c r="E59" s="118" t="s">
        <v>0</v>
      </c>
      <c r="F59" s="118" t="s">
        <v>184</v>
      </c>
      <c r="G59" s="118">
        <v>1</v>
      </c>
      <c r="H59" s="118" t="s">
        <v>183</v>
      </c>
      <c r="I59" s="118" t="s">
        <v>31</v>
      </c>
      <c r="J59" s="119" t="s">
        <v>59</v>
      </c>
      <c r="K59" s="119" t="s">
        <v>129</v>
      </c>
      <c r="L59" s="119">
        <v>43497</v>
      </c>
      <c r="M59" s="120">
        <v>43799</v>
      </c>
      <c r="N59" s="95"/>
      <c r="O59" s="121"/>
      <c r="P59" s="463"/>
      <c r="Q59" s="463"/>
      <c r="R59" s="463"/>
      <c r="S59" s="463"/>
      <c r="T59" s="122">
        <f t="shared" si="12"/>
        <v>0</v>
      </c>
      <c r="U59" s="375" t="s">
        <v>350</v>
      </c>
      <c r="V59" s="396" t="s">
        <v>18</v>
      </c>
      <c r="W59" s="121"/>
      <c r="X59" s="376"/>
      <c r="Y59" s="376"/>
      <c r="Z59" s="376"/>
      <c r="AA59" s="376"/>
      <c r="AB59" s="125">
        <f t="shared" si="13"/>
        <v>0</v>
      </c>
      <c r="AC59" s="375" t="s">
        <v>426</v>
      </c>
      <c r="AD59" s="204" t="s">
        <v>377</v>
      </c>
      <c r="AE59" s="122">
        <v>1</v>
      </c>
      <c r="AF59" s="124"/>
      <c r="AG59" s="124"/>
      <c r="AH59" s="124"/>
      <c r="AI59" s="124"/>
      <c r="AJ59" s="125">
        <v>1</v>
      </c>
      <c r="AK59" s="123" t="s">
        <v>531</v>
      </c>
      <c r="AL59" s="204" t="s">
        <v>517</v>
      </c>
      <c r="AN59" s="112">
        <f t="shared" si="17"/>
        <v>1</v>
      </c>
      <c r="AO59" s="113">
        <f t="shared" si="15"/>
        <v>1</v>
      </c>
      <c r="AP59" s="114">
        <f t="shared" si="16"/>
        <v>1</v>
      </c>
      <c r="AQ59" s="556">
        <f>+AVERAGE(AP59:AP63)</f>
        <v>0.72457647058823527</v>
      </c>
    </row>
    <row r="60" spans="2:43" s="71" customFormat="1" ht="207" customHeight="1" x14ac:dyDescent="0.25">
      <c r="B60" s="569"/>
      <c r="C60" s="233" t="s">
        <v>234</v>
      </c>
      <c r="D60" s="234" t="s">
        <v>49</v>
      </c>
      <c r="E60" s="235" t="s">
        <v>50</v>
      </c>
      <c r="F60" s="235" t="s">
        <v>52</v>
      </c>
      <c r="G60" s="235">
        <v>19</v>
      </c>
      <c r="H60" s="145" t="s">
        <v>51</v>
      </c>
      <c r="I60" s="235" t="s">
        <v>80</v>
      </c>
      <c r="J60" s="236" t="s">
        <v>82</v>
      </c>
      <c r="K60" s="236" t="s">
        <v>30</v>
      </c>
      <c r="L60" s="236">
        <v>43467</v>
      </c>
      <c r="M60" s="237">
        <v>43585</v>
      </c>
      <c r="N60" s="95"/>
      <c r="O60" s="238">
        <v>19</v>
      </c>
      <c r="P60" s="450"/>
      <c r="Q60" s="450"/>
      <c r="R60" s="450"/>
      <c r="S60" s="450"/>
      <c r="T60" s="239">
        <f t="shared" si="12"/>
        <v>0</v>
      </c>
      <c r="U60" s="420" t="s">
        <v>356</v>
      </c>
      <c r="V60" s="421" t="s">
        <v>428</v>
      </c>
      <c r="W60" s="238"/>
      <c r="X60" s="413"/>
      <c r="Y60" s="413"/>
      <c r="Z60" s="413">
        <v>11</v>
      </c>
      <c r="AA60" s="413"/>
      <c r="AB60" s="242">
        <f>SUM(X60:AA60)</f>
        <v>11</v>
      </c>
      <c r="AC60" s="420" t="s">
        <v>478</v>
      </c>
      <c r="AD60" s="257" t="s">
        <v>507</v>
      </c>
      <c r="AE60" s="239"/>
      <c r="AF60" s="241"/>
      <c r="AG60" s="241"/>
      <c r="AH60" s="241"/>
      <c r="AI60" s="241"/>
      <c r="AJ60" s="242">
        <v>1</v>
      </c>
      <c r="AK60" s="256" t="s">
        <v>576</v>
      </c>
      <c r="AL60" s="544" t="s">
        <v>532</v>
      </c>
      <c r="AN60" s="112">
        <v>17</v>
      </c>
      <c r="AO60" s="113">
        <f t="shared" si="15"/>
        <v>12</v>
      </c>
      <c r="AP60" s="114">
        <f>IFERROR(AO60/AN60,"")</f>
        <v>0.70588235294117652</v>
      </c>
      <c r="AQ60" s="550"/>
    </row>
    <row r="61" spans="2:43" s="71" customFormat="1" ht="168" x14ac:dyDescent="0.25">
      <c r="B61" s="569"/>
      <c r="C61" s="233" t="s">
        <v>235</v>
      </c>
      <c r="D61" s="234" t="s">
        <v>53</v>
      </c>
      <c r="E61" s="235" t="s">
        <v>50</v>
      </c>
      <c r="F61" s="235" t="s">
        <v>65</v>
      </c>
      <c r="G61" s="260">
        <v>1</v>
      </c>
      <c r="H61" s="261" t="s">
        <v>347</v>
      </c>
      <c r="I61" s="235" t="s">
        <v>80</v>
      </c>
      <c r="J61" s="236" t="s">
        <v>82</v>
      </c>
      <c r="K61" s="236" t="s">
        <v>30</v>
      </c>
      <c r="L61" s="236">
        <v>43497</v>
      </c>
      <c r="M61" s="237">
        <v>43646</v>
      </c>
      <c r="N61" s="95"/>
      <c r="O61" s="262">
        <f>14/19</f>
        <v>0.73684210526315785</v>
      </c>
      <c r="P61" s="465"/>
      <c r="Q61" s="465"/>
      <c r="R61" s="465"/>
      <c r="S61" s="465"/>
      <c r="T61" s="263">
        <f t="shared" si="12"/>
        <v>0</v>
      </c>
      <c r="U61" s="424" t="s">
        <v>384</v>
      </c>
      <c r="V61" s="425" t="s">
        <v>383</v>
      </c>
      <c r="W61" s="349">
        <f>5/19</f>
        <v>0.26315789473684209</v>
      </c>
      <c r="X61" s="426"/>
      <c r="Y61" s="426"/>
      <c r="Z61" s="426">
        <f>(1*100%)/20</f>
        <v>0.05</v>
      </c>
      <c r="AA61" s="426">
        <f>(1*100%)/20</f>
        <v>0.05</v>
      </c>
      <c r="AB61" s="350">
        <f t="shared" si="13"/>
        <v>0.1</v>
      </c>
      <c r="AC61" s="424" t="s">
        <v>444</v>
      </c>
      <c r="AD61" s="264" t="s">
        <v>442</v>
      </c>
      <c r="AE61" s="263"/>
      <c r="AF61" s="265"/>
      <c r="AG61" s="265"/>
      <c r="AH61" s="265"/>
      <c r="AI61" s="265"/>
      <c r="AJ61" s="535">
        <v>0.81699999999999995</v>
      </c>
      <c r="AK61" s="256" t="s">
        <v>533</v>
      </c>
      <c r="AL61" s="531" t="s">
        <v>532</v>
      </c>
      <c r="AN61" s="529">
        <f t="shared" si="17"/>
        <v>1</v>
      </c>
      <c r="AO61" s="530">
        <f t="shared" si="15"/>
        <v>0.91699999999999993</v>
      </c>
      <c r="AP61" s="114">
        <f t="shared" si="16"/>
        <v>0.91699999999999993</v>
      </c>
      <c r="AQ61" s="550"/>
    </row>
    <row r="62" spans="2:43" s="71" customFormat="1" ht="120" x14ac:dyDescent="0.25">
      <c r="B62" s="569"/>
      <c r="C62" s="233" t="s">
        <v>236</v>
      </c>
      <c r="D62" s="234" t="s">
        <v>130</v>
      </c>
      <c r="E62" s="235" t="s">
        <v>0</v>
      </c>
      <c r="F62" s="235" t="s">
        <v>310</v>
      </c>
      <c r="G62" s="235">
        <v>1</v>
      </c>
      <c r="H62" s="235" t="s">
        <v>311</v>
      </c>
      <c r="I62" s="235" t="s">
        <v>80</v>
      </c>
      <c r="J62" s="236" t="s">
        <v>84</v>
      </c>
      <c r="K62" s="236" t="s">
        <v>66</v>
      </c>
      <c r="L62" s="236">
        <v>43587</v>
      </c>
      <c r="M62" s="237">
        <v>43707</v>
      </c>
      <c r="N62" s="95"/>
      <c r="O62" s="238"/>
      <c r="P62" s="450"/>
      <c r="Q62" s="450"/>
      <c r="R62" s="450"/>
      <c r="S62" s="450"/>
      <c r="T62" s="239">
        <f t="shared" si="12"/>
        <v>0</v>
      </c>
      <c r="U62" s="420" t="s">
        <v>350</v>
      </c>
      <c r="V62" s="421" t="s">
        <v>18</v>
      </c>
      <c r="W62" s="238">
        <v>1</v>
      </c>
      <c r="X62" s="413"/>
      <c r="Y62" s="413"/>
      <c r="Z62" s="413"/>
      <c r="AA62" s="413"/>
      <c r="AB62" s="242">
        <f t="shared" si="13"/>
        <v>0</v>
      </c>
      <c r="AC62" s="420" t="s">
        <v>443</v>
      </c>
      <c r="AD62" s="257" t="s">
        <v>479</v>
      </c>
      <c r="AE62" s="239"/>
      <c r="AF62" s="241"/>
      <c r="AG62" s="241"/>
      <c r="AH62" s="241"/>
      <c r="AI62" s="241"/>
      <c r="AJ62" s="242">
        <v>0</v>
      </c>
      <c r="AK62" s="473" t="s">
        <v>573</v>
      </c>
      <c r="AL62" s="528" t="s">
        <v>534</v>
      </c>
      <c r="AN62" s="112">
        <f t="shared" si="17"/>
        <v>1</v>
      </c>
      <c r="AO62" s="113">
        <f t="shared" si="15"/>
        <v>0</v>
      </c>
      <c r="AP62" s="114">
        <f t="shared" si="16"/>
        <v>0</v>
      </c>
      <c r="AQ62" s="550"/>
    </row>
    <row r="63" spans="2:43" s="71" customFormat="1" ht="73.5" customHeight="1" x14ac:dyDescent="0.25">
      <c r="B63" s="567"/>
      <c r="C63" s="126" t="s">
        <v>237</v>
      </c>
      <c r="D63" s="127" t="s">
        <v>94</v>
      </c>
      <c r="E63" s="90" t="s">
        <v>0</v>
      </c>
      <c r="F63" s="90" t="s">
        <v>131</v>
      </c>
      <c r="G63" s="90">
        <v>1</v>
      </c>
      <c r="H63" s="90" t="s">
        <v>132</v>
      </c>
      <c r="I63" s="90" t="s">
        <v>80</v>
      </c>
      <c r="J63" s="128" t="s">
        <v>82</v>
      </c>
      <c r="K63" s="128" t="s">
        <v>167</v>
      </c>
      <c r="L63" s="128">
        <v>43646</v>
      </c>
      <c r="M63" s="129">
        <v>43738</v>
      </c>
      <c r="N63" s="95"/>
      <c r="O63" s="130"/>
      <c r="P63" s="462"/>
      <c r="Q63" s="462"/>
      <c r="R63" s="462"/>
      <c r="S63" s="462"/>
      <c r="T63" s="131">
        <f t="shared" si="12"/>
        <v>0</v>
      </c>
      <c r="U63" s="378" t="s">
        <v>350</v>
      </c>
      <c r="V63" s="395" t="s">
        <v>18</v>
      </c>
      <c r="W63" s="130">
        <v>0.8</v>
      </c>
      <c r="X63" s="379"/>
      <c r="Y63" s="379"/>
      <c r="Z63" s="379"/>
      <c r="AA63" s="379"/>
      <c r="AB63" s="133">
        <f t="shared" si="13"/>
        <v>0</v>
      </c>
      <c r="AC63" s="378" t="s">
        <v>441</v>
      </c>
      <c r="AD63" s="203" t="s">
        <v>429</v>
      </c>
      <c r="AE63" s="131">
        <v>0.2</v>
      </c>
      <c r="AF63" s="132"/>
      <c r="AG63" s="132"/>
      <c r="AH63" s="132"/>
      <c r="AI63" s="132"/>
      <c r="AJ63" s="133">
        <v>1</v>
      </c>
      <c r="AK63" s="473" t="s">
        <v>552</v>
      </c>
      <c r="AL63" s="203" t="s">
        <v>433</v>
      </c>
      <c r="AN63" s="112">
        <f t="shared" si="17"/>
        <v>1</v>
      </c>
      <c r="AO63" s="113">
        <f t="shared" si="15"/>
        <v>1</v>
      </c>
      <c r="AP63" s="114">
        <f t="shared" si="16"/>
        <v>1</v>
      </c>
      <c r="AQ63" s="550"/>
    </row>
    <row r="64" spans="2:43" s="71" customFormat="1" ht="63" customHeight="1" x14ac:dyDescent="0.25">
      <c r="B64" s="569" t="s">
        <v>469</v>
      </c>
      <c r="C64" s="134" t="s">
        <v>238</v>
      </c>
      <c r="D64" s="135" t="s">
        <v>55</v>
      </c>
      <c r="E64" s="136" t="s">
        <v>0</v>
      </c>
      <c r="F64" s="136" t="s">
        <v>67</v>
      </c>
      <c r="G64" s="136">
        <v>1</v>
      </c>
      <c r="H64" s="136" t="s">
        <v>68</v>
      </c>
      <c r="I64" s="136" t="s">
        <v>80</v>
      </c>
      <c r="J64" s="137" t="s">
        <v>69</v>
      </c>
      <c r="K64" s="137" t="s">
        <v>70</v>
      </c>
      <c r="L64" s="137">
        <v>43497</v>
      </c>
      <c r="M64" s="138">
        <v>43616</v>
      </c>
      <c r="N64" s="95"/>
      <c r="O64" s="139"/>
      <c r="P64" s="459"/>
      <c r="Q64" s="459"/>
      <c r="R64" s="459"/>
      <c r="S64" s="459"/>
      <c r="T64" s="140">
        <f t="shared" si="12"/>
        <v>0</v>
      </c>
      <c r="U64" s="381" t="s">
        <v>350</v>
      </c>
      <c r="V64" s="397" t="s">
        <v>18</v>
      </c>
      <c r="W64" s="139">
        <v>1</v>
      </c>
      <c r="X64" s="382"/>
      <c r="Y64" s="382"/>
      <c r="Z64" s="382"/>
      <c r="AA64" s="382">
        <v>0.85</v>
      </c>
      <c r="AB64" s="142">
        <f t="shared" si="13"/>
        <v>0.85</v>
      </c>
      <c r="AC64" s="381" t="s">
        <v>430</v>
      </c>
      <c r="AD64" s="205" t="s">
        <v>502</v>
      </c>
      <c r="AE64" s="140">
        <v>0</v>
      </c>
      <c r="AF64" s="141"/>
      <c r="AG64" s="141"/>
      <c r="AH64" s="141"/>
      <c r="AI64" s="141"/>
      <c r="AJ64" s="142">
        <v>0.15</v>
      </c>
      <c r="AK64" s="474" t="s">
        <v>546</v>
      </c>
      <c r="AL64" s="205" t="s">
        <v>517</v>
      </c>
      <c r="AN64" s="112">
        <f t="shared" si="17"/>
        <v>1</v>
      </c>
      <c r="AO64" s="113">
        <f t="shared" si="15"/>
        <v>1</v>
      </c>
      <c r="AP64" s="114">
        <f t="shared" si="16"/>
        <v>1</v>
      </c>
      <c r="AQ64" s="556">
        <f>+AVERAGE(AP64:AP67)</f>
        <v>0.875</v>
      </c>
    </row>
    <row r="65" spans="2:43" s="71" customFormat="1" ht="78" customHeight="1" x14ac:dyDescent="0.25">
      <c r="B65" s="569"/>
      <c r="C65" s="224" t="s">
        <v>239</v>
      </c>
      <c r="D65" s="225" t="s">
        <v>192</v>
      </c>
      <c r="E65" s="226" t="s">
        <v>0</v>
      </c>
      <c r="F65" s="226" t="s">
        <v>195</v>
      </c>
      <c r="G65" s="226">
        <v>4</v>
      </c>
      <c r="H65" s="235" t="s">
        <v>193</v>
      </c>
      <c r="I65" s="235" t="s">
        <v>31</v>
      </c>
      <c r="J65" s="228" t="s">
        <v>59</v>
      </c>
      <c r="K65" s="228" t="s">
        <v>32</v>
      </c>
      <c r="L65" s="228">
        <v>43480</v>
      </c>
      <c r="M65" s="266">
        <v>43769</v>
      </c>
      <c r="N65" s="95"/>
      <c r="O65" s="267">
        <v>2</v>
      </c>
      <c r="P65" s="466">
        <v>1</v>
      </c>
      <c r="Q65" s="466"/>
      <c r="R65" s="466"/>
      <c r="S65" s="466">
        <v>1</v>
      </c>
      <c r="T65" s="167">
        <f t="shared" si="12"/>
        <v>2</v>
      </c>
      <c r="U65" s="427" t="s">
        <v>378</v>
      </c>
      <c r="V65" s="428" t="s">
        <v>377</v>
      </c>
      <c r="W65" s="267">
        <v>1</v>
      </c>
      <c r="X65" s="429"/>
      <c r="Y65" s="429">
        <v>1</v>
      </c>
      <c r="Z65" s="429"/>
      <c r="AA65" s="429"/>
      <c r="AB65" s="270">
        <f t="shared" si="13"/>
        <v>1</v>
      </c>
      <c r="AC65" s="427" t="s">
        <v>487</v>
      </c>
      <c r="AD65" s="268" t="s">
        <v>433</v>
      </c>
      <c r="AE65" s="167">
        <v>1</v>
      </c>
      <c r="AF65" s="269"/>
      <c r="AG65" s="269"/>
      <c r="AH65" s="269"/>
      <c r="AI65" s="269"/>
      <c r="AJ65" s="270">
        <v>1</v>
      </c>
      <c r="AK65" s="483" t="s">
        <v>518</v>
      </c>
      <c r="AL65" s="268" t="s">
        <v>433</v>
      </c>
      <c r="AN65" s="112">
        <f t="shared" si="17"/>
        <v>4</v>
      </c>
      <c r="AO65" s="113">
        <f t="shared" si="15"/>
        <v>4</v>
      </c>
      <c r="AP65" s="114">
        <f t="shared" si="16"/>
        <v>1</v>
      </c>
      <c r="AQ65" s="550"/>
    </row>
    <row r="66" spans="2:43" s="71" customFormat="1" ht="63.75" x14ac:dyDescent="0.25">
      <c r="B66" s="569"/>
      <c r="C66" s="233" t="s">
        <v>240</v>
      </c>
      <c r="D66" s="234" t="s">
        <v>194</v>
      </c>
      <c r="E66" s="235" t="s">
        <v>0</v>
      </c>
      <c r="F66" s="235" t="s">
        <v>196</v>
      </c>
      <c r="G66" s="235">
        <v>2</v>
      </c>
      <c r="H66" s="235" t="s">
        <v>193</v>
      </c>
      <c r="I66" s="235" t="s">
        <v>31</v>
      </c>
      <c r="J66" s="236" t="s">
        <v>59</v>
      </c>
      <c r="K66" s="236" t="s">
        <v>32</v>
      </c>
      <c r="L66" s="236">
        <v>43636</v>
      </c>
      <c r="M66" s="237">
        <v>43819</v>
      </c>
      <c r="N66" s="95"/>
      <c r="O66" s="238"/>
      <c r="P66" s="450"/>
      <c r="Q66" s="450"/>
      <c r="R66" s="450"/>
      <c r="S66" s="450"/>
      <c r="T66" s="239">
        <f t="shared" si="12"/>
        <v>0</v>
      </c>
      <c r="U66" s="420" t="s">
        <v>350</v>
      </c>
      <c r="V66" s="421" t="s">
        <v>18</v>
      </c>
      <c r="W66" s="238">
        <v>1</v>
      </c>
      <c r="X66" s="413"/>
      <c r="Y66" s="413"/>
      <c r="Z66" s="413">
        <v>1</v>
      </c>
      <c r="AA66" s="413"/>
      <c r="AB66" s="242">
        <f t="shared" si="13"/>
        <v>1</v>
      </c>
      <c r="AC66" s="420" t="s">
        <v>445</v>
      </c>
      <c r="AD66" s="257" t="s">
        <v>433</v>
      </c>
      <c r="AE66" s="239">
        <v>1</v>
      </c>
      <c r="AF66" s="241"/>
      <c r="AG66" s="241"/>
      <c r="AH66" s="241"/>
      <c r="AI66" s="241"/>
      <c r="AJ66" s="242">
        <v>0</v>
      </c>
      <c r="AK66" s="481" t="s">
        <v>519</v>
      </c>
      <c r="AL66" s="528" t="s">
        <v>522</v>
      </c>
      <c r="AN66" s="112">
        <f t="shared" si="17"/>
        <v>2</v>
      </c>
      <c r="AO66" s="113">
        <f t="shared" si="15"/>
        <v>1</v>
      </c>
      <c r="AP66" s="114">
        <f t="shared" si="16"/>
        <v>0.5</v>
      </c>
      <c r="AQ66" s="550"/>
    </row>
    <row r="67" spans="2:43" s="71" customFormat="1" ht="75" customHeight="1" thickBot="1" x14ac:dyDescent="0.3">
      <c r="B67" s="591"/>
      <c r="C67" s="243" t="s">
        <v>241</v>
      </c>
      <c r="D67" s="244" t="s">
        <v>161</v>
      </c>
      <c r="E67" s="245" t="s">
        <v>0</v>
      </c>
      <c r="F67" s="245" t="s">
        <v>297</v>
      </c>
      <c r="G67" s="245">
        <v>2</v>
      </c>
      <c r="H67" s="245" t="s">
        <v>43</v>
      </c>
      <c r="I67" s="245" t="s">
        <v>31</v>
      </c>
      <c r="J67" s="246" t="s">
        <v>59</v>
      </c>
      <c r="K67" s="246" t="s">
        <v>168</v>
      </c>
      <c r="L67" s="246">
        <v>43646</v>
      </c>
      <c r="M67" s="247">
        <v>43819</v>
      </c>
      <c r="N67" s="95"/>
      <c r="O67" s="248"/>
      <c r="P67" s="453"/>
      <c r="Q67" s="453"/>
      <c r="R67" s="453"/>
      <c r="S67" s="453"/>
      <c r="T67" s="249">
        <f t="shared" si="12"/>
        <v>0</v>
      </c>
      <c r="U67" s="414" t="s">
        <v>350</v>
      </c>
      <c r="V67" s="415" t="s">
        <v>18</v>
      </c>
      <c r="W67" s="248">
        <v>1</v>
      </c>
      <c r="X67" s="416"/>
      <c r="Y67" s="416"/>
      <c r="Z67" s="416"/>
      <c r="AA67" s="416">
        <v>1</v>
      </c>
      <c r="AB67" s="252">
        <f t="shared" si="13"/>
        <v>1</v>
      </c>
      <c r="AC67" s="430" t="s">
        <v>486</v>
      </c>
      <c r="AD67" s="353" t="s">
        <v>433</v>
      </c>
      <c r="AE67" s="249">
        <v>1</v>
      </c>
      <c r="AF67" s="251"/>
      <c r="AG67" s="251"/>
      <c r="AH67" s="251"/>
      <c r="AI67" s="251"/>
      <c r="AJ67" s="252">
        <v>1</v>
      </c>
      <c r="AK67" s="482" t="s">
        <v>520</v>
      </c>
      <c r="AL67" s="353" t="s">
        <v>433</v>
      </c>
      <c r="AN67" s="163">
        <f t="shared" si="17"/>
        <v>2</v>
      </c>
      <c r="AO67" s="164">
        <f t="shared" si="15"/>
        <v>2</v>
      </c>
      <c r="AP67" s="165">
        <f t="shared" si="16"/>
        <v>1</v>
      </c>
      <c r="AQ67" s="557"/>
    </row>
    <row r="68" spans="2:43" s="188" customFormat="1" ht="13.5" thickBot="1" x14ac:dyDescent="0.3">
      <c r="B68" s="167"/>
      <c r="C68" s="167"/>
      <c r="D68" s="74"/>
      <c r="E68" s="167"/>
      <c r="F68" s="167"/>
      <c r="G68" s="167"/>
      <c r="H68" s="167"/>
      <c r="I68" s="167"/>
      <c r="J68" s="95"/>
      <c r="K68" s="95"/>
      <c r="L68" s="95"/>
      <c r="M68" s="95"/>
      <c r="N68" s="95"/>
      <c r="O68" s="167"/>
      <c r="P68" s="167"/>
      <c r="Q68" s="167"/>
      <c r="R68" s="167"/>
      <c r="S68" s="167"/>
      <c r="T68" s="167"/>
      <c r="U68" s="271"/>
      <c r="V68" s="271"/>
      <c r="W68" s="185"/>
      <c r="X68" s="361"/>
      <c r="Y68" s="361"/>
      <c r="Z68" s="361"/>
      <c r="AA68" s="361"/>
      <c r="AB68" s="185"/>
      <c r="AC68" s="187"/>
      <c r="AD68" s="271"/>
      <c r="AE68" s="167"/>
      <c r="AF68" s="167"/>
      <c r="AG68" s="167"/>
      <c r="AH68" s="167"/>
      <c r="AI68" s="167"/>
      <c r="AJ68" s="167"/>
      <c r="AK68" s="167"/>
      <c r="AL68" s="167"/>
      <c r="AM68" s="71"/>
      <c r="AN68" s="558" t="s">
        <v>398</v>
      </c>
      <c r="AO68" s="559"/>
      <c r="AP68" s="560"/>
      <c r="AQ68" s="253">
        <f>AVERAGE(AQ52:AQ67)</f>
        <v>0.77547084967320257</v>
      </c>
    </row>
    <row r="69" spans="2:43" s="188" customFormat="1" ht="12" x14ac:dyDescent="0.25">
      <c r="B69" s="167"/>
      <c r="C69" s="167"/>
      <c r="D69" s="74"/>
      <c r="E69" s="167"/>
      <c r="F69" s="167"/>
      <c r="G69" s="167"/>
      <c r="H69" s="167"/>
      <c r="I69" s="167"/>
      <c r="J69" s="95"/>
      <c r="K69" s="95"/>
      <c r="L69" s="95"/>
      <c r="M69" s="95"/>
      <c r="N69" s="95"/>
      <c r="O69" s="167"/>
      <c r="P69" s="167"/>
      <c r="Q69" s="167"/>
      <c r="R69" s="167"/>
      <c r="S69" s="167"/>
      <c r="T69" s="167"/>
      <c r="U69" s="167"/>
      <c r="V69" s="167"/>
      <c r="W69" s="167"/>
      <c r="X69" s="358"/>
      <c r="Y69" s="358"/>
      <c r="Z69" s="358"/>
      <c r="AA69" s="358"/>
      <c r="AB69" s="167"/>
      <c r="AC69" s="74"/>
      <c r="AD69" s="167"/>
      <c r="AE69" s="167"/>
      <c r="AF69" s="167"/>
      <c r="AG69" s="167"/>
      <c r="AH69" s="167"/>
      <c r="AI69" s="167"/>
      <c r="AJ69" s="167"/>
      <c r="AK69" s="167"/>
      <c r="AL69" s="167"/>
      <c r="AM69" s="71"/>
      <c r="AQ69" s="189"/>
    </row>
    <row r="70" spans="2:43" s="188" customFormat="1" ht="19.5" thickBot="1" x14ac:dyDescent="0.3">
      <c r="B70" s="588" t="s">
        <v>280</v>
      </c>
      <c r="C70" s="588"/>
      <c r="D70" s="588"/>
      <c r="E70" s="588"/>
      <c r="F70" s="588"/>
      <c r="G70" s="588"/>
      <c r="H70" s="588"/>
      <c r="I70" s="588"/>
      <c r="J70" s="588"/>
      <c r="K70" s="588"/>
      <c r="L70" s="588"/>
      <c r="M70" s="588"/>
      <c r="N70" s="173"/>
      <c r="O70" s="167"/>
      <c r="P70" s="167"/>
      <c r="Q70" s="167"/>
      <c r="R70" s="167"/>
      <c r="S70" s="167"/>
      <c r="T70" s="167"/>
      <c r="U70" s="167"/>
      <c r="V70" s="167"/>
      <c r="W70" s="167"/>
      <c r="X70" s="358"/>
      <c r="Y70" s="358"/>
      <c r="Z70" s="358"/>
      <c r="AA70" s="358"/>
      <c r="AB70" s="167"/>
      <c r="AC70" s="74"/>
      <c r="AD70" s="167"/>
      <c r="AE70" s="167"/>
      <c r="AF70" s="167"/>
      <c r="AG70" s="167"/>
      <c r="AH70" s="167"/>
      <c r="AI70" s="167"/>
      <c r="AJ70" s="167"/>
      <c r="AK70" s="167"/>
      <c r="AL70" s="167"/>
      <c r="AM70" s="71"/>
      <c r="AQ70" s="189"/>
    </row>
    <row r="71" spans="2:43" s="188" customFormat="1" ht="16.5" customHeight="1" thickBot="1" x14ac:dyDescent="0.3">
      <c r="B71" s="174" t="s">
        <v>3</v>
      </c>
      <c r="C71" s="580" t="s">
        <v>16</v>
      </c>
      <c r="D71" s="580"/>
      <c r="E71" s="580"/>
      <c r="F71" s="580"/>
      <c r="G71" s="580"/>
      <c r="H71" s="580"/>
      <c r="I71" s="580"/>
      <c r="J71" s="580"/>
      <c r="K71" s="580"/>
      <c r="L71" s="580"/>
      <c r="M71" s="580"/>
      <c r="N71" s="272"/>
      <c r="O71" s="561" t="s">
        <v>334</v>
      </c>
      <c r="P71" s="562"/>
      <c r="Q71" s="562"/>
      <c r="R71" s="562"/>
      <c r="S71" s="562"/>
      <c r="T71" s="562"/>
      <c r="U71" s="563"/>
      <c r="V71" s="547" t="s">
        <v>376</v>
      </c>
      <c r="W71" s="561" t="s">
        <v>333</v>
      </c>
      <c r="X71" s="562"/>
      <c r="Y71" s="562"/>
      <c r="Z71" s="562"/>
      <c r="AA71" s="562"/>
      <c r="AB71" s="562"/>
      <c r="AC71" s="563"/>
      <c r="AD71" s="547" t="s">
        <v>376</v>
      </c>
      <c r="AE71" s="561" t="s">
        <v>335</v>
      </c>
      <c r="AF71" s="562"/>
      <c r="AG71" s="562"/>
      <c r="AH71" s="562"/>
      <c r="AI71" s="562"/>
      <c r="AJ71" s="562"/>
      <c r="AK71" s="563"/>
      <c r="AL71" s="547" t="s">
        <v>376</v>
      </c>
      <c r="AM71" s="71"/>
      <c r="AN71" s="552" t="s">
        <v>332</v>
      </c>
      <c r="AO71" s="553"/>
      <c r="AP71" s="554"/>
      <c r="AQ71" s="555"/>
    </row>
    <row r="72" spans="2:43" s="85" customFormat="1" ht="34.5" thickBot="1" x14ac:dyDescent="0.3">
      <c r="B72" s="77" t="s">
        <v>5</v>
      </c>
      <c r="C72" s="78" t="s">
        <v>203</v>
      </c>
      <c r="D72" s="79" t="s">
        <v>282</v>
      </c>
      <c r="E72" s="79" t="s">
        <v>40</v>
      </c>
      <c r="F72" s="79" t="s">
        <v>6</v>
      </c>
      <c r="G72" s="79" t="s">
        <v>7</v>
      </c>
      <c r="H72" s="79" t="s">
        <v>8</v>
      </c>
      <c r="I72" s="79" t="s">
        <v>9</v>
      </c>
      <c r="J72" s="79" t="s">
        <v>10</v>
      </c>
      <c r="K72" s="79" t="s">
        <v>11</v>
      </c>
      <c r="L72" s="80" t="s">
        <v>12</v>
      </c>
      <c r="M72" s="81" t="s">
        <v>13</v>
      </c>
      <c r="N72" s="82"/>
      <c r="O72" s="78" t="s">
        <v>116</v>
      </c>
      <c r="P72" s="79" t="s">
        <v>319</v>
      </c>
      <c r="Q72" s="79" t="s">
        <v>320</v>
      </c>
      <c r="R72" s="79" t="s">
        <v>321</v>
      </c>
      <c r="S72" s="79" t="s">
        <v>322</v>
      </c>
      <c r="T72" s="79" t="s">
        <v>317</v>
      </c>
      <c r="U72" s="83" t="s">
        <v>318</v>
      </c>
      <c r="V72" s="548"/>
      <c r="W72" s="78" t="s">
        <v>117</v>
      </c>
      <c r="X72" s="348" t="s">
        <v>323</v>
      </c>
      <c r="Y72" s="348" t="s">
        <v>324</v>
      </c>
      <c r="Z72" s="348" t="s">
        <v>325</v>
      </c>
      <c r="AA72" s="348" t="s">
        <v>326</v>
      </c>
      <c r="AB72" s="79" t="s">
        <v>317</v>
      </c>
      <c r="AC72" s="84" t="s">
        <v>318</v>
      </c>
      <c r="AD72" s="548"/>
      <c r="AE72" s="78" t="s">
        <v>118</v>
      </c>
      <c r="AF72" s="79" t="s">
        <v>327</v>
      </c>
      <c r="AG72" s="79" t="s">
        <v>328</v>
      </c>
      <c r="AH72" s="79" t="s">
        <v>329</v>
      </c>
      <c r="AI72" s="79" t="s">
        <v>330</v>
      </c>
      <c r="AJ72" s="79" t="s">
        <v>317</v>
      </c>
      <c r="AK72" s="83" t="s">
        <v>318</v>
      </c>
      <c r="AL72" s="548"/>
      <c r="AN72" s="78" t="s">
        <v>316</v>
      </c>
      <c r="AO72" s="79" t="s">
        <v>317</v>
      </c>
      <c r="AP72" s="83" t="s">
        <v>399</v>
      </c>
      <c r="AQ72" s="86" t="s">
        <v>397</v>
      </c>
    </row>
    <row r="73" spans="2:43" s="71" customFormat="1" ht="105.75" customHeight="1" x14ac:dyDescent="0.25">
      <c r="B73" s="569" t="s">
        <v>470</v>
      </c>
      <c r="C73" s="134" t="s">
        <v>242</v>
      </c>
      <c r="D73" s="135" t="s">
        <v>133</v>
      </c>
      <c r="E73" s="136" t="s">
        <v>50</v>
      </c>
      <c r="F73" s="136" t="s">
        <v>315</v>
      </c>
      <c r="G73" s="206">
        <v>1</v>
      </c>
      <c r="H73" s="136" t="s">
        <v>105</v>
      </c>
      <c r="I73" s="136" t="s">
        <v>31</v>
      </c>
      <c r="J73" s="137" t="s">
        <v>59</v>
      </c>
      <c r="K73" s="137" t="s">
        <v>32</v>
      </c>
      <c r="L73" s="137">
        <v>43467</v>
      </c>
      <c r="M73" s="138">
        <v>43830</v>
      </c>
      <c r="N73" s="95"/>
      <c r="O73" s="209">
        <v>0.33</v>
      </c>
      <c r="P73" s="454">
        <v>0.1</v>
      </c>
      <c r="Q73" s="454">
        <v>0.1</v>
      </c>
      <c r="R73" s="454">
        <v>0.1</v>
      </c>
      <c r="S73" s="454">
        <v>0.03</v>
      </c>
      <c r="T73" s="212">
        <f t="shared" ref="T73:T86" si="18">SUM(P73:S73)</f>
        <v>0.33000000000000007</v>
      </c>
      <c r="U73" s="431" t="s">
        <v>373</v>
      </c>
      <c r="V73" s="402" t="s">
        <v>377</v>
      </c>
      <c r="W73" s="209">
        <v>0.33</v>
      </c>
      <c r="X73" s="399">
        <f>33%/4</f>
        <v>8.2500000000000004E-2</v>
      </c>
      <c r="Y73" s="399">
        <f>33%/4</f>
        <v>8.2500000000000004E-2</v>
      </c>
      <c r="Z73" s="399">
        <f>33%/4</f>
        <v>8.2500000000000004E-2</v>
      </c>
      <c r="AA73" s="399">
        <f>33%/4</f>
        <v>8.2500000000000004E-2</v>
      </c>
      <c r="AB73" s="211">
        <f t="shared" ref="AB73:AB86" si="19">SUM(X73:AA73)</f>
        <v>0.33</v>
      </c>
      <c r="AC73" s="431" t="s">
        <v>446</v>
      </c>
      <c r="AD73" s="213" t="s">
        <v>433</v>
      </c>
      <c r="AE73" s="212">
        <v>0.34</v>
      </c>
      <c r="AF73" s="210"/>
      <c r="AG73" s="210"/>
      <c r="AH73" s="210"/>
      <c r="AI73" s="210"/>
      <c r="AJ73" s="211">
        <v>0.34</v>
      </c>
      <c r="AK73" s="485" t="s">
        <v>535</v>
      </c>
      <c r="AL73" s="213" t="s">
        <v>433</v>
      </c>
      <c r="AN73" s="200">
        <f>+SUM(O73,W73,AE73)</f>
        <v>1</v>
      </c>
      <c r="AO73" s="201">
        <f t="shared" ref="AO73:AO86" si="20">+SUM(T73,AB73,AJ73)</f>
        <v>1.0000000000000002</v>
      </c>
      <c r="AP73" s="202">
        <f t="shared" ref="AP73:AP86" si="21">IFERROR(AO73/AN73,"")</f>
        <v>1.0000000000000002</v>
      </c>
      <c r="AQ73" s="549">
        <f>+AVERAGE(AP73:AP79)</f>
        <v>1</v>
      </c>
    </row>
    <row r="74" spans="2:43" s="71" customFormat="1" ht="84.75" customHeight="1" x14ac:dyDescent="0.25">
      <c r="B74" s="569"/>
      <c r="C74" s="233" t="s">
        <v>243</v>
      </c>
      <c r="D74" s="234" t="s">
        <v>134</v>
      </c>
      <c r="E74" s="235" t="s">
        <v>0</v>
      </c>
      <c r="F74" s="235" t="s">
        <v>73</v>
      </c>
      <c r="G74" s="235">
        <v>3</v>
      </c>
      <c r="H74" s="136" t="s">
        <v>74</v>
      </c>
      <c r="I74" s="235" t="s">
        <v>31</v>
      </c>
      <c r="J74" s="236" t="s">
        <v>59</v>
      </c>
      <c r="K74" s="236" t="s">
        <v>32</v>
      </c>
      <c r="L74" s="236">
        <v>43467</v>
      </c>
      <c r="M74" s="237">
        <v>43830</v>
      </c>
      <c r="N74" s="95"/>
      <c r="O74" s="238">
        <v>1</v>
      </c>
      <c r="P74" s="450"/>
      <c r="Q74" s="450"/>
      <c r="R74" s="450"/>
      <c r="S74" s="450">
        <v>1</v>
      </c>
      <c r="T74" s="239">
        <f t="shared" si="18"/>
        <v>1</v>
      </c>
      <c r="U74" s="420" t="s">
        <v>385</v>
      </c>
      <c r="V74" s="421" t="s">
        <v>377</v>
      </c>
      <c r="W74" s="238">
        <v>1</v>
      </c>
      <c r="X74" s="413"/>
      <c r="Y74" s="413"/>
      <c r="Z74" s="413"/>
      <c r="AA74" s="413">
        <v>1</v>
      </c>
      <c r="AB74" s="242">
        <f t="shared" si="19"/>
        <v>1</v>
      </c>
      <c r="AC74" s="420" t="s">
        <v>447</v>
      </c>
      <c r="AD74" s="257" t="s">
        <v>433</v>
      </c>
      <c r="AE74" s="239">
        <v>1</v>
      </c>
      <c r="AF74" s="241"/>
      <c r="AG74" s="241"/>
      <c r="AH74" s="241"/>
      <c r="AI74" s="241"/>
      <c r="AJ74" s="242">
        <v>1</v>
      </c>
      <c r="AK74" s="481" t="s">
        <v>570</v>
      </c>
      <c r="AL74" s="257" t="s">
        <v>433</v>
      </c>
      <c r="AN74" s="112">
        <f t="shared" ref="AN74:AN86" si="22">+SUM(O74,W74,AE74)</f>
        <v>3</v>
      </c>
      <c r="AO74" s="113">
        <f t="shared" si="20"/>
        <v>3</v>
      </c>
      <c r="AP74" s="114">
        <f t="shared" si="21"/>
        <v>1</v>
      </c>
      <c r="AQ74" s="550"/>
    </row>
    <row r="75" spans="2:43" s="71" customFormat="1" ht="51" x14ac:dyDescent="0.25">
      <c r="B75" s="569"/>
      <c r="C75" s="233" t="s">
        <v>244</v>
      </c>
      <c r="D75" s="234" t="s">
        <v>135</v>
      </c>
      <c r="E75" s="235" t="s">
        <v>50</v>
      </c>
      <c r="F75" s="235" t="s">
        <v>301</v>
      </c>
      <c r="G75" s="235">
        <v>1</v>
      </c>
      <c r="H75" s="235" t="s">
        <v>136</v>
      </c>
      <c r="I75" s="235" t="s">
        <v>31</v>
      </c>
      <c r="J75" s="236" t="s">
        <v>137</v>
      </c>
      <c r="K75" s="236" t="s">
        <v>32</v>
      </c>
      <c r="L75" s="236">
        <v>43587</v>
      </c>
      <c r="M75" s="237">
        <v>43799</v>
      </c>
      <c r="N75" s="95"/>
      <c r="O75" s="238"/>
      <c r="P75" s="450"/>
      <c r="Q75" s="450"/>
      <c r="R75" s="450"/>
      <c r="S75" s="450"/>
      <c r="T75" s="239">
        <f t="shared" si="18"/>
        <v>0</v>
      </c>
      <c r="U75" s="420" t="s">
        <v>350</v>
      </c>
      <c r="V75" s="421" t="s">
        <v>18</v>
      </c>
      <c r="W75" s="238"/>
      <c r="X75" s="413"/>
      <c r="Y75" s="413"/>
      <c r="Z75" s="413"/>
      <c r="AA75" s="413"/>
      <c r="AB75" s="242">
        <f t="shared" si="19"/>
        <v>0</v>
      </c>
      <c r="AC75" s="420" t="s">
        <v>426</v>
      </c>
      <c r="AD75" s="257" t="s">
        <v>433</v>
      </c>
      <c r="AE75" s="239">
        <v>1</v>
      </c>
      <c r="AF75" s="241"/>
      <c r="AG75" s="241"/>
      <c r="AH75" s="241"/>
      <c r="AI75" s="241"/>
      <c r="AJ75" s="242">
        <v>1</v>
      </c>
      <c r="AK75" s="481" t="s">
        <v>536</v>
      </c>
      <c r="AL75" s="257" t="s">
        <v>433</v>
      </c>
      <c r="AN75" s="112">
        <f t="shared" si="22"/>
        <v>1</v>
      </c>
      <c r="AO75" s="113">
        <f t="shared" si="20"/>
        <v>1</v>
      </c>
      <c r="AP75" s="114">
        <f t="shared" si="21"/>
        <v>1</v>
      </c>
      <c r="AQ75" s="550"/>
    </row>
    <row r="76" spans="2:43" s="71" customFormat="1" ht="108" x14ac:dyDescent="0.25">
      <c r="B76" s="569"/>
      <c r="C76" s="233" t="s">
        <v>245</v>
      </c>
      <c r="D76" s="234" t="s">
        <v>314</v>
      </c>
      <c r="E76" s="235" t="s">
        <v>0</v>
      </c>
      <c r="F76" s="235" t="s">
        <v>298</v>
      </c>
      <c r="G76" s="273">
        <v>1</v>
      </c>
      <c r="H76" s="136" t="s">
        <v>106</v>
      </c>
      <c r="I76" s="235" t="s">
        <v>80</v>
      </c>
      <c r="J76" s="236" t="s">
        <v>170</v>
      </c>
      <c r="K76" s="236" t="s">
        <v>185</v>
      </c>
      <c r="L76" s="236">
        <v>43467</v>
      </c>
      <c r="M76" s="237">
        <v>43830</v>
      </c>
      <c r="N76" s="274"/>
      <c r="O76" s="275">
        <v>0.33</v>
      </c>
      <c r="P76" s="455">
        <f>(1/1)*(33%/4)</f>
        <v>8.2500000000000004E-2</v>
      </c>
      <c r="Q76" s="455">
        <f>(2/2)*(33%/4)</f>
        <v>8.2500000000000004E-2</v>
      </c>
      <c r="R76" s="455">
        <f>(2/2)*(33%/4)</f>
        <v>8.2500000000000004E-2</v>
      </c>
      <c r="S76" s="455">
        <f>(2/2)*(33%/4)</f>
        <v>8.2500000000000004E-2</v>
      </c>
      <c r="T76" s="276">
        <f t="shared" si="18"/>
        <v>0.33</v>
      </c>
      <c r="U76" s="432" t="s">
        <v>357</v>
      </c>
      <c r="V76" s="433" t="s">
        <v>377</v>
      </c>
      <c r="W76" s="287">
        <v>0.33</v>
      </c>
      <c r="X76" s="434">
        <f>+W76/4</f>
        <v>8.2500000000000004E-2</v>
      </c>
      <c r="Y76" s="434">
        <f>+W76/4</f>
        <v>8.2500000000000004E-2</v>
      </c>
      <c r="Z76" s="434">
        <f>+W76/4</f>
        <v>8.2500000000000004E-2</v>
      </c>
      <c r="AA76" s="434">
        <f>+W76/4</f>
        <v>8.2500000000000004E-2</v>
      </c>
      <c r="AB76" s="279">
        <f t="shared" si="19"/>
        <v>0.33</v>
      </c>
      <c r="AC76" s="432" t="s">
        <v>448</v>
      </c>
      <c r="AD76" s="277" t="s">
        <v>433</v>
      </c>
      <c r="AE76" s="280">
        <v>0.34</v>
      </c>
      <c r="AF76" s="278"/>
      <c r="AG76" s="278"/>
      <c r="AH76" s="278"/>
      <c r="AI76" s="278"/>
      <c r="AJ76" s="279">
        <v>0.34</v>
      </c>
      <c r="AK76" s="484" t="s">
        <v>569</v>
      </c>
      <c r="AL76" s="277" t="s">
        <v>433</v>
      </c>
      <c r="AN76" s="112">
        <f t="shared" si="22"/>
        <v>1</v>
      </c>
      <c r="AO76" s="113">
        <f t="shared" si="20"/>
        <v>1</v>
      </c>
      <c r="AP76" s="114">
        <f t="shared" si="21"/>
        <v>1</v>
      </c>
      <c r="AQ76" s="550"/>
    </row>
    <row r="77" spans="2:43" s="71" customFormat="1" ht="101.25" customHeight="1" x14ac:dyDescent="0.25">
      <c r="B77" s="569"/>
      <c r="C77" s="143" t="s">
        <v>246</v>
      </c>
      <c r="D77" s="144" t="s">
        <v>115</v>
      </c>
      <c r="E77" s="145" t="s">
        <v>0</v>
      </c>
      <c r="F77" s="145" t="s">
        <v>78</v>
      </c>
      <c r="G77" s="281">
        <v>3</v>
      </c>
      <c r="H77" s="226" t="s">
        <v>76</v>
      </c>
      <c r="I77" s="145" t="s">
        <v>77</v>
      </c>
      <c r="J77" s="146" t="s">
        <v>79</v>
      </c>
      <c r="K77" s="146" t="s">
        <v>186</v>
      </c>
      <c r="L77" s="146">
        <v>43544</v>
      </c>
      <c r="M77" s="147">
        <v>43769</v>
      </c>
      <c r="N77" s="95"/>
      <c r="O77" s="282">
        <v>1</v>
      </c>
      <c r="P77" s="456"/>
      <c r="Q77" s="456"/>
      <c r="R77" s="456"/>
      <c r="S77" s="456">
        <v>0</v>
      </c>
      <c r="T77" s="283">
        <f t="shared" si="18"/>
        <v>0</v>
      </c>
      <c r="U77" s="435" t="s">
        <v>393</v>
      </c>
      <c r="V77" s="436" t="s">
        <v>394</v>
      </c>
      <c r="W77" s="282">
        <v>1</v>
      </c>
      <c r="X77" s="437">
        <v>1</v>
      </c>
      <c r="Y77" s="437"/>
      <c r="Z77" s="437">
        <v>1</v>
      </c>
      <c r="AA77" s="437"/>
      <c r="AB77" s="286">
        <f t="shared" si="19"/>
        <v>2</v>
      </c>
      <c r="AC77" s="435" t="s">
        <v>423</v>
      </c>
      <c r="AD77" s="284" t="s">
        <v>433</v>
      </c>
      <c r="AE77" s="283">
        <v>1</v>
      </c>
      <c r="AF77" s="285"/>
      <c r="AG77" s="285"/>
      <c r="AH77" s="285"/>
      <c r="AI77" s="285"/>
      <c r="AJ77" s="286">
        <v>1</v>
      </c>
      <c r="AK77" s="486" t="s">
        <v>537</v>
      </c>
      <c r="AL77" s="284" t="s">
        <v>433</v>
      </c>
      <c r="AN77" s="112">
        <f t="shared" si="22"/>
        <v>3</v>
      </c>
      <c r="AO77" s="113">
        <f t="shared" si="20"/>
        <v>3</v>
      </c>
      <c r="AP77" s="114">
        <f t="shared" si="21"/>
        <v>1</v>
      </c>
      <c r="AQ77" s="550"/>
    </row>
    <row r="78" spans="2:43" s="71" customFormat="1" ht="100.5" customHeight="1" x14ac:dyDescent="0.25">
      <c r="B78" s="569"/>
      <c r="C78" s="233" t="s">
        <v>247</v>
      </c>
      <c r="D78" s="234" t="s">
        <v>263</v>
      </c>
      <c r="E78" s="235" t="s">
        <v>0</v>
      </c>
      <c r="F78" s="235" t="s">
        <v>299</v>
      </c>
      <c r="G78" s="260">
        <v>1</v>
      </c>
      <c r="H78" s="235" t="s">
        <v>265</v>
      </c>
      <c r="I78" s="235" t="s">
        <v>31</v>
      </c>
      <c r="J78" s="236" t="s">
        <v>62</v>
      </c>
      <c r="K78" s="236" t="s">
        <v>264</v>
      </c>
      <c r="L78" s="236">
        <v>43497</v>
      </c>
      <c r="M78" s="237">
        <v>43585</v>
      </c>
      <c r="N78" s="95"/>
      <c r="O78" s="287">
        <v>1</v>
      </c>
      <c r="P78" s="455"/>
      <c r="Q78" s="455"/>
      <c r="R78" s="455"/>
      <c r="S78" s="455">
        <v>1</v>
      </c>
      <c r="T78" s="280">
        <f t="shared" si="18"/>
        <v>1</v>
      </c>
      <c r="U78" s="432" t="s">
        <v>374</v>
      </c>
      <c r="V78" s="433" t="s">
        <v>377</v>
      </c>
      <c r="W78" s="287"/>
      <c r="X78" s="434"/>
      <c r="Y78" s="434"/>
      <c r="Z78" s="434"/>
      <c r="AA78" s="434"/>
      <c r="AB78" s="279">
        <f t="shared" si="19"/>
        <v>0</v>
      </c>
      <c r="AC78" s="432" t="s">
        <v>449</v>
      </c>
      <c r="AD78" s="277" t="s">
        <v>433</v>
      </c>
      <c r="AE78" s="280"/>
      <c r="AF78" s="504"/>
      <c r="AG78" s="504"/>
      <c r="AH78" s="504"/>
      <c r="AI78" s="504"/>
      <c r="AJ78" s="279">
        <f t="shared" ref="AJ78:AJ83" si="23">SUM(AF78:AI78)</f>
        <v>0</v>
      </c>
      <c r="AK78" s="484" t="s">
        <v>559</v>
      </c>
      <c r="AL78" s="277" t="s">
        <v>18</v>
      </c>
      <c r="AN78" s="112">
        <f t="shared" si="22"/>
        <v>1</v>
      </c>
      <c r="AO78" s="113">
        <f t="shared" si="20"/>
        <v>1</v>
      </c>
      <c r="AP78" s="114">
        <f t="shared" si="21"/>
        <v>1</v>
      </c>
      <c r="AQ78" s="550"/>
    </row>
    <row r="79" spans="2:43" s="71" customFormat="1" ht="103.5" customHeight="1" thickBot="1" x14ac:dyDescent="0.3">
      <c r="B79" s="569"/>
      <c r="C79" s="224" t="s">
        <v>248</v>
      </c>
      <c r="D79" s="225" t="s">
        <v>75</v>
      </c>
      <c r="E79" s="145" t="s">
        <v>0</v>
      </c>
      <c r="F79" s="226" t="s">
        <v>72</v>
      </c>
      <c r="G79" s="288">
        <v>1</v>
      </c>
      <c r="H79" s="226" t="s">
        <v>266</v>
      </c>
      <c r="I79" s="226" t="s">
        <v>31</v>
      </c>
      <c r="J79" s="228" t="s">
        <v>62</v>
      </c>
      <c r="K79" s="228" t="s">
        <v>264</v>
      </c>
      <c r="L79" s="228">
        <v>43497</v>
      </c>
      <c r="M79" s="266">
        <v>43829</v>
      </c>
      <c r="N79" s="95"/>
      <c r="O79" s="289">
        <v>0.33</v>
      </c>
      <c r="P79" s="457"/>
      <c r="Q79" s="457"/>
      <c r="R79" s="457"/>
      <c r="S79" s="457">
        <v>0.33</v>
      </c>
      <c r="T79" s="290">
        <f t="shared" si="18"/>
        <v>0.33</v>
      </c>
      <c r="U79" s="432" t="s">
        <v>375</v>
      </c>
      <c r="V79" s="438" t="s">
        <v>386</v>
      </c>
      <c r="W79" s="289">
        <v>0.33</v>
      </c>
      <c r="X79" s="439"/>
      <c r="Y79" s="439"/>
      <c r="Z79" s="439"/>
      <c r="AA79" s="439">
        <v>0.33</v>
      </c>
      <c r="AB79" s="293">
        <f t="shared" si="19"/>
        <v>0.33</v>
      </c>
      <c r="AC79" s="432" t="s">
        <v>450</v>
      </c>
      <c r="AD79" s="291" t="s">
        <v>483</v>
      </c>
      <c r="AE79" s="290">
        <v>0.34</v>
      </c>
      <c r="AF79" s="292"/>
      <c r="AG79" s="292"/>
      <c r="AH79" s="292"/>
      <c r="AI79" s="292"/>
      <c r="AJ79" s="293">
        <v>0.34</v>
      </c>
      <c r="AK79" s="487" t="s">
        <v>538</v>
      </c>
      <c r="AL79" s="291" t="s">
        <v>433</v>
      </c>
      <c r="AN79" s="112">
        <f t="shared" si="22"/>
        <v>1</v>
      </c>
      <c r="AO79" s="113">
        <f t="shared" si="20"/>
        <v>1</v>
      </c>
      <c r="AP79" s="114">
        <f t="shared" si="21"/>
        <v>1</v>
      </c>
      <c r="AQ79" s="551"/>
    </row>
    <row r="80" spans="2:43" s="71" customFormat="1" ht="64.5" thickBot="1" x14ac:dyDescent="0.3">
      <c r="B80" s="294" t="s">
        <v>471</v>
      </c>
      <c r="C80" s="295" t="s">
        <v>249</v>
      </c>
      <c r="D80" s="296" t="s">
        <v>140</v>
      </c>
      <c r="E80" s="297" t="s">
        <v>0</v>
      </c>
      <c r="F80" s="297" t="s">
        <v>139</v>
      </c>
      <c r="G80" s="297">
        <v>2</v>
      </c>
      <c r="H80" s="297" t="s">
        <v>138</v>
      </c>
      <c r="I80" s="297" t="s">
        <v>31</v>
      </c>
      <c r="J80" s="298" t="s">
        <v>59</v>
      </c>
      <c r="K80" s="298" t="s">
        <v>32</v>
      </c>
      <c r="L80" s="298">
        <v>43587</v>
      </c>
      <c r="M80" s="299">
        <v>43798</v>
      </c>
      <c r="N80" s="95"/>
      <c r="O80" s="300"/>
      <c r="P80" s="458"/>
      <c r="Q80" s="458"/>
      <c r="R80" s="458"/>
      <c r="S80" s="458"/>
      <c r="T80" s="301">
        <f t="shared" si="18"/>
        <v>0</v>
      </c>
      <c r="U80" s="440" t="s">
        <v>350</v>
      </c>
      <c r="V80" s="441" t="s">
        <v>18</v>
      </c>
      <c r="W80" s="300">
        <v>1</v>
      </c>
      <c r="X80" s="442"/>
      <c r="Y80" s="442"/>
      <c r="Z80" s="442"/>
      <c r="AA80" s="442">
        <v>1</v>
      </c>
      <c r="AB80" s="304">
        <f t="shared" si="19"/>
        <v>1</v>
      </c>
      <c r="AC80" s="440" t="s">
        <v>451</v>
      </c>
      <c r="AD80" s="302" t="s">
        <v>433</v>
      </c>
      <c r="AE80" s="301">
        <v>1</v>
      </c>
      <c r="AF80" s="303"/>
      <c r="AG80" s="303"/>
      <c r="AH80" s="303"/>
      <c r="AI80" s="303"/>
      <c r="AJ80" s="304">
        <v>0</v>
      </c>
      <c r="AK80" s="488" t="s">
        <v>539</v>
      </c>
      <c r="AL80" s="545" t="s">
        <v>574</v>
      </c>
      <c r="AN80" s="112">
        <f t="shared" si="22"/>
        <v>2</v>
      </c>
      <c r="AO80" s="113">
        <f t="shared" si="20"/>
        <v>1</v>
      </c>
      <c r="AP80" s="114">
        <f t="shared" si="21"/>
        <v>0.5</v>
      </c>
      <c r="AQ80" s="102">
        <f>+AVERAGE(AP80)</f>
        <v>0.5</v>
      </c>
    </row>
    <row r="81" spans="2:43" s="71" customFormat="1" ht="60" x14ac:dyDescent="0.25">
      <c r="B81" s="569" t="s">
        <v>472</v>
      </c>
      <c r="C81" s="134" t="s">
        <v>250</v>
      </c>
      <c r="D81" s="135" t="s">
        <v>41</v>
      </c>
      <c r="E81" s="136" t="s">
        <v>0</v>
      </c>
      <c r="F81" s="136" t="s">
        <v>42</v>
      </c>
      <c r="G81" s="136">
        <v>2</v>
      </c>
      <c r="H81" s="136" t="s">
        <v>43</v>
      </c>
      <c r="I81" s="136" t="s">
        <v>31</v>
      </c>
      <c r="J81" s="137" t="s">
        <v>62</v>
      </c>
      <c r="K81" s="137" t="s">
        <v>44</v>
      </c>
      <c r="L81" s="137">
        <v>43525</v>
      </c>
      <c r="M81" s="138">
        <v>43769</v>
      </c>
      <c r="N81" s="95"/>
      <c r="O81" s="139">
        <v>1</v>
      </c>
      <c r="P81" s="459"/>
      <c r="Q81" s="459"/>
      <c r="R81" s="459"/>
      <c r="S81" s="459"/>
      <c r="T81" s="140">
        <f t="shared" si="18"/>
        <v>0</v>
      </c>
      <c r="U81" s="381" t="s">
        <v>366</v>
      </c>
      <c r="V81" s="397" t="s">
        <v>387</v>
      </c>
      <c r="W81" s="139"/>
      <c r="X81" s="382"/>
      <c r="Y81" s="382"/>
      <c r="Z81" s="382"/>
      <c r="AA81" s="382"/>
      <c r="AB81" s="142">
        <f t="shared" si="19"/>
        <v>0</v>
      </c>
      <c r="AC81" s="381" t="s">
        <v>452</v>
      </c>
      <c r="AD81" s="205" t="s">
        <v>453</v>
      </c>
      <c r="AE81" s="140">
        <v>1</v>
      </c>
      <c r="AF81" s="141"/>
      <c r="AG81" s="141"/>
      <c r="AH81" s="141"/>
      <c r="AI81" s="141"/>
      <c r="AJ81" s="142">
        <v>1</v>
      </c>
      <c r="AK81" s="474" t="s">
        <v>540</v>
      </c>
      <c r="AL81" s="546" t="s">
        <v>541</v>
      </c>
      <c r="AN81" s="112">
        <f t="shared" si="22"/>
        <v>2</v>
      </c>
      <c r="AO81" s="113">
        <f t="shared" si="20"/>
        <v>1</v>
      </c>
      <c r="AP81" s="114">
        <f t="shared" si="21"/>
        <v>0.5</v>
      </c>
      <c r="AQ81" s="549">
        <f>+AVERAGE(AP81:AP84)</f>
        <v>0.625</v>
      </c>
    </row>
    <row r="82" spans="2:43" s="610" customFormat="1" ht="104.25" customHeight="1" x14ac:dyDescent="0.25">
      <c r="B82" s="569"/>
      <c r="C82" s="593" t="s">
        <v>251</v>
      </c>
      <c r="D82" s="594" t="s">
        <v>89</v>
      </c>
      <c r="E82" s="595" t="s">
        <v>0</v>
      </c>
      <c r="F82" s="595" t="s">
        <v>302</v>
      </c>
      <c r="G82" s="595">
        <v>2</v>
      </c>
      <c r="H82" s="595" t="s">
        <v>88</v>
      </c>
      <c r="I82" s="596" t="s">
        <v>31</v>
      </c>
      <c r="J82" s="597" t="s">
        <v>62</v>
      </c>
      <c r="K82" s="597" t="s">
        <v>85</v>
      </c>
      <c r="L82" s="598">
        <v>43546</v>
      </c>
      <c r="M82" s="599">
        <v>43819</v>
      </c>
      <c r="N82" s="600"/>
      <c r="O82" s="601"/>
      <c r="P82" s="602"/>
      <c r="Q82" s="602"/>
      <c r="R82" s="602"/>
      <c r="S82" s="602"/>
      <c r="T82" s="603">
        <f t="shared" si="18"/>
        <v>0</v>
      </c>
      <c r="U82" s="604" t="s">
        <v>350</v>
      </c>
      <c r="V82" s="605" t="s">
        <v>18</v>
      </c>
      <c r="W82" s="601">
        <v>1</v>
      </c>
      <c r="X82" s="606"/>
      <c r="Y82" s="606"/>
      <c r="Z82" s="606"/>
      <c r="AA82" s="606">
        <v>1</v>
      </c>
      <c r="AB82" s="607">
        <f t="shared" si="19"/>
        <v>1</v>
      </c>
      <c r="AC82" s="604" t="s">
        <v>499</v>
      </c>
      <c r="AD82" s="351" t="s">
        <v>433</v>
      </c>
      <c r="AE82" s="603">
        <v>1</v>
      </c>
      <c r="AF82" s="608"/>
      <c r="AG82" s="608"/>
      <c r="AH82" s="608"/>
      <c r="AI82" s="608"/>
      <c r="AJ82" s="607">
        <v>1</v>
      </c>
      <c r="AK82" s="609" t="s">
        <v>542</v>
      </c>
      <c r="AL82" s="351" t="s">
        <v>433</v>
      </c>
      <c r="AN82" s="611">
        <f t="shared" si="22"/>
        <v>2</v>
      </c>
      <c r="AO82" s="612">
        <f t="shared" si="20"/>
        <v>2</v>
      </c>
      <c r="AP82" s="613">
        <f t="shared" si="21"/>
        <v>1</v>
      </c>
      <c r="AQ82" s="550"/>
    </row>
    <row r="83" spans="2:43" s="71" customFormat="1" ht="84" x14ac:dyDescent="0.25">
      <c r="B83" s="569"/>
      <c r="C83" s="143" t="s">
        <v>252</v>
      </c>
      <c r="D83" s="144" t="s">
        <v>86</v>
      </c>
      <c r="E83" s="145" t="s">
        <v>0</v>
      </c>
      <c r="F83" s="145" t="s">
        <v>303</v>
      </c>
      <c r="G83" s="145">
        <v>1</v>
      </c>
      <c r="H83" s="145" t="s">
        <v>87</v>
      </c>
      <c r="I83" s="235" t="s">
        <v>31</v>
      </c>
      <c r="J83" s="236" t="s">
        <v>62</v>
      </c>
      <c r="K83" s="236" t="s">
        <v>85</v>
      </c>
      <c r="L83" s="146">
        <v>43497</v>
      </c>
      <c r="M83" s="147">
        <v>43646</v>
      </c>
      <c r="N83" s="95"/>
      <c r="O83" s="148"/>
      <c r="P83" s="451"/>
      <c r="Q83" s="451"/>
      <c r="R83" s="451"/>
      <c r="S83" s="451"/>
      <c r="T83" s="149">
        <f t="shared" si="18"/>
        <v>0</v>
      </c>
      <c r="U83" s="384" t="s">
        <v>455</v>
      </c>
      <c r="V83" s="423" t="s">
        <v>18</v>
      </c>
      <c r="W83" s="148">
        <v>1</v>
      </c>
      <c r="X83" s="385"/>
      <c r="Y83" s="385"/>
      <c r="Z83" s="385"/>
      <c r="AA83" s="385"/>
      <c r="AB83" s="152">
        <f t="shared" si="19"/>
        <v>0</v>
      </c>
      <c r="AC83" s="384" t="s">
        <v>454</v>
      </c>
      <c r="AD83" s="259" t="s">
        <v>484</v>
      </c>
      <c r="AE83" s="149"/>
      <c r="AF83" s="151"/>
      <c r="AG83" s="151"/>
      <c r="AH83" s="151"/>
      <c r="AI83" s="151"/>
      <c r="AJ83" s="152">
        <f t="shared" si="23"/>
        <v>0</v>
      </c>
      <c r="AK83" s="475" t="s">
        <v>543</v>
      </c>
      <c r="AL83" s="534" t="s">
        <v>544</v>
      </c>
      <c r="AN83" s="112">
        <f t="shared" si="22"/>
        <v>1</v>
      </c>
      <c r="AO83" s="113">
        <f t="shared" si="20"/>
        <v>0</v>
      </c>
      <c r="AP83" s="114">
        <f t="shared" si="21"/>
        <v>0</v>
      </c>
      <c r="AQ83" s="550"/>
    </row>
    <row r="84" spans="2:43" s="71" customFormat="1" ht="66" customHeight="1" x14ac:dyDescent="0.25">
      <c r="B84" s="569"/>
      <c r="C84" s="143" t="s">
        <v>253</v>
      </c>
      <c r="D84" s="144" t="s">
        <v>110</v>
      </c>
      <c r="E84" s="145" t="s">
        <v>0</v>
      </c>
      <c r="F84" s="145" t="s">
        <v>111</v>
      </c>
      <c r="G84" s="145">
        <v>1</v>
      </c>
      <c r="H84" s="145" t="s">
        <v>114</v>
      </c>
      <c r="I84" s="145" t="s">
        <v>31</v>
      </c>
      <c r="J84" s="146" t="s">
        <v>90</v>
      </c>
      <c r="K84" s="146" t="s">
        <v>91</v>
      </c>
      <c r="L84" s="146">
        <v>43587</v>
      </c>
      <c r="M84" s="147">
        <v>43707</v>
      </c>
      <c r="N84" s="95"/>
      <c r="O84" s="148"/>
      <c r="P84" s="451"/>
      <c r="Q84" s="451"/>
      <c r="R84" s="451"/>
      <c r="S84" s="451"/>
      <c r="T84" s="149">
        <f t="shared" si="18"/>
        <v>0</v>
      </c>
      <c r="U84" s="384" t="s">
        <v>350</v>
      </c>
      <c r="V84" s="423" t="s">
        <v>18</v>
      </c>
      <c r="W84" s="148">
        <v>1</v>
      </c>
      <c r="X84" s="385"/>
      <c r="Y84" s="385"/>
      <c r="Z84" s="385"/>
      <c r="AA84" s="385"/>
      <c r="AB84" s="152">
        <f t="shared" si="19"/>
        <v>0</v>
      </c>
      <c r="AC84" s="384" t="s">
        <v>489</v>
      </c>
      <c r="AD84" s="351" t="s">
        <v>485</v>
      </c>
      <c r="AE84" s="149"/>
      <c r="AF84" s="151"/>
      <c r="AG84" s="151"/>
      <c r="AH84" s="151"/>
      <c r="AI84" s="151"/>
      <c r="AJ84" s="152">
        <v>1</v>
      </c>
      <c r="AK84" s="475" t="s">
        <v>545</v>
      </c>
      <c r="AL84" s="351" t="s">
        <v>433</v>
      </c>
      <c r="AN84" s="112">
        <f t="shared" si="22"/>
        <v>1</v>
      </c>
      <c r="AO84" s="113">
        <f t="shared" si="20"/>
        <v>1</v>
      </c>
      <c r="AP84" s="114">
        <f t="shared" si="21"/>
        <v>1</v>
      </c>
      <c r="AQ84" s="557"/>
    </row>
    <row r="85" spans="2:43" s="71" customFormat="1" ht="76.5" customHeight="1" x14ac:dyDescent="0.25">
      <c r="B85" s="294" t="s">
        <v>473</v>
      </c>
      <c r="C85" s="295" t="s">
        <v>254</v>
      </c>
      <c r="D85" s="296" t="s">
        <v>92</v>
      </c>
      <c r="E85" s="297" t="s">
        <v>50</v>
      </c>
      <c r="F85" s="297" t="s">
        <v>93</v>
      </c>
      <c r="G85" s="297">
        <v>1</v>
      </c>
      <c r="H85" s="297" t="s">
        <v>107</v>
      </c>
      <c r="I85" s="297" t="s">
        <v>37</v>
      </c>
      <c r="J85" s="298" t="s">
        <v>61</v>
      </c>
      <c r="K85" s="298" t="s">
        <v>108</v>
      </c>
      <c r="L85" s="298">
        <v>43497</v>
      </c>
      <c r="M85" s="299">
        <v>43707</v>
      </c>
      <c r="N85" s="95"/>
      <c r="O85" s="300"/>
      <c r="P85" s="458"/>
      <c r="Q85" s="458"/>
      <c r="R85" s="458"/>
      <c r="S85" s="458"/>
      <c r="T85" s="301">
        <f t="shared" si="18"/>
        <v>0</v>
      </c>
      <c r="U85" s="440" t="s">
        <v>361</v>
      </c>
      <c r="V85" s="441" t="s">
        <v>377</v>
      </c>
      <c r="W85" s="300">
        <v>1</v>
      </c>
      <c r="X85" s="442"/>
      <c r="Y85" s="442"/>
      <c r="Z85" s="442"/>
      <c r="AA85" s="442"/>
      <c r="AB85" s="304">
        <f t="shared" si="19"/>
        <v>0</v>
      </c>
      <c r="AC85" s="440" t="s">
        <v>481</v>
      </c>
      <c r="AD85" s="352" t="s">
        <v>482</v>
      </c>
      <c r="AE85" s="301"/>
      <c r="AF85" s="303"/>
      <c r="AG85" s="303"/>
      <c r="AH85" s="303"/>
      <c r="AI85" s="303"/>
      <c r="AJ85" s="304">
        <v>1</v>
      </c>
      <c r="AK85" s="488" t="s">
        <v>548</v>
      </c>
      <c r="AL85" s="352" t="s">
        <v>433</v>
      </c>
      <c r="AN85" s="112">
        <f t="shared" si="22"/>
        <v>1</v>
      </c>
      <c r="AO85" s="113">
        <f t="shared" si="20"/>
        <v>1</v>
      </c>
      <c r="AP85" s="114">
        <f t="shared" si="21"/>
        <v>1</v>
      </c>
      <c r="AQ85" s="305">
        <f>+AVERAGE(AP85)</f>
        <v>1</v>
      </c>
    </row>
    <row r="86" spans="2:43" s="71" customFormat="1" ht="60" customHeight="1" thickBot="1" x14ac:dyDescent="0.3">
      <c r="B86" s="306" t="s">
        <v>474</v>
      </c>
      <c r="C86" s="307" t="s">
        <v>255</v>
      </c>
      <c r="D86" s="308" t="s">
        <v>141</v>
      </c>
      <c r="E86" s="309" t="s">
        <v>0</v>
      </c>
      <c r="F86" s="309" t="s">
        <v>142</v>
      </c>
      <c r="G86" s="309">
        <v>4</v>
      </c>
      <c r="H86" s="309" t="s">
        <v>54</v>
      </c>
      <c r="I86" s="309" t="s">
        <v>31</v>
      </c>
      <c r="J86" s="310" t="s">
        <v>59</v>
      </c>
      <c r="K86" s="310" t="s">
        <v>32</v>
      </c>
      <c r="L86" s="310">
        <v>43480</v>
      </c>
      <c r="M86" s="311">
        <v>43769</v>
      </c>
      <c r="N86" s="95"/>
      <c r="O86" s="312">
        <v>2</v>
      </c>
      <c r="P86" s="460">
        <v>1</v>
      </c>
      <c r="Q86" s="460"/>
      <c r="R86" s="460"/>
      <c r="S86" s="460"/>
      <c r="T86" s="313">
        <f t="shared" si="18"/>
        <v>1</v>
      </c>
      <c r="U86" s="387" t="s">
        <v>388</v>
      </c>
      <c r="V86" s="443" t="s">
        <v>377</v>
      </c>
      <c r="W86" s="312">
        <v>1</v>
      </c>
      <c r="X86" s="444"/>
      <c r="Y86" s="444"/>
      <c r="Z86" s="444">
        <v>1</v>
      </c>
      <c r="AA86" s="444"/>
      <c r="AB86" s="316">
        <f t="shared" si="19"/>
        <v>1</v>
      </c>
      <c r="AC86" s="445" t="s">
        <v>488</v>
      </c>
      <c r="AD86" s="314" t="s">
        <v>433</v>
      </c>
      <c r="AE86" s="313">
        <v>1</v>
      </c>
      <c r="AF86" s="315"/>
      <c r="AG86" s="315"/>
      <c r="AH86" s="315"/>
      <c r="AI86" s="315"/>
      <c r="AJ86" s="316">
        <v>2</v>
      </c>
      <c r="AK86" s="489" t="s">
        <v>547</v>
      </c>
      <c r="AL86" s="314" t="s">
        <v>433</v>
      </c>
      <c r="AN86" s="163">
        <f t="shared" si="22"/>
        <v>4</v>
      </c>
      <c r="AO86" s="164">
        <f t="shared" si="20"/>
        <v>4</v>
      </c>
      <c r="AP86" s="165">
        <f t="shared" si="21"/>
        <v>1</v>
      </c>
      <c r="AQ86" s="317">
        <f>+AVERAGE(AP86)</f>
        <v>1</v>
      </c>
    </row>
    <row r="87" spans="2:43" s="188" customFormat="1" ht="28.5" customHeight="1" thickBot="1" x14ac:dyDescent="0.3">
      <c r="B87" s="185"/>
      <c r="C87" s="185"/>
      <c r="D87" s="187"/>
      <c r="E87" s="185"/>
      <c r="F87" s="185"/>
      <c r="G87" s="185"/>
      <c r="H87" s="185"/>
      <c r="I87" s="185"/>
      <c r="J87" s="168"/>
      <c r="K87" s="168"/>
      <c r="L87" s="168"/>
      <c r="M87" s="168"/>
      <c r="N87" s="95"/>
      <c r="O87" s="185"/>
      <c r="P87" s="185"/>
      <c r="Q87" s="185"/>
      <c r="R87" s="185"/>
      <c r="S87" s="185"/>
      <c r="T87" s="185"/>
      <c r="U87" s="185"/>
      <c r="V87" s="185"/>
      <c r="W87" s="185"/>
      <c r="X87" s="361"/>
      <c r="Y87" s="361"/>
      <c r="Z87" s="361"/>
      <c r="AA87" s="361"/>
      <c r="AB87" s="185"/>
      <c r="AC87" s="187"/>
      <c r="AD87" s="185"/>
      <c r="AE87" s="185"/>
      <c r="AF87" s="185"/>
      <c r="AG87" s="185"/>
      <c r="AH87" s="185"/>
      <c r="AI87" s="185"/>
      <c r="AJ87" s="185"/>
      <c r="AK87" s="185"/>
      <c r="AL87" s="167"/>
      <c r="AM87" s="71"/>
      <c r="AN87" s="558" t="s">
        <v>398</v>
      </c>
      <c r="AO87" s="559"/>
      <c r="AP87" s="560"/>
      <c r="AQ87" s="318">
        <f>AVERAGE(AQ73:AQ86)</f>
        <v>0.82499999999999996</v>
      </c>
    </row>
    <row r="88" spans="2:43" s="188" customFormat="1" ht="12" x14ac:dyDescent="0.25">
      <c r="B88" s="167"/>
      <c r="C88" s="167"/>
      <c r="D88" s="74"/>
      <c r="E88" s="167"/>
      <c r="F88" s="167"/>
      <c r="G88" s="167"/>
      <c r="H88" s="167"/>
      <c r="I88" s="167"/>
      <c r="J88" s="95"/>
      <c r="K88" s="95"/>
      <c r="L88" s="95"/>
      <c r="M88" s="95"/>
      <c r="N88" s="95"/>
      <c r="O88" s="167"/>
      <c r="P88" s="167"/>
      <c r="Q88" s="167"/>
      <c r="R88" s="167"/>
      <c r="S88" s="167"/>
      <c r="T88" s="167"/>
      <c r="U88" s="167"/>
      <c r="V88" s="167"/>
      <c r="W88" s="167"/>
      <c r="X88" s="358"/>
      <c r="Y88" s="358"/>
      <c r="Z88" s="358"/>
      <c r="AA88" s="358"/>
      <c r="AB88" s="167"/>
      <c r="AC88" s="74"/>
      <c r="AD88" s="167"/>
      <c r="AE88" s="167"/>
      <c r="AF88" s="167"/>
      <c r="AG88" s="167"/>
      <c r="AH88" s="167"/>
      <c r="AI88" s="167"/>
      <c r="AJ88" s="167"/>
      <c r="AK88" s="167"/>
      <c r="AL88" s="167"/>
      <c r="AM88" s="71"/>
      <c r="AQ88" s="189"/>
    </row>
    <row r="89" spans="2:43" s="188" customFormat="1" ht="30.75" customHeight="1" thickBot="1" x14ac:dyDescent="0.3">
      <c r="B89" s="590" t="s">
        <v>281</v>
      </c>
      <c r="C89" s="590"/>
      <c r="D89" s="590"/>
      <c r="E89" s="590"/>
      <c r="F89" s="590"/>
      <c r="G89" s="590"/>
      <c r="H89" s="590"/>
      <c r="I89" s="590"/>
      <c r="J89" s="590"/>
      <c r="K89" s="590"/>
      <c r="L89" s="590"/>
      <c r="M89" s="590"/>
      <c r="N89" s="173"/>
      <c r="O89" s="167"/>
      <c r="P89" s="167"/>
      <c r="Q89" s="167"/>
      <c r="R89" s="167"/>
      <c r="S89" s="167"/>
      <c r="T89" s="167"/>
      <c r="U89" s="167"/>
      <c r="V89" s="167"/>
      <c r="W89" s="167"/>
      <c r="X89" s="358"/>
      <c r="Y89" s="358"/>
      <c r="Z89" s="358"/>
      <c r="AA89" s="358"/>
      <c r="AB89" s="167"/>
      <c r="AC89" s="74"/>
      <c r="AD89" s="167"/>
      <c r="AE89" s="167"/>
      <c r="AF89" s="167"/>
      <c r="AG89" s="167"/>
      <c r="AH89" s="167"/>
      <c r="AI89" s="167"/>
      <c r="AJ89" s="167"/>
      <c r="AK89" s="167"/>
      <c r="AL89" s="167"/>
      <c r="AM89" s="71"/>
      <c r="AQ89" s="189"/>
    </row>
    <row r="90" spans="2:43" s="188" customFormat="1" ht="16.5" customHeight="1" thickBot="1" x14ac:dyDescent="0.3">
      <c r="B90" s="319" t="s">
        <v>3</v>
      </c>
      <c r="C90" s="589" t="s">
        <v>17</v>
      </c>
      <c r="D90" s="589"/>
      <c r="E90" s="589"/>
      <c r="F90" s="589"/>
      <c r="G90" s="589"/>
      <c r="H90" s="589"/>
      <c r="I90" s="589"/>
      <c r="J90" s="589"/>
      <c r="K90" s="589"/>
      <c r="L90" s="589"/>
      <c r="M90" s="589"/>
      <c r="N90" s="76"/>
      <c r="O90" s="561" t="s">
        <v>334</v>
      </c>
      <c r="P90" s="562"/>
      <c r="Q90" s="562"/>
      <c r="R90" s="562"/>
      <c r="S90" s="562"/>
      <c r="T90" s="562"/>
      <c r="U90" s="563"/>
      <c r="V90" s="547" t="s">
        <v>376</v>
      </c>
      <c r="W90" s="561" t="s">
        <v>333</v>
      </c>
      <c r="X90" s="562"/>
      <c r="Y90" s="562"/>
      <c r="Z90" s="562"/>
      <c r="AA90" s="562"/>
      <c r="AB90" s="562"/>
      <c r="AC90" s="563"/>
      <c r="AD90" s="547" t="s">
        <v>376</v>
      </c>
      <c r="AE90" s="561" t="s">
        <v>335</v>
      </c>
      <c r="AF90" s="562"/>
      <c r="AG90" s="562"/>
      <c r="AH90" s="562"/>
      <c r="AI90" s="562"/>
      <c r="AJ90" s="562"/>
      <c r="AK90" s="563"/>
      <c r="AL90" s="547" t="s">
        <v>376</v>
      </c>
      <c r="AM90" s="71"/>
      <c r="AN90" s="552" t="s">
        <v>332</v>
      </c>
      <c r="AO90" s="553"/>
      <c r="AP90" s="554"/>
      <c r="AQ90" s="555"/>
    </row>
    <row r="91" spans="2:43" s="71" customFormat="1" ht="36.75" thickBot="1" x14ac:dyDescent="0.3">
      <c r="B91" s="320" t="s">
        <v>5</v>
      </c>
      <c r="C91" s="321" t="s">
        <v>203</v>
      </c>
      <c r="D91" s="322" t="s">
        <v>282</v>
      </c>
      <c r="E91" s="322" t="s">
        <v>40</v>
      </c>
      <c r="F91" s="322" t="s">
        <v>6</v>
      </c>
      <c r="G91" s="322" t="s">
        <v>7</v>
      </c>
      <c r="H91" s="322" t="s">
        <v>8</v>
      </c>
      <c r="I91" s="322" t="s">
        <v>9</v>
      </c>
      <c r="J91" s="322" t="s">
        <v>10</v>
      </c>
      <c r="K91" s="322" t="s">
        <v>11</v>
      </c>
      <c r="L91" s="323" t="s">
        <v>12</v>
      </c>
      <c r="M91" s="324" t="s">
        <v>13</v>
      </c>
      <c r="N91" s="325"/>
      <c r="O91" s="326" t="s">
        <v>116</v>
      </c>
      <c r="P91" s="327" t="s">
        <v>319</v>
      </c>
      <c r="Q91" s="327" t="s">
        <v>320</v>
      </c>
      <c r="R91" s="327" t="s">
        <v>321</v>
      </c>
      <c r="S91" s="327" t="s">
        <v>322</v>
      </c>
      <c r="T91" s="327" t="s">
        <v>317</v>
      </c>
      <c r="U91" s="328" t="s">
        <v>318</v>
      </c>
      <c r="V91" s="548"/>
      <c r="W91" s="326" t="s">
        <v>117</v>
      </c>
      <c r="X91" s="348" t="s">
        <v>323</v>
      </c>
      <c r="Y91" s="348" t="s">
        <v>324</v>
      </c>
      <c r="Z91" s="348" t="s">
        <v>325</v>
      </c>
      <c r="AA91" s="348" t="s">
        <v>326</v>
      </c>
      <c r="AB91" s="327" t="s">
        <v>317</v>
      </c>
      <c r="AC91" s="329" t="s">
        <v>318</v>
      </c>
      <c r="AD91" s="548"/>
      <c r="AE91" s="326" t="s">
        <v>118</v>
      </c>
      <c r="AF91" s="327" t="s">
        <v>327</v>
      </c>
      <c r="AG91" s="327" t="s">
        <v>328</v>
      </c>
      <c r="AH91" s="327" t="s">
        <v>329</v>
      </c>
      <c r="AI91" s="327" t="s">
        <v>330</v>
      </c>
      <c r="AJ91" s="327" t="s">
        <v>317</v>
      </c>
      <c r="AK91" s="328" t="s">
        <v>318</v>
      </c>
      <c r="AL91" s="548"/>
      <c r="AN91" s="326" t="s">
        <v>316</v>
      </c>
      <c r="AO91" s="327" t="s">
        <v>317</v>
      </c>
      <c r="AP91" s="83" t="s">
        <v>399</v>
      </c>
      <c r="AQ91" s="86" t="s">
        <v>397</v>
      </c>
    </row>
    <row r="92" spans="2:43" s="71" customFormat="1" ht="97.5" customHeight="1" x14ac:dyDescent="0.25">
      <c r="B92" s="585" t="s">
        <v>18</v>
      </c>
      <c r="C92" s="190" t="s">
        <v>256</v>
      </c>
      <c r="D92" s="191" t="s">
        <v>158</v>
      </c>
      <c r="E92" s="192" t="s">
        <v>0</v>
      </c>
      <c r="F92" s="330" t="s">
        <v>145</v>
      </c>
      <c r="G92" s="192">
        <v>2</v>
      </c>
      <c r="H92" s="330" t="s">
        <v>146</v>
      </c>
      <c r="I92" s="192" t="s">
        <v>31</v>
      </c>
      <c r="J92" s="193" t="s">
        <v>59</v>
      </c>
      <c r="K92" s="193" t="s">
        <v>156</v>
      </c>
      <c r="L92" s="193">
        <v>43586</v>
      </c>
      <c r="M92" s="194">
        <v>43819</v>
      </c>
      <c r="N92" s="95"/>
      <c r="O92" s="195"/>
      <c r="P92" s="449"/>
      <c r="Q92" s="449"/>
      <c r="R92" s="449"/>
      <c r="S92" s="449"/>
      <c r="T92" s="196">
        <f t="shared" ref="T92:T98" si="24">SUM(P92:S92)</f>
        <v>0</v>
      </c>
      <c r="U92" s="392" t="s">
        <v>350</v>
      </c>
      <c r="V92" s="393" t="s">
        <v>18</v>
      </c>
      <c r="W92" s="195">
        <v>1</v>
      </c>
      <c r="X92" s="394">
        <v>1</v>
      </c>
      <c r="Y92" s="394"/>
      <c r="Z92" s="394"/>
      <c r="AA92" s="394"/>
      <c r="AB92" s="242">
        <f t="shared" ref="AB92:AB98" si="25">SUM(X92:AA92)</f>
        <v>1</v>
      </c>
      <c r="AC92" s="392" t="s">
        <v>491</v>
      </c>
      <c r="AD92" s="197" t="s">
        <v>433</v>
      </c>
      <c r="AE92" s="196">
        <v>1</v>
      </c>
      <c r="AF92" s="198"/>
      <c r="AG92" s="198"/>
      <c r="AH92" s="198"/>
      <c r="AI92" s="198"/>
      <c r="AJ92" s="199">
        <v>1</v>
      </c>
      <c r="AK92" s="478" t="s">
        <v>553</v>
      </c>
      <c r="AL92" s="197" t="s">
        <v>433</v>
      </c>
      <c r="AN92" s="331">
        <f>+SUM(O92,W92,AE92)</f>
        <v>2</v>
      </c>
      <c r="AO92" s="331">
        <f>+SUM(T92,AB92,AJ92)</f>
        <v>2</v>
      </c>
      <c r="AP92" s="332">
        <f t="shared" ref="AP92:AP98" si="26">IFERROR(AO92/AN92,"")</f>
        <v>1</v>
      </c>
      <c r="AQ92" s="549">
        <f>+AVERAGE(AP92:AP98)</f>
        <v>0.88571428571428579</v>
      </c>
    </row>
    <row r="93" spans="2:43" s="71" customFormat="1" ht="102" x14ac:dyDescent="0.25">
      <c r="B93" s="586"/>
      <c r="C93" s="333" t="s">
        <v>257</v>
      </c>
      <c r="D93" s="334" t="s">
        <v>143</v>
      </c>
      <c r="E93" s="235" t="s">
        <v>0</v>
      </c>
      <c r="F93" s="273" t="s">
        <v>144</v>
      </c>
      <c r="G93" s="235">
        <v>2</v>
      </c>
      <c r="H93" s="273" t="s">
        <v>147</v>
      </c>
      <c r="I93" s="235" t="s">
        <v>31</v>
      </c>
      <c r="J93" s="236" t="s">
        <v>59</v>
      </c>
      <c r="K93" s="236" t="s">
        <v>156</v>
      </c>
      <c r="L93" s="236">
        <v>43480</v>
      </c>
      <c r="M93" s="237">
        <v>43819</v>
      </c>
      <c r="N93" s="95"/>
      <c r="O93" s="238">
        <v>1</v>
      </c>
      <c r="P93" s="450"/>
      <c r="Q93" s="450"/>
      <c r="R93" s="450"/>
      <c r="S93" s="450">
        <v>1</v>
      </c>
      <c r="T93" s="239">
        <f t="shared" si="24"/>
        <v>1</v>
      </c>
      <c r="U93" s="420" t="s">
        <v>371</v>
      </c>
      <c r="V93" s="421" t="s">
        <v>377</v>
      </c>
      <c r="W93" s="238"/>
      <c r="X93" s="413"/>
      <c r="Y93" s="413"/>
      <c r="Z93" s="413"/>
      <c r="AA93" s="413"/>
      <c r="AB93" s="242">
        <f t="shared" si="25"/>
        <v>0</v>
      </c>
      <c r="AC93" s="420" t="s">
        <v>490</v>
      </c>
      <c r="AD93" s="257" t="s">
        <v>433</v>
      </c>
      <c r="AE93" s="239">
        <v>1</v>
      </c>
      <c r="AF93" s="241"/>
      <c r="AG93" s="241"/>
      <c r="AH93" s="241"/>
      <c r="AI93" s="241"/>
      <c r="AJ93" s="242">
        <v>0</v>
      </c>
      <c r="AK93" s="475" t="s">
        <v>554</v>
      </c>
      <c r="AL93" s="528" t="s">
        <v>555</v>
      </c>
      <c r="AN93" s="331">
        <f t="shared" ref="AN93:AN98" si="27">+SUM(O93,W93,AE93)</f>
        <v>2</v>
      </c>
      <c r="AO93" s="331">
        <f t="shared" ref="AO93:AO98" si="28">+SUM(T93,AB93,AJ93)</f>
        <v>1</v>
      </c>
      <c r="AP93" s="332">
        <f t="shared" si="26"/>
        <v>0.5</v>
      </c>
      <c r="AQ93" s="550"/>
    </row>
    <row r="94" spans="2:43" s="71" customFormat="1" ht="108" x14ac:dyDescent="0.25">
      <c r="B94" s="586"/>
      <c r="C94" s="143" t="s">
        <v>258</v>
      </c>
      <c r="D94" s="144" t="s">
        <v>174</v>
      </c>
      <c r="E94" s="235" t="s">
        <v>0</v>
      </c>
      <c r="F94" s="261" t="s">
        <v>103</v>
      </c>
      <c r="G94" s="145">
        <v>1</v>
      </c>
      <c r="H94" s="145" t="s">
        <v>104</v>
      </c>
      <c r="I94" s="235" t="s">
        <v>31</v>
      </c>
      <c r="J94" s="236" t="s">
        <v>59</v>
      </c>
      <c r="K94" s="236" t="s">
        <v>32</v>
      </c>
      <c r="L94" s="146">
        <v>43497</v>
      </c>
      <c r="M94" s="147">
        <v>43585</v>
      </c>
      <c r="N94" s="95"/>
      <c r="O94" s="148">
        <v>1</v>
      </c>
      <c r="P94" s="451"/>
      <c r="Q94" s="451"/>
      <c r="R94" s="451"/>
      <c r="S94" s="451"/>
      <c r="T94" s="149">
        <f t="shared" si="24"/>
        <v>0</v>
      </c>
      <c r="U94" s="384" t="s">
        <v>367</v>
      </c>
      <c r="V94" s="423" t="s">
        <v>389</v>
      </c>
      <c r="W94" s="148"/>
      <c r="X94" s="385"/>
      <c r="Y94" s="385"/>
      <c r="Z94" s="385"/>
      <c r="AA94" s="385"/>
      <c r="AB94" s="152">
        <f t="shared" si="25"/>
        <v>0</v>
      </c>
      <c r="AC94" s="384" t="s">
        <v>493</v>
      </c>
      <c r="AD94" s="259" t="s">
        <v>508</v>
      </c>
      <c r="AE94" s="149"/>
      <c r="AF94" s="151"/>
      <c r="AG94" s="151"/>
      <c r="AH94" s="151"/>
      <c r="AI94" s="151"/>
      <c r="AJ94" s="152">
        <v>1</v>
      </c>
      <c r="AK94" s="475" t="s">
        <v>556</v>
      </c>
      <c r="AL94" s="259" t="s">
        <v>433</v>
      </c>
      <c r="AN94" s="331">
        <f t="shared" si="27"/>
        <v>1</v>
      </c>
      <c r="AO94" s="331">
        <f t="shared" si="28"/>
        <v>1</v>
      </c>
      <c r="AP94" s="332">
        <f t="shared" si="26"/>
        <v>1</v>
      </c>
      <c r="AQ94" s="550"/>
    </row>
    <row r="95" spans="2:43" s="71" customFormat="1" ht="48" x14ac:dyDescent="0.25">
      <c r="B95" s="586"/>
      <c r="C95" s="143" t="s">
        <v>259</v>
      </c>
      <c r="D95" s="144" t="s">
        <v>148</v>
      </c>
      <c r="E95" s="145" t="s">
        <v>0</v>
      </c>
      <c r="F95" s="261" t="s">
        <v>304</v>
      </c>
      <c r="G95" s="145">
        <v>1</v>
      </c>
      <c r="H95" s="145" t="s">
        <v>149</v>
      </c>
      <c r="I95" s="235" t="s">
        <v>31</v>
      </c>
      <c r="J95" s="145" t="s">
        <v>150</v>
      </c>
      <c r="K95" s="146" t="s">
        <v>97</v>
      </c>
      <c r="L95" s="146">
        <v>43497</v>
      </c>
      <c r="M95" s="147">
        <v>43539</v>
      </c>
      <c r="N95" s="95"/>
      <c r="O95" s="148">
        <v>1</v>
      </c>
      <c r="P95" s="451"/>
      <c r="Q95" s="451"/>
      <c r="R95" s="451"/>
      <c r="S95" s="451">
        <v>1</v>
      </c>
      <c r="T95" s="149">
        <f t="shared" si="24"/>
        <v>1</v>
      </c>
      <c r="U95" s="384" t="s">
        <v>368</v>
      </c>
      <c r="V95" s="423" t="s">
        <v>377</v>
      </c>
      <c r="W95" s="148"/>
      <c r="X95" s="385"/>
      <c r="Y95" s="385"/>
      <c r="Z95" s="385"/>
      <c r="AA95" s="385"/>
      <c r="AB95" s="152">
        <f t="shared" si="25"/>
        <v>0</v>
      </c>
      <c r="AC95" s="384" t="s">
        <v>492</v>
      </c>
      <c r="AD95" s="259" t="s">
        <v>433</v>
      </c>
      <c r="AE95" s="149"/>
      <c r="AF95" s="505"/>
      <c r="AG95" s="505"/>
      <c r="AH95" s="505"/>
      <c r="AI95" s="505"/>
      <c r="AJ95" s="152">
        <f t="shared" ref="AJ95:AJ96" si="29">SUM(AF95:AI95)</f>
        <v>0</v>
      </c>
      <c r="AK95" s="475" t="s">
        <v>513</v>
      </c>
      <c r="AL95" s="259" t="s">
        <v>550</v>
      </c>
      <c r="AN95" s="331">
        <f t="shared" si="27"/>
        <v>1</v>
      </c>
      <c r="AO95" s="331">
        <f t="shared" si="28"/>
        <v>1</v>
      </c>
      <c r="AP95" s="332">
        <f t="shared" si="26"/>
        <v>1</v>
      </c>
      <c r="AQ95" s="550"/>
    </row>
    <row r="96" spans="2:43" s="71" customFormat="1" ht="123.75" customHeight="1" x14ac:dyDescent="0.25">
      <c r="B96" s="586"/>
      <c r="C96" s="143" t="s">
        <v>260</v>
      </c>
      <c r="D96" s="144" t="s">
        <v>305</v>
      </c>
      <c r="E96" s="145" t="s">
        <v>0</v>
      </c>
      <c r="F96" s="261" t="s">
        <v>101</v>
      </c>
      <c r="G96" s="145">
        <v>1</v>
      </c>
      <c r="H96" s="261" t="s">
        <v>100</v>
      </c>
      <c r="I96" s="235" t="s">
        <v>31</v>
      </c>
      <c r="J96" s="145" t="s">
        <v>150</v>
      </c>
      <c r="K96" s="146" t="s">
        <v>97</v>
      </c>
      <c r="L96" s="146">
        <v>43525</v>
      </c>
      <c r="M96" s="147">
        <v>43819</v>
      </c>
      <c r="N96" s="95"/>
      <c r="O96" s="148">
        <v>1</v>
      </c>
      <c r="P96" s="451"/>
      <c r="Q96" s="451"/>
      <c r="R96" s="451"/>
      <c r="S96" s="451">
        <v>0</v>
      </c>
      <c r="T96" s="149">
        <f t="shared" si="24"/>
        <v>0</v>
      </c>
      <c r="U96" s="384" t="s">
        <v>390</v>
      </c>
      <c r="V96" s="423" t="s">
        <v>391</v>
      </c>
      <c r="W96" s="148"/>
      <c r="X96" s="385"/>
      <c r="Y96" s="385">
        <v>1</v>
      </c>
      <c r="Z96" s="385"/>
      <c r="AA96" s="385"/>
      <c r="AB96" s="152">
        <f t="shared" si="25"/>
        <v>1</v>
      </c>
      <c r="AC96" s="384" t="s">
        <v>494</v>
      </c>
      <c r="AD96" s="259" t="s">
        <v>433</v>
      </c>
      <c r="AE96" s="149"/>
      <c r="AF96" s="505"/>
      <c r="AG96" s="505"/>
      <c r="AH96" s="505"/>
      <c r="AI96" s="505"/>
      <c r="AJ96" s="152">
        <f t="shared" si="29"/>
        <v>0</v>
      </c>
      <c r="AK96" s="475" t="s">
        <v>512</v>
      </c>
      <c r="AL96" s="259" t="s">
        <v>550</v>
      </c>
      <c r="AN96" s="331">
        <f t="shared" si="27"/>
        <v>1</v>
      </c>
      <c r="AO96" s="331">
        <f t="shared" si="28"/>
        <v>1</v>
      </c>
      <c r="AP96" s="332">
        <f t="shared" si="26"/>
        <v>1</v>
      </c>
      <c r="AQ96" s="550"/>
    </row>
    <row r="97" spans="2:43" s="71" customFormat="1" ht="76.5" customHeight="1" x14ac:dyDescent="0.25">
      <c r="B97" s="586"/>
      <c r="C97" s="143" t="s">
        <v>261</v>
      </c>
      <c r="D97" s="144" t="s">
        <v>98</v>
      </c>
      <c r="E97" s="145" t="s">
        <v>0</v>
      </c>
      <c r="F97" s="261" t="s">
        <v>99</v>
      </c>
      <c r="G97" s="261">
        <v>1</v>
      </c>
      <c r="H97" s="145" t="s">
        <v>102</v>
      </c>
      <c r="I97" s="145" t="s">
        <v>31</v>
      </c>
      <c r="J97" s="145" t="s">
        <v>96</v>
      </c>
      <c r="K97" s="146" t="s">
        <v>97</v>
      </c>
      <c r="L97" s="146">
        <v>43539</v>
      </c>
      <c r="M97" s="147">
        <v>43799</v>
      </c>
      <c r="N97" s="95"/>
      <c r="O97" s="335">
        <v>0.3</v>
      </c>
      <c r="P97" s="452"/>
      <c r="Q97" s="452"/>
      <c r="R97" s="452"/>
      <c r="S97" s="452"/>
      <c r="T97" s="336">
        <f t="shared" si="24"/>
        <v>0</v>
      </c>
      <c r="U97" s="446" t="s">
        <v>369</v>
      </c>
      <c r="V97" s="447" t="s">
        <v>377</v>
      </c>
      <c r="W97" s="335">
        <v>0.4</v>
      </c>
      <c r="X97" s="448"/>
      <c r="Y97" s="448">
        <v>0.3</v>
      </c>
      <c r="Z97" s="448"/>
      <c r="AA97" s="448">
        <v>0.4</v>
      </c>
      <c r="AB97" s="339">
        <f t="shared" si="25"/>
        <v>0.7</v>
      </c>
      <c r="AC97" s="446" t="s">
        <v>496</v>
      </c>
      <c r="AD97" s="337"/>
      <c r="AE97" s="336">
        <v>0.3</v>
      </c>
      <c r="AF97" s="338"/>
      <c r="AG97" s="338"/>
      <c r="AH97" s="338"/>
      <c r="AI97" s="338"/>
      <c r="AJ97" s="339">
        <v>0</v>
      </c>
      <c r="AK97" s="490" t="s">
        <v>557</v>
      </c>
      <c r="AL97" s="592" t="s">
        <v>575</v>
      </c>
      <c r="AN97" s="331">
        <f t="shared" si="27"/>
        <v>1</v>
      </c>
      <c r="AO97" s="331">
        <f t="shared" si="28"/>
        <v>0.7</v>
      </c>
      <c r="AP97" s="332">
        <f t="shared" si="26"/>
        <v>0.7</v>
      </c>
      <c r="AQ97" s="550"/>
    </row>
    <row r="98" spans="2:43" s="71" customFormat="1" ht="39" thickBot="1" x14ac:dyDescent="0.3">
      <c r="B98" s="587"/>
      <c r="C98" s="243" t="s">
        <v>262</v>
      </c>
      <c r="D98" s="244" t="s">
        <v>151</v>
      </c>
      <c r="E98" s="245" t="s">
        <v>0</v>
      </c>
      <c r="F98" s="340" t="s">
        <v>95</v>
      </c>
      <c r="G98" s="245">
        <v>1</v>
      </c>
      <c r="H98" s="340" t="s">
        <v>58</v>
      </c>
      <c r="I98" s="245" t="s">
        <v>31</v>
      </c>
      <c r="J98" s="245" t="s">
        <v>150</v>
      </c>
      <c r="K98" s="246" t="s">
        <v>97</v>
      </c>
      <c r="L98" s="246">
        <v>43770</v>
      </c>
      <c r="M98" s="247">
        <v>43819</v>
      </c>
      <c r="N98" s="95"/>
      <c r="O98" s="248"/>
      <c r="P98" s="453"/>
      <c r="Q98" s="453"/>
      <c r="R98" s="453"/>
      <c r="S98" s="453"/>
      <c r="T98" s="249">
        <f t="shared" si="24"/>
        <v>0</v>
      </c>
      <c r="U98" s="414" t="s">
        <v>350</v>
      </c>
      <c r="V98" s="415" t="s">
        <v>18</v>
      </c>
      <c r="W98" s="248"/>
      <c r="X98" s="416"/>
      <c r="Y98" s="416"/>
      <c r="Z98" s="416"/>
      <c r="AA98" s="416"/>
      <c r="AB98" s="252">
        <f t="shared" si="25"/>
        <v>0</v>
      </c>
      <c r="AC98" s="414" t="s">
        <v>495</v>
      </c>
      <c r="AD98" s="250" t="s">
        <v>433</v>
      </c>
      <c r="AE98" s="249">
        <v>1</v>
      </c>
      <c r="AF98" s="251"/>
      <c r="AG98" s="251"/>
      <c r="AH98" s="251"/>
      <c r="AI98" s="251"/>
      <c r="AJ98" s="252">
        <v>1</v>
      </c>
      <c r="AK98" s="482" t="s">
        <v>558</v>
      </c>
      <c r="AL98" s="250" t="s">
        <v>433</v>
      </c>
      <c r="AN98" s="331">
        <f t="shared" si="27"/>
        <v>1</v>
      </c>
      <c r="AO98" s="331">
        <f t="shared" si="28"/>
        <v>1</v>
      </c>
      <c r="AP98" s="332">
        <f t="shared" si="26"/>
        <v>1</v>
      </c>
      <c r="AQ98" s="551"/>
    </row>
    <row r="99" spans="2:43" s="71" customFormat="1" ht="13.5" thickBot="1" x14ac:dyDescent="0.3">
      <c r="B99" s="56"/>
      <c r="C99" s="56"/>
      <c r="E99" s="56"/>
      <c r="J99" s="341"/>
      <c r="K99" s="341"/>
      <c r="L99" s="341"/>
      <c r="M99" s="341"/>
      <c r="N99" s="342"/>
      <c r="U99" s="72"/>
      <c r="V99" s="72"/>
      <c r="X99" s="85"/>
      <c r="Y99" s="85"/>
      <c r="Z99" s="85"/>
      <c r="AA99" s="85"/>
      <c r="AC99" s="72"/>
      <c r="AD99" s="72"/>
      <c r="AN99" s="558" t="s">
        <v>398</v>
      </c>
      <c r="AO99" s="559"/>
      <c r="AP99" s="560"/>
      <c r="AQ99" s="343">
        <f>AVERAGE(AP92:AP98)</f>
        <v>0.88571428571428579</v>
      </c>
    </row>
    <row r="100" spans="2:43" s="71" customFormat="1" ht="12" x14ac:dyDescent="0.25">
      <c r="B100" s="56"/>
      <c r="C100" s="56"/>
      <c r="E100" s="56"/>
      <c r="J100" s="341"/>
      <c r="K100" s="341"/>
      <c r="L100" s="341"/>
      <c r="M100" s="341"/>
      <c r="N100" s="342"/>
      <c r="U100" s="72"/>
      <c r="V100" s="72"/>
      <c r="X100" s="85"/>
      <c r="Y100" s="85"/>
      <c r="Z100" s="85"/>
      <c r="AA100" s="85"/>
      <c r="AC100" s="72"/>
      <c r="AD100" s="72"/>
      <c r="AQ100" s="73"/>
    </row>
    <row r="101" spans="2:43" s="71" customFormat="1" ht="20.25" thickBot="1" x14ac:dyDescent="0.3">
      <c r="B101" s="56"/>
      <c r="C101" s="56"/>
      <c r="E101" s="56"/>
      <c r="J101" s="341"/>
      <c r="K101" s="341"/>
      <c r="L101" s="341"/>
      <c r="M101" s="341"/>
      <c r="N101" s="342"/>
      <c r="U101" s="72"/>
      <c r="V101" s="72"/>
      <c r="X101" s="85"/>
      <c r="Y101" s="85"/>
      <c r="Z101" s="85"/>
      <c r="AA101" s="85"/>
      <c r="AC101" s="72"/>
      <c r="AD101" s="72"/>
      <c r="AQ101" s="356">
        <f>+AVERAGE(AQ99,AQ87,AQ68,AQ47,AQ19)</f>
        <v>0.89723702707749775</v>
      </c>
    </row>
    <row r="102" spans="2:43" s="71" customFormat="1" ht="12" hidden="1" x14ac:dyDescent="0.25">
      <c r="B102" s="56"/>
      <c r="C102" s="56"/>
      <c r="E102" s="56"/>
      <c r="J102" s="341"/>
      <c r="K102" s="341"/>
      <c r="L102" s="341"/>
      <c r="M102" s="341"/>
      <c r="N102" s="342"/>
      <c r="U102" s="72"/>
      <c r="V102" s="72"/>
      <c r="X102" s="85"/>
      <c r="Y102" s="85"/>
      <c r="Z102" s="85"/>
      <c r="AA102" s="85"/>
      <c r="AC102" s="72"/>
      <c r="AD102" s="72"/>
      <c r="AQ102" s="73"/>
    </row>
    <row r="103" spans="2:43" hidden="1" x14ac:dyDescent="0.25"/>
    <row r="104" spans="2:43" hidden="1" x14ac:dyDescent="0.25"/>
    <row r="105" spans="2:43" hidden="1" x14ac:dyDescent="0.25"/>
    <row r="106" spans="2:43" hidden="1" x14ac:dyDescent="0.25"/>
    <row r="107" spans="2:43" hidden="1" x14ac:dyDescent="0.25"/>
    <row r="108" spans="2:43" hidden="1" x14ac:dyDescent="0.25"/>
    <row r="109" spans="2:43" hidden="1" x14ac:dyDescent="0.25"/>
    <row r="110" spans="2:43" hidden="1" x14ac:dyDescent="0.25"/>
    <row r="111" spans="2:43" hidden="1" x14ac:dyDescent="0.25"/>
    <row r="112" spans="2:4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sheetData>
  <sheetProtection autoFilter="0"/>
  <autoFilter ref="B1:AQ99"/>
  <mergeCells count="88">
    <mergeCell ref="B81:B84"/>
    <mergeCell ref="B92:B98"/>
    <mergeCell ref="B49:M49"/>
    <mergeCell ref="C50:M50"/>
    <mergeCell ref="C71:M71"/>
    <mergeCell ref="B70:M70"/>
    <mergeCell ref="C90:M90"/>
    <mergeCell ref="B89:M89"/>
    <mergeCell ref="B59:B63"/>
    <mergeCell ref="B64:B67"/>
    <mergeCell ref="B73:B79"/>
    <mergeCell ref="B54:B56"/>
    <mergeCell ref="B52:B53"/>
    <mergeCell ref="B57:B58"/>
    <mergeCell ref="B44:B46"/>
    <mergeCell ref="B42:B43"/>
    <mergeCell ref="C29:M29"/>
    <mergeCell ref="B3:M3"/>
    <mergeCell ref="B4:M4"/>
    <mergeCell ref="C25:M25"/>
    <mergeCell ref="B23:M23"/>
    <mergeCell ref="C6:M6"/>
    <mergeCell ref="C10:M10"/>
    <mergeCell ref="B9:M9"/>
    <mergeCell ref="B21:M21"/>
    <mergeCell ref="C22:M22"/>
    <mergeCell ref="B14:B15"/>
    <mergeCell ref="B16:B17"/>
    <mergeCell ref="K24:M24"/>
    <mergeCell ref="G24:J24"/>
    <mergeCell ref="B28:M28"/>
    <mergeCell ref="E24:F24"/>
    <mergeCell ref="V10:V11"/>
    <mergeCell ref="B31:B32"/>
    <mergeCell ref="B33:B41"/>
    <mergeCell ref="AD10:AD11"/>
    <mergeCell ref="AD29:AD30"/>
    <mergeCell ref="W10:AC10"/>
    <mergeCell ref="O10:U10"/>
    <mergeCell ref="AE10:AK10"/>
    <mergeCell ref="O50:U50"/>
    <mergeCell ref="W50:AC50"/>
    <mergeCell ref="AE50:AK50"/>
    <mergeCell ref="V29:V30"/>
    <mergeCell ref="V50:V51"/>
    <mergeCell ref="AD50:AD51"/>
    <mergeCell ref="O29:U29"/>
    <mergeCell ref="W29:AC29"/>
    <mergeCell ref="AE29:AK29"/>
    <mergeCell ref="O71:U71"/>
    <mergeCell ref="W71:AC71"/>
    <mergeCell ref="AE71:AK71"/>
    <mergeCell ref="O90:U90"/>
    <mergeCell ref="W90:AC90"/>
    <mergeCell ref="AE90:AK90"/>
    <mergeCell ref="V71:V72"/>
    <mergeCell ref="V90:V91"/>
    <mergeCell ref="AD71:AD72"/>
    <mergeCell ref="AD90:AD91"/>
    <mergeCell ref="AN99:AP99"/>
    <mergeCell ref="AQ31:AQ32"/>
    <mergeCell ref="AQ42:AQ43"/>
    <mergeCell ref="AQ44:AQ46"/>
    <mergeCell ref="AQ33:AQ41"/>
    <mergeCell ref="AQ52:AQ53"/>
    <mergeCell ref="AQ54:AQ56"/>
    <mergeCell ref="AQ57:AQ58"/>
    <mergeCell ref="AQ59:AQ63"/>
    <mergeCell ref="AQ64:AQ67"/>
    <mergeCell ref="AN90:AQ90"/>
    <mergeCell ref="AN87:AP87"/>
    <mergeCell ref="AQ73:AQ79"/>
    <mergeCell ref="AQ81:AQ84"/>
    <mergeCell ref="AN50:AQ50"/>
    <mergeCell ref="AN71:AQ71"/>
    <mergeCell ref="AL10:AL11"/>
    <mergeCell ref="AL29:AL30"/>
    <mergeCell ref="AL50:AL51"/>
    <mergeCell ref="AL71:AL72"/>
    <mergeCell ref="AQ92:AQ98"/>
    <mergeCell ref="AN10:AQ10"/>
    <mergeCell ref="AN29:AQ29"/>
    <mergeCell ref="AQ14:AQ15"/>
    <mergeCell ref="AQ16:AQ17"/>
    <mergeCell ref="AN19:AP19"/>
    <mergeCell ref="AN47:AP47"/>
    <mergeCell ref="AN68:AP68"/>
    <mergeCell ref="AL90:AL91"/>
  </mergeCells>
  <conditionalFormatting sqref="AQ12:AQ14 AQ18">
    <cfRule type="iconSet" priority="613">
      <iconSet iconSet="3TrafficLights2">
        <cfvo type="percent" val="0"/>
        <cfvo type="num" val="0.7"/>
        <cfvo type="num" val="0.9"/>
      </iconSet>
    </cfRule>
    <cfRule type="cellIs" dxfId="89" priority="614" stopIfTrue="1" operator="greaterThan">
      <formula>0.9</formula>
    </cfRule>
    <cfRule type="cellIs" dxfId="88" priority="615" stopIfTrue="1" operator="between">
      <formula>0.7</formula>
      <formula>0.89</formula>
    </cfRule>
    <cfRule type="cellIs" dxfId="87" priority="616" stopIfTrue="1" operator="between">
      <formula>0</formula>
      <formula>0.69</formula>
    </cfRule>
  </conditionalFormatting>
  <conditionalFormatting sqref="AP31:AP35 AP38:AP46">
    <cfRule type="iconSet" priority="609">
      <iconSet iconSet="3TrafficLights2">
        <cfvo type="percent" val="0"/>
        <cfvo type="num" val="0.7"/>
        <cfvo type="num" val="0.9"/>
      </iconSet>
    </cfRule>
    <cfRule type="cellIs" dxfId="86" priority="610" stopIfTrue="1" operator="greaterThan">
      <formula>0.9</formula>
    </cfRule>
    <cfRule type="cellIs" dxfId="85" priority="611" stopIfTrue="1" operator="between">
      <formula>0.7</formula>
      <formula>0.89</formula>
    </cfRule>
    <cfRule type="cellIs" dxfId="84" priority="612" stopIfTrue="1" operator="between">
      <formula>0</formula>
      <formula>0.69</formula>
    </cfRule>
  </conditionalFormatting>
  <conditionalFormatting sqref="AP52:AP67">
    <cfRule type="iconSet" priority="605">
      <iconSet iconSet="3TrafficLights2">
        <cfvo type="percent" val="0"/>
        <cfvo type="num" val="0.7"/>
        <cfvo type="num" val="0.9"/>
      </iconSet>
    </cfRule>
    <cfRule type="cellIs" dxfId="83" priority="606" stopIfTrue="1" operator="greaterThan">
      <formula>0.9</formula>
    </cfRule>
    <cfRule type="cellIs" dxfId="82" priority="607" stopIfTrue="1" operator="between">
      <formula>0.7</formula>
      <formula>0.89</formula>
    </cfRule>
    <cfRule type="cellIs" dxfId="81" priority="608" stopIfTrue="1" operator="between">
      <formula>0</formula>
      <formula>0.69</formula>
    </cfRule>
  </conditionalFormatting>
  <conditionalFormatting sqref="AP73:AP86">
    <cfRule type="iconSet" priority="601">
      <iconSet iconSet="3TrafficLights2">
        <cfvo type="percent" val="0"/>
        <cfvo type="num" val="0.7"/>
        <cfvo type="num" val="0.9"/>
      </iconSet>
    </cfRule>
    <cfRule type="cellIs" dxfId="80" priority="602" stopIfTrue="1" operator="greaterThan">
      <formula>0.9</formula>
    </cfRule>
    <cfRule type="cellIs" dxfId="79" priority="603" stopIfTrue="1" operator="between">
      <formula>0.7</formula>
      <formula>0.89</formula>
    </cfRule>
    <cfRule type="cellIs" dxfId="78" priority="604" stopIfTrue="1" operator="between">
      <formula>0</formula>
      <formula>0.69</formula>
    </cfRule>
  </conditionalFormatting>
  <conditionalFormatting sqref="AP92:AP98">
    <cfRule type="iconSet" priority="597">
      <iconSet iconSet="3TrafficLights2">
        <cfvo type="percent" val="0"/>
        <cfvo type="num" val="0.7"/>
        <cfvo type="num" val="0.9"/>
      </iconSet>
    </cfRule>
    <cfRule type="cellIs" dxfId="77" priority="598" stopIfTrue="1" operator="greaterThan">
      <formula>0.9</formula>
    </cfRule>
    <cfRule type="cellIs" dxfId="76" priority="599" stopIfTrue="1" operator="between">
      <formula>0.7</formula>
      <formula>0.89</formula>
    </cfRule>
    <cfRule type="cellIs" dxfId="75" priority="600" stopIfTrue="1" operator="between">
      <formula>0</formula>
      <formula>0.69</formula>
    </cfRule>
  </conditionalFormatting>
  <conditionalFormatting sqref="AP37">
    <cfRule type="iconSet" priority="593">
      <iconSet iconSet="3TrafficLights2">
        <cfvo type="percent" val="0"/>
        <cfvo type="num" val="0.7"/>
        <cfvo type="num" val="0.9"/>
      </iconSet>
    </cfRule>
    <cfRule type="cellIs" dxfId="74" priority="594" stopIfTrue="1" operator="greaterThan">
      <formula>0.9</formula>
    </cfRule>
    <cfRule type="cellIs" dxfId="73" priority="595" stopIfTrue="1" operator="between">
      <formula>0.7</formula>
      <formula>0.89</formula>
    </cfRule>
    <cfRule type="cellIs" dxfId="72" priority="596" stopIfTrue="1" operator="between">
      <formula>0</formula>
      <formula>0.69</formula>
    </cfRule>
  </conditionalFormatting>
  <conditionalFormatting sqref="AQ47">
    <cfRule type="iconSet" priority="589">
      <iconSet iconSet="3TrafficLights2">
        <cfvo type="percent" val="0"/>
        <cfvo type="num" val="0.7"/>
        <cfvo type="num" val="0.9"/>
      </iconSet>
    </cfRule>
    <cfRule type="cellIs" dxfId="71" priority="590" stopIfTrue="1" operator="greaterThan">
      <formula>0.9</formula>
    </cfRule>
    <cfRule type="cellIs" dxfId="70" priority="591" stopIfTrue="1" operator="between">
      <formula>0.7</formula>
      <formula>0.89</formula>
    </cfRule>
    <cfRule type="cellIs" dxfId="69" priority="592" stopIfTrue="1" operator="between">
      <formula>0</formula>
      <formula>0.69</formula>
    </cfRule>
  </conditionalFormatting>
  <conditionalFormatting sqref="AQ19">
    <cfRule type="iconSet" priority="585">
      <iconSet iconSet="3TrafficLights2">
        <cfvo type="percent" val="0"/>
        <cfvo type="num" val="0.7"/>
        <cfvo type="num" val="0.9"/>
      </iconSet>
    </cfRule>
    <cfRule type="cellIs" dxfId="68" priority="586" stopIfTrue="1" operator="greaterThan">
      <formula>0.9</formula>
    </cfRule>
    <cfRule type="cellIs" dxfId="67" priority="587" stopIfTrue="1" operator="between">
      <formula>0.7</formula>
      <formula>0.89</formula>
    </cfRule>
    <cfRule type="cellIs" dxfId="66" priority="588" stopIfTrue="1" operator="between">
      <formula>0</formula>
      <formula>0.69</formula>
    </cfRule>
  </conditionalFormatting>
  <conditionalFormatting sqref="AQ68">
    <cfRule type="iconSet" priority="581">
      <iconSet iconSet="3TrafficLights2">
        <cfvo type="percent" val="0"/>
        <cfvo type="num" val="0.7"/>
        <cfvo type="num" val="0.9"/>
      </iconSet>
    </cfRule>
    <cfRule type="cellIs" dxfId="65" priority="582" stopIfTrue="1" operator="greaterThan">
      <formula>0.9</formula>
    </cfRule>
    <cfRule type="cellIs" dxfId="64" priority="583" stopIfTrue="1" operator="between">
      <formula>0.7</formula>
      <formula>0.89</formula>
    </cfRule>
    <cfRule type="cellIs" dxfId="63" priority="584" stopIfTrue="1" operator="between">
      <formula>0</formula>
      <formula>0.69</formula>
    </cfRule>
  </conditionalFormatting>
  <conditionalFormatting sqref="AQ87">
    <cfRule type="iconSet" priority="577">
      <iconSet iconSet="3TrafficLights2">
        <cfvo type="percent" val="0"/>
        <cfvo type="num" val="0.7"/>
        <cfvo type="num" val="0.9"/>
      </iconSet>
    </cfRule>
    <cfRule type="cellIs" dxfId="62" priority="578" stopIfTrue="1" operator="greaterThan">
      <formula>0.9</formula>
    </cfRule>
    <cfRule type="cellIs" dxfId="61" priority="579" stopIfTrue="1" operator="between">
      <formula>0.7</formula>
      <formula>0.89</formula>
    </cfRule>
    <cfRule type="cellIs" dxfId="60" priority="580" stopIfTrue="1" operator="between">
      <formula>0</formula>
      <formula>0.69</formula>
    </cfRule>
  </conditionalFormatting>
  <conditionalFormatting sqref="AQ99">
    <cfRule type="iconSet" priority="573">
      <iconSet iconSet="3TrafficLights2">
        <cfvo type="percent" val="0"/>
        <cfvo type="num" val="0.7"/>
        <cfvo type="num" val="0.9"/>
      </iconSet>
    </cfRule>
    <cfRule type="cellIs" dxfId="59" priority="574" stopIfTrue="1" operator="greaterThan">
      <formula>0.9</formula>
    </cfRule>
    <cfRule type="cellIs" dxfId="58" priority="575" stopIfTrue="1" operator="between">
      <formula>0.7</formula>
      <formula>0.89</formula>
    </cfRule>
    <cfRule type="cellIs" dxfId="57" priority="576" stopIfTrue="1" operator="between">
      <formula>0</formula>
      <formula>0.69</formula>
    </cfRule>
  </conditionalFormatting>
  <conditionalFormatting sqref="AP12:AP18">
    <cfRule type="iconSet" priority="569">
      <iconSet iconSet="3TrafficLights2">
        <cfvo type="percent" val="0"/>
        <cfvo type="num" val="0.7"/>
        <cfvo type="num" val="0.9"/>
      </iconSet>
    </cfRule>
    <cfRule type="cellIs" dxfId="56" priority="570" stopIfTrue="1" operator="greaterThan">
      <formula>0.9</formula>
    </cfRule>
    <cfRule type="cellIs" dxfId="55" priority="571" stopIfTrue="1" operator="between">
      <formula>0.7</formula>
      <formula>0.89</formula>
    </cfRule>
    <cfRule type="cellIs" dxfId="54" priority="572" stopIfTrue="1" operator="between">
      <formula>0</formula>
      <formula>0.69</formula>
    </cfRule>
  </conditionalFormatting>
  <conditionalFormatting sqref="AQ16">
    <cfRule type="iconSet" priority="565">
      <iconSet iconSet="3TrafficLights2">
        <cfvo type="percent" val="0"/>
        <cfvo type="num" val="0.7"/>
        <cfvo type="num" val="0.9"/>
      </iconSet>
    </cfRule>
    <cfRule type="cellIs" dxfId="53" priority="566" stopIfTrue="1" operator="greaterThan">
      <formula>0.9</formula>
    </cfRule>
    <cfRule type="cellIs" dxfId="52" priority="567" stopIfTrue="1" operator="between">
      <formula>0.7</formula>
      <formula>0.89</formula>
    </cfRule>
    <cfRule type="cellIs" dxfId="51" priority="568" stopIfTrue="1" operator="between">
      <formula>0</formula>
      <formula>0.69</formula>
    </cfRule>
  </conditionalFormatting>
  <conditionalFormatting sqref="AQ80">
    <cfRule type="iconSet" priority="545">
      <iconSet iconSet="3TrafficLights2">
        <cfvo type="percent" val="0"/>
        <cfvo type="num" val="0.7"/>
        <cfvo type="num" val="0.9"/>
      </iconSet>
    </cfRule>
    <cfRule type="cellIs" dxfId="50" priority="546" stopIfTrue="1" operator="greaterThan">
      <formula>0.9</formula>
    </cfRule>
    <cfRule type="cellIs" dxfId="49" priority="547" stopIfTrue="1" operator="between">
      <formula>0.7</formula>
      <formula>0.89</formula>
    </cfRule>
    <cfRule type="cellIs" dxfId="48" priority="548" stopIfTrue="1" operator="between">
      <formula>0</formula>
      <formula>0.69</formula>
    </cfRule>
  </conditionalFormatting>
  <conditionalFormatting sqref="AQ85">
    <cfRule type="iconSet" priority="541">
      <iconSet iconSet="3TrafficLights2">
        <cfvo type="percent" val="0"/>
        <cfvo type="num" val="0.7"/>
        <cfvo type="num" val="0.9"/>
      </iconSet>
    </cfRule>
    <cfRule type="cellIs" dxfId="47" priority="542" stopIfTrue="1" operator="greaterThan">
      <formula>0.9</formula>
    </cfRule>
    <cfRule type="cellIs" dxfId="46" priority="543" stopIfTrue="1" operator="between">
      <formula>0.7</formula>
      <formula>0.89</formula>
    </cfRule>
    <cfRule type="cellIs" dxfId="45" priority="544" stopIfTrue="1" operator="between">
      <formula>0</formula>
      <formula>0.69</formula>
    </cfRule>
  </conditionalFormatting>
  <conditionalFormatting sqref="AQ86">
    <cfRule type="iconSet" priority="537">
      <iconSet iconSet="3TrafficLights2">
        <cfvo type="percent" val="0"/>
        <cfvo type="num" val="0.7"/>
        <cfvo type="num" val="0.9"/>
      </iconSet>
    </cfRule>
    <cfRule type="cellIs" dxfId="44" priority="538" stopIfTrue="1" operator="greaterThan">
      <formula>0.9</formula>
    </cfRule>
    <cfRule type="cellIs" dxfId="43" priority="539" stopIfTrue="1" operator="between">
      <formula>0.7</formula>
      <formula>0.89</formula>
    </cfRule>
    <cfRule type="cellIs" dxfId="42" priority="540" stopIfTrue="1" operator="between">
      <formula>0</formula>
      <formula>0.69</formula>
    </cfRule>
  </conditionalFormatting>
  <conditionalFormatting sqref="AQ31">
    <cfRule type="iconSet" priority="525">
      <iconSet iconSet="3TrafficLights2">
        <cfvo type="percent" val="0"/>
        <cfvo type="num" val="0.7"/>
        <cfvo type="num" val="0.9"/>
      </iconSet>
    </cfRule>
    <cfRule type="cellIs" dxfId="41" priority="526" stopIfTrue="1" operator="greaterThan">
      <formula>0.9</formula>
    </cfRule>
    <cfRule type="cellIs" dxfId="40" priority="527" stopIfTrue="1" operator="between">
      <formula>0.7</formula>
      <formula>0.89</formula>
    </cfRule>
    <cfRule type="cellIs" dxfId="39" priority="528" stopIfTrue="1" operator="between">
      <formula>0</formula>
      <formula>0.69</formula>
    </cfRule>
  </conditionalFormatting>
  <conditionalFormatting sqref="AQ42">
    <cfRule type="iconSet" priority="521">
      <iconSet iconSet="3TrafficLights2">
        <cfvo type="percent" val="0"/>
        <cfvo type="num" val="0.7"/>
        <cfvo type="num" val="0.9"/>
      </iconSet>
    </cfRule>
    <cfRule type="cellIs" dxfId="38" priority="522" stopIfTrue="1" operator="greaterThan">
      <formula>0.9</formula>
    </cfRule>
    <cfRule type="cellIs" dxfId="37" priority="523" stopIfTrue="1" operator="between">
      <formula>0.7</formula>
      <formula>0.89</formula>
    </cfRule>
    <cfRule type="cellIs" dxfId="36" priority="524" stopIfTrue="1" operator="between">
      <formula>0</formula>
      <formula>0.69</formula>
    </cfRule>
  </conditionalFormatting>
  <conditionalFormatting sqref="AQ44">
    <cfRule type="iconSet" priority="517">
      <iconSet iconSet="3TrafficLights2">
        <cfvo type="percent" val="0"/>
        <cfvo type="num" val="0.7"/>
        <cfvo type="num" val="0.9"/>
      </iconSet>
    </cfRule>
    <cfRule type="cellIs" dxfId="35" priority="518" stopIfTrue="1" operator="greaterThan">
      <formula>0.9</formula>
    </cfRule>
    <cfRule type="cellIs" dxfId="34" priority="519" stopIfTrue="1" operator="between">
      <formula>0.7</formula>
      <formula>0.89</formula>
    </cfRule>
    <cfRule type="cellIs" dxfId="33" priority="520" stopIfTrue="1" operator="between">
      <formula>0</formula>
      <formula>0.69</formula>
    </cfRule>
  </conditionalFormatting>
  <conditionalFormatting sqref="AQ33">
    <cfRule type="iconSet" priority="513">
      <iconSet iconSet="3TrafficLights2">
        <cfvo type="percent" val="0"/>
        <cfvo type="num" val="0.7"/>
        <cfvo type="num" val="0.9"/>
      </iconSet>
    </cfRule>
    <cfRule type="cellIs" dxfId="32" priority="514" stopIfTrue="1" operator="greaterThan">
      <formula>0.9</formula>
    </cfRule>
    <cfRule type="cellIs" dxfId="31" priority="515" stopIfTrue="1" operator="between">
      <formula>0.7</formula>
      <formula>0.89</formula>
    </cfRule>
    <cfRule type="cellIs" dxfId="30" priority="516" stopIfTrue="1" operator="between">
      <formula>0</formula>
      <formula>0.69</formula>
    </cfRule>
  </conditionalFormatting>
  <conditionalFormatting sqref="AQ52">
    <cfRule type="iconSet" priority="509">
      <iconSet iconSet="3TrafficLights2">
        <cfvo type="percent" val="0"/>
        <cfvo type="num" val="0.7"/>
        <cfvo type="num" val="0.9"/>
      </iconSet>
    </cfRule>
    <cfRule type="cellIs" dxfId="29" priority="510" stopIfTrue="1" operator="greaterThan">
      <formula>0.9</formula>
    </cfRule>
    <cfRule type="cellIs" dxfId="28" priority="511" stopIfTrue="1" operator="between">
      <formula>0.7</formula>
      <formula>0.89</formula>
    </cfRule>
    <cfRule type="cellIs" dxfId="27" priority="512" stopIfTrue="1" operator="between">
      <formula>0</formula>
      <formula>0.69</formula>
    </cfRule>
  </conditionalFormatting>
  <conditionalFormatting sqref="AQ54">
    <cfRule type="iconSet" priority="505">
      <iconSet iconSet="3TrafficLights2">
        <cfvo type="percent" val="0"/>
        <cfvo type="num" val="0.7"/>
        <cfvo type="num" val="0.9"/>
      </iconSet>
    </cfRule>
    <cfRule type="cellIs" dxfId="26" priority="506" stopIfTrue="1" operator="greaterThan">
      <formula>0.9</formula>
    </cfRule>
    <cfRule type="cellIs" dxfId="25" priority="507" stopIfTrue="1" operator="between">
      <formula>0.7</formula>
      <formula>0.89</formula>
    </cfRule>
    <cfRule type="cellIs" dxfId="24" priority="508" stopIfTrue="1" operator="between">
      <formula>0</formula>
      <formula>0.69</formula>
    </cfRule>
  </conditionalFormatting>
  <conditionalFormatting sqref="AQ57">
    <cfRule type="iconSet" priority="501">
      <iconSet iconSet="3TrafficLights2">
        <cfvo type="percent" val="0"/>
        <cfvo type="num" val="0.7"/>
        <cfvo type="num" val="0.9"/>
      </iconSet>
    </cfRule>
    <cfRule type="cellIs" dxfId="23" priority="502" stopIfTrue="1" operator="greaterThan">
      <formula>0.9</formula>
    </cfRule>
    <cfRule type="cellIs" dxfId="22" priority="503" stopIfTrue="1" operator="between">
      <formula>0.7</formula>
      <formula>0.89</formula>
    </cfRule>
    <cfRule type="cellIs" dxfId="21" priority="504" stopIfTrue="1" operator="between">
      <formula>0</formula>
      <formula>0.69</formula>
    </cfRule>
  </conditionalFormatting>
  <conditionalFormatting sqref="AQ59">
    <cfRule type="iconSet" priority="497">
      <iconSet iconSet="3TrafficLights2">
        <cfvo type="percent" val="0"/>
        <cfvo type="num" val="0.7"/>
        <cfvo type="num" val="0.9"/>
      </iconSet>
    </cfRule>
    <cfRule type="cellIs" dxfId="20" priority="498" stopIfTrue="1" operator="greaterThan">
      <formula>0.9</formula>
    </cfRule>
    <cfRule type="cellIs" dxfId="19" priority="499" stopIfTrue="1" operator="between">
      <formula>0.7</formula>
      <formula>0.89</formula>
    </cfRule>
    <cfRule type="cellIs" dxfId="18" priority="500" stopIfTrue="1" operator="between">
      <formula>0</formula>
      <formula>0.69</formula>
    </cfRule>
  </conditionalFormatting>
  <conditionalFormatting sqref="AQ64">
    <cfRule type="iconSet" priority="493">
      <iconSet iconSet="3TrafficLights2">
        <cfvo type="percent" val="0"/>
        <cfvo type="num" val="0.7"/>
        <cfvo type="num" val="0.9"/>
      </iconSet>
    </cfRule>
    <cfRule type="cellIs" dxfId="17" priority="494" stopIfTrue="1" operator="greaterThan">
      <formula>0.9</formula>
    </cfRule>
    <cfRule type="cellIs" dxfId="16" priority="495" stopIfTrue="1" operator="between">
      <formula>0.7</formula>
      <formula>0.89</formula>
    </cfRule>
    <cfRule type="cellIs" dxfId="15" priority="496" stopIfTrue="1" operator="between">
      <formula>0</formula>
      <formula>0.69</formula>
    </cfRule>
  </conditionalFormatting>
  <conditionalFormatting sqref="AQ73">
    <cfRule type="iconSet" priority="489">
      <iconSet iconSet="3TrafficLights2">
        <cfvo type="percent" val="0"/>
        <cfvo type="num" val="0.7"/>
        <cfvo type="num" val="0.9"/>
      </iconSet>
    </cfRule>
    <cfRule type="cellIs" dxfId="14" priority="490" stopIfTrue="1" operator="greaterThan">
      <formula>0.9</formula>
    </cfRule>
    <cfRule type="cellIs" dxfId="13" priority="491" stopIfTrue="1" operator="between">
      <formula>0.7</formula>
      <formula>0.89</formula>
    </cfRule>
    <cfRule type="cellIs" dxfId="12" priority="492" stopIfTrue="1" operator="between">
      <formula>0</formula>
      <formula>0.69</formula>
    </cfRule>
  </conditionalFormatting>
  <conditionalFormatting sqref="AQ81">
    <cfRule type="iconSet" priority="485">
      <iconSet iconSet="3TrafficLights2">
        <cfvo type="percent" val="0"/>
        <cfvo type="num" val="0.7"/>
        <cfvo type="num" val="0.9"/>
      </iconSet>
    </cfRule>
    <cfRule type="cellIs" dxfId="11" priority="486" stopIfTrue="1" operator="greaterThan">
      <formula>0.9</formula>
    </cfRule>
    <cfRule type="cellIs" dxfId="10" priority="487" stopIfTrue="1" operator="between">
      <formula>0.7</formula>
      <formula>0.89</formula>
    </cfRule>
    <cfRule type="cellIs" dxfId="9" priority="488" stopIfTrue="1" operator="between">
      <formula>0</formula>
      <formula>0.69</formula>
    </cfRule>
  </conditionalFormatting>
  <conditionalFormatting sqref="AQ92">
    <cfRule type="iconSet" priority="481">
      <iconSet iconSet="3TrafficLights2">
        <cfvo type="percent" val="0"/>
        <cfvo type="num" val="0.7"/>
        <cfvo type="num" val="0.9"/>
      </iconSet>
    </cfRule>
    <cfRule type="cellIs" dxfId="8" priority="482" stopIfTrue="1" operator="greaterThan">
      <formula>0.9</formula>
    </cfRule>
    <cfRule type="cellIs" dxfId="7" priority="483" stopIfTrue="1" operator="between">
      <formula>0.7</formula>
      <formula>0.89</formula>
    </cfRule>
    <cfRule type="cellIs" dxfId="6" priority="484" stopIfTrue="1" operator="between">
      <formula>0</formula>
      <formula>0.69</formula>
    </cfRule>
  </conditionalFormatting>
  <conditionalFormatting sqref="AQ101">
    <cfRule type="iconSet" priority="477">
      <iconSet iconSet="3TrafficLights2">
        <cfvo type="percent" val="0"/>
        <cfvo type="num" val="0.7"/>
        <cfvo type="num" val="0.9"/>
      </iconSet>
    </cfRule>
    <cfRule type="cellIs" dxfId="5" priority="478" stopIfTrue="1" operator="greaterThan">
      <formula>0.9</formula>
    </cfRule>
    <cfRule type="cellIs" dxfId="4" priority="479" stopIfTrue="1" operator="between">
      <formula>0.7</formula>
      <formula>0.89</formula>
    </cfRule>
    <cfRule type="cellIs" dxfId="3" priority="480" stopIfTrue="1" operator="between">
      <formula>0</formula>
      <formula>0.69</formula>
    </cfRule>
  </conditionalFormatting>
  <conditionalFormatting sqref="AP36">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rintOptions horizontalCentered="1"/>
  <pageMargins left="0.70866141732283472" right="0.51181102362204722" top="0.27559055118110237" bottom="0.47244094488188981" header="0" footer="0"/>
  <pageSetup scale="22" fitToHeight="0" orientation="landscape" r:id="rId1"/>
  <headerFooter>
    <oddFooter>&amp;L&amp;P&amp;RElaboración: Equipo Transparencia y Atención a la Ciudadanía - Equipo Sistema Integrado de Gestión - Equipo Planeación Instituto Distrital de Patrimonio Cultural Enero de 2018</oddFooter>
  </headerFooter>
  <rowBreaks count="3" manualBreakCount="3">
    <brk id="27" max="52" man="1"/>
    <brk id="48" max="52" man="1"/>
    <brk id="84" max="5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5" sqref="E15"/>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E7" sqref="E7"/>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401</v>
      </c>
      <c r="B2" s="52" t="s">
        <v>5</v>
      </c>
      <c r="C2" s="52" t="s">
        <v>203</v>
      </c>
      <c r="D2" s="52" t="s">
        <v>282</v>
      </c>
      <c r="E2" s="52" t="s">
        <v>6</v>
      </c>
      <c r="F2" s="52" t="s">
        <v>7</v>
      </c>
      <c r="G2" s="52" t="s">
        <v>8</v>
      </c>
      <c r="H2" s="52" t="s">
        <v>9</v>
      </c>
      <c r="I2" s="53" t="s">
        <v>12</v>
      </c>
      <c r="J2" s="53" t="s">
        <v>13</v>
      </c>
      <c r="K2" s="52" t="s">
        <v>417</v>
      </c>
      <c r="L2" s="54" t="s">
        <v>418</v>
      </c>
    </row>
    <row r="3" spans="1:12" ht="51.75" thickBot="1" x14ac:dyDescent="0.3">
      <c r="A3" s="47" t="s">
        <v>280</v>
      </c>
      <c r="B3" s="48" t="s">
        <v>402</v>
      </c>
      <c r="C3" s="17" t="s">
        <v>246</v>
      </c>
      <c r="D3" s="48" t="s">
        <v>115</v>
      </c>
      <c r="E3" s="17" t="s">
        <v>78</v>
      </c>
      <c r="F3" s="49">
        <v>3</v>
      </c>
      <c r="G3" s="17" t="s">
        <v>76</v>
      </c>
      <c r="H3" s="17" t="s">
        <v>77</v>
      </c>
      <c r="I3" s="18">
        <v>43544</v>
      </c>
      <c r="J3" s="18">
        <v>43769</v>
      </c>
      <c r="K3" s="49">
        <v>1</v>
      </c>
      <c r="L3" s="50">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0.85546875" customWidth="1"/>
    <col min="2" max="2" width="19.85546875" customWidth="1"/>
    <col min="3" max="3" width="6.140625" bestFit="1" customWidth="1"/>
    <col min="4" max="4" width="36.28515625" customWidth="1"/>
    <col min="5" max="5" width="28.85546875" customWidth="1"/>
    <col min="7" max="7" width="22.7109375" customWidth="1"/>
    <col min="8" max="8" width="13.85546875" customWidth="1"/>
    <col min="11" max="12" width="15.140625" customWidth="1"/>
  </cols>
  <sheetData>
    <row r="1" spans="1:12" ht="15.75" thickBot="1" x14ac:dyDescent="0.3"/>
    <row r="2" spans="1:12" ht="34.5" thickBot="1" x14ac:dyDescent="0.3">
      <c r="A2" s="1" t="s">
        <v>401</v>
      </c>
      <c r="B2" s="1" t="s">
        <v>5</v>
      </c>
      <c r="C2" s="2" t="s">
        <v>203</v>
      </c>
      <c r="D2" s="3" t="s">
        <v>282</v>
      </c>
      <c r="E2" s="3" t="s">
        <v>6</v>
      </c>
      <c r="F2" s="3" t="s">
        <v>7</v>
      </c>
      <c r="G2" s="3" t="s">
        <v>8</v>
      </c>
      <c r="H2" s="3" t="s">
        <v>9</v>
      </c>
      <c r="I2" s="4" t="s">
        <v>12</v>
      </c>
      <c r="J2" s="5" t="s">
        <v>13</v>
      </c>
      <c r="K2" s="52" t="s">
        <v>417</v>
      </c>
      <c r="L2" s="54" t="s">
        <v>418</v>
      </c>
    </row>
    <row r="3" spans="1:12" ht="63.75" x14ac:dyDescent="0.25">
      <c r="A3" s="20" t="s">
        <v>279</v>
      </c>
      <c r="B3" s="21" t="s">
        <v>403</v>
      </c>
      <c r="C3" s="8" t="s">
        <v>226</v>
      </c>
      <c r="D3" s="21" t="s">
        <v>124</v>
      </c>
      <c r="E3" s="8" t="s">
        <v>120</v>
      </c>
      <c r="F3" s="8">
        <v>2</v>
      </c>
      <c r="G3" s="8" t="s">
        <v>43</v>
      </c>
      <c r="H3" s="8" t="s">
        <v>31</v>
      </c>
      <c r="I3" s="9">
        <v>43497</v>
      </c>
      <c r="J3" s="9">
        <v>43707</v>
      </c>
      <c r="K3" s="22">
        <v>0</v>
      </c>
      <c r="L3" s="23">
        <v>1</v>
      </c>
    </row>
    <row r="4" spans="1:12" ht="63.75" x14ac:dyDescent="0.25">
      <c r="A4" s="24" t="s">
        <v>279</v>
      </c>
      <c r="B4" s="25" t="s">
        <v>404</v>
      </c>
      <c r="C4" s="10" t="s">
        <v>228</v>
      </c>
      <c r="D4" s="25" t="s">
        <v>57</v>
      </c>
      <c r="E4" s="10" t="s">
        <v>295</v>
      </c>
      <c r="F4" s="10">
        <v>6</v>
      </c>
      <c r="G4" s="10" t="s">
        <v>48</v>
      </c>
      <c r="H4" s="10" t="s">
        <v>31</v>
      </c>
      <c r="I4" s="11">
        <v>43636</v>
      </c>
      <c r="J4" s="11">
        <v>43769</v>
      </c>
      <c r="K4" s="26">
        <v>0</v>
      </c>
      <c r="L4" s="27">
        <v>3</v>
      </c>
    </row>
    <row r="5" spans="1:12" ht="76.5" x14ac:dyDescent="0.25">
      <c r="A5" s="24" t="s">
        <v>279</v>
      </c>
      <c r="B5" s="25" t="s">
        <v>404</v>
      </c>
      <c r="C5" s="10" t="s">
        <v>229</v>
      </c>
      <c r="D5" s="25" t="s">
        <v>46</v>
      </c>
      <c r="E5" s="10" t="s">
        <v>296</v>
      </c>
      <c r="F5" s="10">
        <v>1</v>
      </c>
      <c r="G5" s="10" t="s">
        <v>45</v>
      </c>
      <c r="H5" s="10" t="s">
        <v>31</v>
      </c>
      <c r="I5" s="11">
        <v>43497</v>
      </c>
      <c r="J5" s="11">
        <v>43677</v>
      </c>
      <c r="K5" s="10">
        <v>0.5</v>
      </c>
      <c r="L5" s="28">
        <v>0</v>
      </c>
    </row>
    <row r="6" spans="1:12" ht="38.25" x14ac:dyDescent="0.25">
      <c r="A6" s="24" t="s">
        <v>279</v>
      </c>
      <c r="B6" s="25" t="s">
        <v>404</v>
      </c>
      <c r="C6" s="10" t="s">
        <v>230</v>
      </c>
      <c r="D6" s="25" t="s">
        <v>121</v>
      </c>
      <c r="E6" s="10" t="s">
        <v>123</v>
      </c>
      <c r="F6" s="10">
        <v>1</v>
      </c>
      <c r="G6" s="10" t="s">
        <v>122</v>
      </c>
      <c r="H6" s="10" t="s">
        <v>31</v>
      </c>
      <c r="I6" s="11">
        <v>43497</v>
      </c>
      <c r="J6" s="11">
        <v>43677</v>
      </c>
      <c r="K6" s="10">
        <v>0</v>
      </c>
      <c r="L6" s="28">
        <v>1</v>
      </c>
    </row>
    <row r="7" spans="1:12" ht="63.75" x14ac:dyDescent="0.25">
      <c r="A7" s="24" t="s">
        <v>279</v>
      </c>
      <c r="B7" s="25" t="s">
        <v>405</v>
      </c>
      <c r="C7" s="10" t="s">
        <v>231</v>
      </c>
      <c r="D7" s="25" t="s">
        <v>125</v>
      </c>
      <c r="E7" s="10" t="s">
        <v>126</v>
      </c>
      <c r="F7" s="10">
        <v>3</v>
      </c>
      <c r="G7" s="10" t="s">
        <v>43</v>
      </c>
      <c r="H7" s="10" t="s">
        <v>31</v>
      </c>
      <c r="I7" s="11">
        <v>43497</v>
      </c>
      <c r="J7" s="11">
        <v>43799</v>
      </c>
      <c r="K7" s="10">
        <v>0</v>
      </c>
      <c r="L7" s="28">
        <v>1</v>
      </c>
    </row>
    <row r="8" spans="1:12" ht="76.5" x14ac:dyDescent="0.25">
      <c r="A8" s="24" t="s">
        <v>279</v>
      </c>
      <c r="B8" s="25" t="s">
        <v>405</v>
      </c>
      <c r="C8" s="10" t="s">
        <v>232</v>
      </c>
      <c r="D8" s="25" t="s">
        <v>127</v>
      </c>
      <c r="E8" s="10" t="s">
        <v>128</v>
      </c>
      <c r="F8" s="10">
        <v>3</v>
      </c>
      <c r="G8" s="10" t="s">
        <v>43</v>
      </c>
      <c r="H8" s="10" t="s">
        <v>31</v>
      </c>
      <c r="I8" s="11">
        <v>43497</v>
      </c>
      <c r="J8" s="11">
        <v>43799</v>
      </c>
      <c r="K8" s="10">
        <v>0</v>
      </c>
      <c r="L8" s="28">
        <v>1</v>
      </c>
    </row>
    <row r="9" spans="1:12" ht="63.75" x14ac:dyDescent="0.25">
      <c r="A9" s="24" t="s">
        <v>279</v>
      </c>
      <c r="B9" s="25" t="s">
        <v>406</v>
      </c>
      <c r="C9" s="10" t="s">
        <v>239</v>
      </c>
      <c r="D9" s="25" t="s">
        <v>192</v>
      </c>
      <c r="E9" s="10" t="s">
        <v>195</v>
      </c>
      <c r="F9" s="10">
        <v>4</v>
      </c>
      <c r="G9" s="10" t="s">
        <v>193</v>
      </c>
      <c r="H9" s="10" t="s">
        <v>31</v>
      </c>
      <c r="I9" s="11">
        <v>43480</v>
      </c>
      <c r="J9" s="11">
        <v>43769</v>
      </c>
      <c r="K9" s="10">
        <v>0</v>
      </c>
      <c r="L9" s="28">
        <v>1</v>
      </c>
    </row>
    <row r="10" spans="1:12" ht="63.75" x14ac:dyDescent="0.25">
      <c r="A10" s="24" t="s">
        <v>279</v>
      </c>
      <c r="B10" s="25" t="s">
        <v>406</v>
      </c>
      <c r="C10" s="10" t="s">
        <v>240</v>
      </c>
      <c r="D10" s="25" t="s">
        <v>194</v>
      </c>
      <c r="E10" s="10" t="s">
        <v>196</v>
      </c>
      <c r="F10" s="10">
        <v>2</v>
      </c>
      <c r="G10" s="10" t="s">
        <v>193</v>
      </c>
      <c r="H10" s="10" t="s">
        <v>31</v>
      </c>
      <c r="I10" s="11">
        <v>43636</v>
      </c>
      <c r="J10" s="11">
        <v>43819</v>
      </c>
      <c r="K10" s="10">
        <v>0</v>
      </c>
      <c r="L10" s="28">
        <v>1</v>
      </c>
    </row>
    <row r="11" spans="1:12" ht="51" x14ac:dyDescent="0.25">
      <c r="A11" s="24" t="s">
        <v>279</v>
      </c>
      <c r="B11" s="25" t="s">
        <v>406</v>
      </c>
      <c r="C11" s="10" t="s">
        <v>241</v>
      </c>
      <c r="D11" s="25" t="s">
        <v>161</v>
      </c>
      <c r="E11" s="10" t="s">
        <v>297</v>
      </c>
      <c r="F11" s="10">
        <v>2</v>
      </c>
      <c r="G11" s="10" t="s">
        <v>43</v>
      </c>
      <c r="H11" s="10" t="s">
        <v>31</v>
      </c>
      <c r="I11" s="11">
        <v>43646</v>
      </c>
      <c r="J11" s="11">
        <v>43819</v>
      </c>
      <c r="K11" s="10">
        <v>0</v>
      </c>
      <c r="L11" s="28">
        <v>1</v>
      </c>
    </row>
    <row r="12" spans="1:12" ht="63.75" x14ac:dyDescent="0.25">
      <c r="A12" s="24" t="s">
        <v>280</v>
      </c>
      <c r="B12" s="25" t="s">
        <v>402</v>
      </c>
      <c r="C12" s="10" t="s">
        <v>242</v>
      </c>
      <c r="D12" s="25" t="s">
        <v>133</v>
      </c>
      <c r="E12" s="10" t="s">
        <v>315</v>
      </c>
      <c r="F12" s="14">
        <v>1</v>
      </c>
      <c r="G12" s="10" t="s">
        <v>105</v>
      </c>
      <c r="H12" s="10" t="s">
        <v>31</v>
      </c>
      <c r="I12" s="11">
        <v>43467</v>
      </c>
      <c r="J12" s="11">
        <v>43830</v>
      </c>
      <c r="K12" s="10">
        <v>0</v>
      </c>
      <c r="L12" s="29">
        <v>0.33</v>
      </c>
    </row>
    <row r="13" spans="1:12" ht="51" x14ac:dyDescent="0.25">
      <c r="A13" s="24" t="s">
        <v>280</v>
      </c>
      <c r="B13" s="25" t="s">
        <v>402</v>
      </c>
      <c r="C13" s="10" t="s">
        <v>243</v>
      </c>
      <c r="D13" s="25" t="s">
        <v>134</v>
      </c>
      <c r="E13" s="10" t="s">
        <v>73</v>
      </c>
      <c r="F13" s="10">
        <v>3</v>
      </c>
      <c r="G13" s="10" t="s">
        <v>74</v>
      </c>
      <c r="H13" s="10" t="s">
        <v>31</v>
      </c>
      <c r="I13" s="11">
        <v>43467</v>
      </c>
      <c r="J13" s="11">
        <v>43830</v>
      </c>
      <c r="K13" s="10">
        <v>0</v>
      </c>
      <c r="L13" s="28">
        <v>1</v>
      </c>
    </row>
    <row r="14" spans="1:12" ht="76.5" x14ac:dyDescent="0.25">
      <c r="A14" s="24" t="s">
        <v>280</v>
      </c>
      <c r="B14" s="25" t="s">
        <v>402</v>
      </c>
      <c r="C14" s="10" t="s">
        <v>248</v>
      </c>
      <c r="D14" s="25" t="s">
        <v>75</v>
      </c>
      <c r="E14" s="10" t="s">
        <v>72</v>
      </c>
      <c r="F14" s="14">
        <v>1</v>
      </c>
      <c r="G14" s="10" t="s">
        <v>266</v>
      </c>
      <c r="H14" s="10" t="s">
        <v>31</v>
      </c>
      <c r="I14" s="11">
        <v>43497</v>
      </c>
      <c r="J14" s="11">
        <v>43829</v>
      </c>
      <c r="K14" s="10">
        <v>0</v>
      </c>
      <c r="L14" s="29">
        <v>0.33</v>
      </c>
    </row>
    <row r="15" spans="1:12" ht="51" x14ac:dyDescent="0.25">
      <c r="A15" s="24" t="s">
        <v>280</v>
      </c>
      <c r="B15" s="25" t="s">
        <v>407</v>
      </c>
      <c r="C15" s="10" t="s">
        <v>249</v>
      </c>
      <c r="D15" s="25" t="s">
        <v>140</v>
      </c>
      <c r="E15" s="10" t="s">
        <v>139</v>
      </c>
      <c r="F15" s="10">
        <v>2</v>
      </c>
      <c r="G15" s="10" t="s">
        <v>138</v>
      </c>
      <c r="H15" s="10" t="s">
        <v>31</v>
      </c>
      <c r="I15" s="11">
        <v>43587</v>
      </c>
      <c r="J15" s="11">
        <v>43798</v>
      </c>
      <c r="K15" s="10">
        <v>0</v>
      </c>
      <c r="L15" s="28">
        <v>1</v>
      </c>
    </row>
    <row r="16" spans="1:12" ht="63.75" x14ac:dyDescent="0.25">
      <c r="A16" s="24" t="s">
        <v>280</v>
      </c>
      <c r="B16" s="25" t="s">
        <v>408</v>
      </c>
      <c r="C16" s="10" t="s">
        <v>250</v>
      </c>
      <c r="D16" s="25" t="s">
        <v>41</v>
      </c>
      <c r="E16" s="10" t="s">
        <v>42</v>
      </c>
      <c r="F16" s="10">
        <v>2</v>
      </c>
      <c r="G16" s="10" t="s">
        <v>43</v>
      </c>
      <c r="H16" s="10" t="s">
        <v>31</v>
      </c>
      <c r="I16" s="11">
        <v>43525</v>
      </c>
      <c r="J16" s="11">
        <v>43769</v>
      </c>
      <c r="K16" s="10">
        <v>1</v>
      </c>
      <c r="L16" s="28">
        <v>0</v>
      </c>
    </row>
    <row r="17" spans="1:12" ht="63.75" x14ac:dyDescent="0.25">
      <c r="A17" s="24" t="s">
        <v>280</v>
      </c>
      <c r="B17" s="25" t="s">
        <v>408</v>
      </c>
      <c r="C17" s="10" t="s">
        <v>251</v>
      </c>
      <c r="D17" s="25" t="s">
        <v>89</v>
      </c>
      <c r="E17" s="10" t="s">
        <v>302</v>
      </c>
      <c r="F17" s="10">
        <v>2</v>
      </c>
      <c r="G17" s="10" t="s">
        <v>88</v>
      </c>
      <c r="H17" s="10" t="s">
        <v>31</v>
      </c>
      <c r="I17" s="11">
        <v>43546</v>
      </c>
      <c r="J17" s="11">
        <v>43819</v>
      </c>
      <c r="K17" s="10">
        <v>0</v>
      </c>
      <c r="L17" s="28">
        <v>1</v>
      </c>
    </row>
    <row r="18" spans="1:12" ht="63.75" x14ac:dyDescent="0.25">
      <c r="A18" s="24" t="s">
        <v>280</v>
      </c>
      <c r="B18" s="25" t="s">
        <v>408</v>
      </c>
      <c r="C18" s="10" t="s">
        <v>252</v>
      </c>
      <c r="D18" s="25" t="s">
        <v>86</v>
      </c>
      <c r="E18" s="10" t="s">
        <v>303</v>
      </c>
      <c r="F18" s="10">
        <v>1</v>
      </c>
      <c r="G18" s="10" t="s">
        <v>87</v>
      </c>
      <c r="H18" s="10" t="s">
        <v>31</v>
      </c>
      <c r="I18" s="11">
        <v>43497</v>
      </c>
      <c r="J18" s="11">
        <v>43646</v>
      </c>
      <c r="K18" s="10">
        <v>0</v>
      </c>
      <c r="L18" s="28">
        <v>1</v>
      </c>
    </row>
    <row r="19" spans="1:12" ht="63.75" x14ac:dyDescent="0.25">
      <c r="A19" s="24" t="s">
        <v>280</v>
      </c>
      <c r="B19" s="25" t="s">
        <v>408</v>
      </c>
      <c r="C19" s="10" t="s">
        <v>253</v>
      </c>
      <c r="D19" s="25" t="s">
        <v>110</v>
      </c>
      <c r="E19" s="10" t="s">
        <v>111</v>
      </c>
      <c r="F19" s="10">
        <v>1</v>
      </c>
      <c r="G19" s="10" t="s">
        <v>114</v>
      </c>
      <c r="H19" s="10" t="s">
        <v>31</v>
      </c>
      <c r="I19" s="11">
        <v>43587</v>
      </c>
      <c r="J19" s="11">
        <v>43707</v>
      </c>
      <c r="K19" s="10">
        <v>0</v>
      </c>
      <c r="L19" s="28">
        <v>1</v>
      </c>
    </row>
    <row r="20" spans="1:12" ht="51" x14ac:dyDescent="0.25">
      <c r="A20" s="24" t="s">
        <v>280</v>
      </c>
      <c r="B20" s="25" t="s">
        <v>409</v>
      </c>
      <c r="C20" s="10" t="s">
        <v>255</v>
      </c>
      <c r="D20" s="25" t="s">
        <v>141</v>
      </c>
      <c r="E20" s="10" t="s">
        <v>142</v>
      </c>
      <c r="F20" s="10">
        <v>4</v>
      </c>
      <c r="G20" s="10" t="s">
        <v>54</v>
      </c>
      <c r="H20" s="10" t="s">
        <v>31</v>
      </c>
      <c r="I20" s="11">
        <v>43480</v>
      </c>
      <c r="J20" s="11">
        <v>43769</v>
      </c>
      <c r="K20" s="10">
        <v>1</v>
      </c>
      <c r="L20" s="28">
        <v>1</v>
      </c>
    </row>
    <row r="21" spans="1:12" ht="51" x14ac:dyDescent="0.25">
      <c r="A21" s="24" t="s">
        <v>281</v>
      </c>
      <c r="B21" s="25" t="s">
        <v>18</v>
      </c>
      <c r="C21" s="10" t="s">
        <v>256</v>
      </c>
      <c r="D21" s="25" t="s">
        <v>158</v>
      </c>
      <c r="E21" s="16" t="s">
        <v>145</v>
      </c>
      <c r="F21" s="10">
        <v>2</v>
      </c>
      <c r="G21" s="16" t="s">
        <v>146</v>
      </c>
      <c r="H21" s="10" t="s">
        <v>31</v>
      </c>
      <c r="I21" s="11">
        <v>43586</v>
      </c>
      <c r="J21" s="11">
        <v>43819</v>
      </c>
      <c r="K21" s="10">
        <v>0</v>
      </c>
      <c r="L21" s="28">
        <v>1</v>
      </c>
    </row>
    <row r="22" spans="1:12" ht="51" x14ac:dyDescent="0.25">
      <c r="A22" s="24" t="s">
        <v>281</v>
      </c>
      <c r="B22" s="25" t="s">
        <v>18</v>
      </c>
      <c r="C22" s="10" t="s">
        <v>258</v>
      </c>
      <c r="D22" s="25" t="s">
        <v>174</v>
      </c>
      <c r="E22" s="16" t="s">
        <v>103</v>
      </c>
      <c r="F22" s="10">
        <v>1</v>
      </c>
      <c r="G22" s="10" t="s">
        <v>104</v>
      </c>
      <c r="H22" s="10" t="s">
        <v>31</v>
      </c>
      <c r="I22" s="11">
        <v>43497</v>
      </c>
      <c r="J22" s="11">
        <v>43585</v>
      </c>
      <c r="K22" s="10">
        <v>1</v>
      </c>
      <c r="L22" s="28">
        <v>0</v>
      </c>
    </row>
    <row r="23" spans="1:12" ht="127.5" x14ac:dyDescent="0.25">
      <c r="A23" s="42" t="s">
        <v>281</v>
      </c>
      <c r="B23" s="43" t="s">
        <v>18</v>
      </c>
      <c r="C23" s="6" t="s">
        <v>260</v>
      </c>
      <c r="D23" s="43" t="s">
        <v>305</v>
      </c>
      <c r="E23" s="15" t="s">
        <v>101</v>
      </c>
      <c r="F23" s="6">
        <v>1</v>
      </c>
      <c r="G23" s="6" t="s">
        <v>100</v>
      </c>
      <c r="H23" s="6" t="s">
        <v>31</v>
      </c>
      <c r="I23" s="7">
        <v>43525</v>
      </c>
      <c r="J23" s="7">
        <v>43819</v>
      </c>
      <c r="K23" s="6">
        <v>1</v>
      </c>
      <c r="L23" s="44">
        <v>0</v>
      </c>
    </row>
    <row r="24" spans="1:12" ht="39" thickBot="1" x14ac:dyDescent="0.3">
      <c r="A24" s="30" t="s">
        <v>281</v>
      </c>
      <c r="B24" s="31" t="s">
        <v>18</v>
      </c>
      <c r="C24" s="12" t="s">
        <v>261</v>
      </c>
      <c r="D24" s="31" t="s">
        <v>98</v>
      </c>
      <c r="E24" s="19" t="s">
        <v>99</v>
      </c>
      <c r="F24" s="12">
        <v>1</v>
      </c>
      <c r="G24" s="19" t="s">
        <v>102</v>
      </c>
      <c r="H24" s="12" t="s">
        <v>96</v>
      </c>
      <c r="I24" s="13">
        <v>43539</v>
      </c>
      <c r="J24" s="13">
        <v>43799</v>
      </c>
      <c r="K24" s="45">
        <v>0.3</v>
      </c>
      <c r="L24" s="46">
        <v>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E7" sqref="E7"/>
    </sheetView>
  </sheetViews>
  <sheetFormatPr baseColWidth="10" defaultRowHeight="15" x14ac:dyDescent="0.25"/>
  <cols>
    <col min="1" max="1" width="20.85546875" customWidth="1"/>
    <col min="2" max="2" width="19.85546875" customWidth="1"/>
    <col min="4" max="4" width="31.5703125" customWidth="1"/>
    <col min="5" max="5" width="29" customWidth="1"/>
    <col min="7" max="7" width="20.28515625" customWidth="1"/>
    <col min="11" max="12" width="15.140625" customWidth="1"/>
  </cols>
  <sheetData>
    <row r="1" spans="1:12" ht="15.75" thickBot="1" x14ac:dyDescent="0.3"/>
    <row r="2" spans="1:12" ht="34.5" thickBot="1" x14ac:dyDescent="0.3">
      <c r="A2" s="1" t="s">
        <v>401</v>
      </c>
      <c r="B2" s="1" t="s">
        <v>5</v>
      </c>
      <c r="C2" s="2" t="s">
        <v>203</v>
      </c>
      <c r="D2" s="3" t="s">
        <v>282</v>
      </c>
      <c r="E2" s="3" t="s">
        <v>6</v>
      </c>
      <c r="F2" s="3" t="s">
        <v>7</v>
      </c>
      <c r="G2" s="3" t="s">
        <v>8</v>
      </c>
      <c r="H2" s="3" t="s">
        <v>9</v>
      </c>
      <c r="I2" s="4" t="s">
        <v>12</v>
      </c>
      <c r="J2" s="5" t="s">
        <v>13</v>
      </c>
      <c r="K2" s="52" t="s">
        <v>417</v>
      </c>
      <c r="L2" s="54" t="s">
        <v>418</v>
      </c>
    </row>
    <row r="3" spans="1:12" ht="76.5" x14ac:dyDescent="0.25">
      <c r="A3" s="20" t="s">
        <v>277</v>
      </c>
      <c r="B3" s="21" t="s">
        <v>410</v>
      </c>
      <c r="C3" s="8" t="s">
        <v>221</v>
      </c>
      <c r="D3" s="21" t="s">
        <v>26</v>
      </c>
      <c r="E3" s="8" t="s">
        <v>291</v>
      </c>
      <c r="F3" s="33">
        <v>1</v>
      </c>
      <c r="G3" s="8" t="s">
        <v>39</v>
      </c>
      <c r="H3" s="8" t="s">
        <v>37</v>
      </c>
      <c r="I3" s="9">
        <v>43467</v>
      </c>
      <c r="J3" s="9">
        <v>43819</v>
      </c>
      <c r="K3" s="22">
        <v>0</v>
      </c>
      <c r="L3" s="34">
        <v>0.33</v>
      </c>
    </row>
    <row r="4" spans="1:12" ht="89.25" x14ac:dyDescent="0.25">
      <c r="A4" s="24" t="s">
        <v>277</v>
      </c>
      <c r="B4" s="25" t="s">
        <v>410</v>
      </c>
      <c r="C4" s="10" t="s">
        <v>222</v>
      </c>
      <c r="D4" s="25" t="s">
        <v>307</v>
      </c>
      <c r="E4" s="10" t="s">
        <v>308</v>
      </c>
      <c r="F4" s="16">
        <v>1</v>
      </c>
      <c r="G4" s="10" t="s">
        <v>309</v>
      </c>
      <c r="H4" s="10" t="s">
        <v>37</v>
      </c>
      <c r="I4" s="11">
        <v>43497</v>
      </c>
      <c r="J4" s="11">
        <v>43819</v>
      </c>
      <c r="K4" s="26">
        <v>0</v>
      </c>
      <c r="L4" s="29">
        <v>0.33</v>
      </c>
    </row>
    <row r="5" spans="1:12" ht="51.75" thickBot="1" x14ac:dyDescent="0.3">
      <c r="A5" s="30" t="s">
        <v>280</v>
      </c>
      <c r="B5" s="31" t="s">
        <v>411</v>
      </c>
      <c r="C5" s="12" t="s">
        <v>254</v>
      </c>
      <c r="D5" s="31" t="s">
        <v>92</v>
      </c>
      <c r="E5" s="12" t="s">
        <v>93</v>
      </c>
      <c r="F5" s="12">
        <v>1</v>
      </c>
      <c r="G5" s="12" t="s">
        <v>107</v>
      </c>
      <c r="H5" s="12" t="s">
        <v>37</v>
      </c>
      <c r="I5" s="13">
        <v>43497</v>
      </c>
      <c r="J5" s="13">
        <v>43707</v>
      </c>
      <c r="K5" s="12">
        <v>0</v>
      </c>
      <c r="L5" s="3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4.5703125" customWidth="1"/>
    <col min="2" max="2" width="19.85546875" customWidth="1"/>
    <col min="3" max="3" width="5.7109375" bestFit="1" customWidth="1"/>
    <col min="4" max="4" width="40" customWidth="1"/>
    <col min="5" max="5" width="23" customWidth="1"/>
    <col min="6" max="6" width="9.7109375" bestFit="1" customWidth="1"/>
    <col min="7" max="7" width="24.85546875" customWidth="1"/>
    <col min="8" max="8" width="18.140625" customWidth="1"/>
    <col min="9" max="9" width="22.28515625" customWidth="1"/>
    <col min="12" max="13" width="15.140625" customWidth="1"/>
  </cols>
  <sheetData>
    <row r="1" spans="1:13" ht="15.75" thickBot="1" x14ac:dyDescent="0.3"/>
    <row r="2" spans="1:13" ht="34.5" thickBot="1" x14ac:dyDescent="0.3">
      <c r="A2" s="1" t="s">
        <v>401</v>
      </c>
      <c r="B2" s="1" t="s">
        <v>5</v>
      </c>
      <c r="C2" s="2" t="s">
        <v>203</v>
      </c>
      <c r="D2" s="3" t="s">
        <v>282</v>
      </c>
      <c r="E2" s="3" t="s">
        <v>6</v>
      </c>
      <c r="F2" s="3" t="s">
        <v>7</v>
      </c>
      <c r="G2" s="3" t="s">
        <v>8</v>
      </c>
      <c r="H2" s="3" t="s">
        <v>9</v>
      </c>
      <c r="I2" s="3" t="s">
        <v>10</v>
      </c>
      <c r="J2" s="4" t="s">
        <v>12</v>
      </c>
      <c r="K2" s="5" t="s">
        <v>13</v>
      </c>
      <c r="L2" s="52" t="s">
        <v>417</v>
      </c>
      <c r="M2" s="54" t="s">
        <v>418</v>
      </c>
    </row>
    <row r="3" spans="1:13" ht="51" x14ac:dyDescent="0.25">
      <c r="A3" s="20" t="s">
        <v>278</v>
      </c>
      <c r="B3" s="21" t="s">
        <v>412</v>
      </c>
      <c r="C3" s="8" t="s">
        <v>204</v>
      </c>
      <c r="D3" s="25" t="s">
        <v>162</v>
      </c>
      <c r="E3" s="8" t="s">
        <v>71</v>
      </c>
      <c r="F3" s="8">
        <v>1</v>
      </c>
      <c r="G3" s="8" t="s">
        <v>20</v>
      </c>
      <c r="H3" s="8" t="s">
        <v>80</v>
      </c>
      <c r="I3" s="8" t="s">
        <v>19</v>
      </c>
      <c r="J3" s="9">
        <v>43467</v>
      </c>
      <c r="K3" s="9">
        <v>43553</v>
      </c>
      <c r="L3" s="22">
        <v>1</v>
      </c>
      <c r="M3" s="23">
        <v>0</v>
      </c>
    </row>
    <row r="4" spans="1:13" ht="63.75" x14ac:dyDescent="0.25">
      <c r="A4" s="24" t="s">
        <v>278</v>
      </c>
      <c r="B4" s="25" t="s">
        <v>413</v>
      </c>
      <c r="C4" s="10" t="s">
        <v>208</v>
      </c>
      <c r="D4" s="25" t="s">
        <v>166</v>
      </c>
      <c r="E4" s="10" t="s">
        <v>176</v>
      </c>
      <c r="F4" s="10">
        <v>3</v>
      </c>
      <c r="G4" s="10" t="s">
        <v>153</v>
      </c>
      <c r="H4" s="10" t="s">
        <v>165</v>
      </c>
      <c r="I4" s="10" t="s">
        <v>19</v>
      </c>
      <c r="J4" s="11">
        <v>43467</v>
      </c>
      <c r="K4" s="11">
        <v>43723</v>
      </c>
      <c r="L4" s="10">
        <v>0</v>
      </c>
      <c r="M4" s="28">
        <v>1</v>
      </c>
    </row>
    <row r="5" spans="1:13" ht="51" x14ac:dyDescent="0.25">
      <c r="A5" s="24" t="s">
        <v>278</v>
      </c>
      <c r="B5" s="25" t="s">
        <v>413</v>
      </c>
      <c r="C5" s="10" t="s">
        <v>209</v>
      </c>
      <c r="D5" s="25" t="s">
        <v>199</v>
      </c>
      <c r="E5" s="10" t="s">
        <v>175</v>
      </c>
      <c r="F5" s="10">
        <v>3</v>
      </c>
      <c r="G5" s="10" t="s">
        <v>177</v>
      </c>
      <c r="H5" s="10" t="s">
        <v>80</v>
      </c>
      <c r="I5" s="10" t="s">
        <v>19</v>
      </c>
      <c r="J5" s="11">
        <v>43467</v>
      </c>
      <c r="K5" s="11">
        <v>43738</v>
      </c>
      <c r="L5" s="10">
        <v>0</v>
      </c>
      <c r="M5" s="28">
        <v>1</v>
      </c>
    </row>
    <row r="6" spans="1:13" ht="51" x14ac:dyDescent="0.25">
      <c r="A6" s="24" t="s">
        <v>277</v>
      </c>
      <c r="B6" s="25" t="s">
        <v>414</v>
      </c>
      <c r="C6" s="10" t="s">
        <v>211</v>
      </c>
      <c r="D6" s="25" t="s">
        <v>197</v>
      </c>
      <c r="E6" s="10" t="s">
        <v>198</v>
      </c>
      <c r="F6" s="10">
        <v>3</v>
      </c>
      <c r="G6" s="10" t="s">
        <v>33</v>
      </c>
      <c r="H6" s="10" t="s">
        <v>80</v>
      </c>
      <c r="I6" s="10" t="s">
        <v>421</v>
      </c>
      <c r="J6" s="11">
        <v>43556</v>
      </c>
      <c r="K6" s="11">
        <v>43769</v>
      </c>
      <c r="L6" s="10">
        <v>0</v>
      </c>
      <c r="M6" s="28">
        <v>1</v>
      </c>
    </row>
    <row r="7" spans="1:13" ht="51" x14ac:dyDescent="0.25">
      <c r="A7" s="24" t="s">
        <v>277</v>
      </c>
      <c r="B7" s="25" t="s">
        <v>415</v>
      </c>
      <c r="C7" s="10" t="s">
        <v>214</v>
      </c>
      <c r="D7" s="25" t="s">
        <v>338</v>
      </c>
      <c r="E7" s="10" t="s">
        <v>287</v>
      </c>
      <c r="F7" s="10">
        <v>1</v>
      </c>
      <c r="G7" s="10" t="s">
        <v>152</v>
      </c>
      <c r="H7" s="10" t="s">
        <v>80</v>
      </c>
      <c r="I7" s="10" t="s">
        <v>420</v>
      </c>
      <c r="J7" s="11">
        <v>43497</v>
      </c>
      <c r="K7" s="11">
        <v>43707</v>
      </c>
      <c r="L7" s="10">
        <v>0</v>
      </c>
      <c r="M7" s="28">
        <v>1</v>
      </c>
    </row>
    <row r="8" spans="1:13" ht="76.5" x14ac:dyDescent="0.25">
      <c r="A8" s="24" t="s">
        <v>277</v>
      </c>
      <c r="B8" s="25" t="s">
        <v>415</v>
      </c>
      <c r="C8" s="10" t="s">
        <v>215</v>
      </c>
      <c r="D8" s="25" t="s">
        <v>339</v>
      </c>
      <c r="E8" s="10" t="s">
        <v>340</v>
      </c>
      <c r="F8" s="10">
        <v>2</v>
      </c>
      <c r="G8" s="10" t="s">
        <v>157</v>
      </c>
      <c r="H8" s="10" t="s">
        <v>80</v>
      </c>
      <c r="I8" s="10" t="s">
        <v>420</v>
      </c>
      <c r="J8" s="11">
        <v>43497</v>
      </c>
      <c r="K8" s="11">
        <v>43707</v>
      </c>
      <c r="L8" s="10">
        <v>0</v>
      </c>
      <c r="M8" s="28">
        <v>1</v>
      </c>
    </row>
    <row r="9" spans="1:13" ht="51" x14ac:dyDescent="0.25">
      <c r="A9" s="24" t="s">
        <v>277</v>
      </c>
      <c r="B9" s="25" t="s">
        <v>415</v>
      </c>
      <c r="C9" s="10" t="s">
        <v>216</v>
      </c>
      <c r="D9" s="25" t="s">
        <v>171</v>
      </c>
      <c r="E9" s="10" t="s">
        <v>288</v>
      </c>
      <c r="F9" s="14">
        <v>1</v>
      </c>
      <c r="G9" s="10" t="s">
        <v>341</v>
      </c>
      <c r="H9" s="10" t="s">
        <v>80</v>
      </c>
      <c r="I9" s="10" t="s">
        <v>60</v>
      </c>
      <c r="J9" s="11">
        <v>43497</v>
      </c>
      <c r="K9" s="11">
        <v>43819</v>
      </c>
      <c r="L9" s="35">
        <v>2.3E-2</v>
      </c>
      <c r="M9" s="36">
        <v>0.33</v>
      </c>
    </row>
    <row r="10" spans="1:13" ht="51" x14ac:dyDescent="0.25">
      <c r="A10" s="24" t="s">
        <v>277</v>
      </c>
      <c r="B10" s="25" t="s">
        <v>415</v>
      </c>
      <c r="C10" s="10" t="s">
        <v>217</v>
      </c>
      <c r="D10" s="25" t="s">
        <v>343</v>
      </c>
      <c r="E10" s="10" t="s">
        <v>344</v>
      </c>
      <c r="F10" s="14">
        <v>1</v>
      </c>
      <c r="G10" s="10" t="s">
        <v>345</v>
      </c>
      <c r="H10" s="10" t="s">
        <v>80</v>
      </c>
      <c r="I10" s="10" t="s">
        <v>421</v>
      </c>
      <c r="J10" s="11">
        <v>43556</v>
      </c>
      <c r="K10" s="11">
        <v>43830</v>
      </c>
      <c r="L10" s="35">
        <v>9.1999999999999998E-2</v>
      </c>
      <c r="M10" s="36">
        <v>0.33</v>
      </c>
    </row>
    <row r="11" spans="1:13" ht="63.75" x14ac:dyDescent="0.25">
      <c r="A11" s="24" t="s">
        <v>277</v>
      </c>
      <c r="B11" s="25" t="s">
        <v>415</v>
      </c>
      <c r="C11" s="10" t="s">
        <v>219</v>
      </c>
      <c r="D11" s="25" t="s">
        <v>172</v>
      </c>
      <c r="E11" s="10" t="s">
        <v>159</v>
      </c>
      <c r="F11" s="10">
        <v>2</v>
      </c>
      <c r="G11" s="10" t="s">
        <v>160</v>
      </c>
      <c r="H11" s="10" t="s">
        <v>80</v>
      </c>
      <c r="I11" s="10" t="s">
        <v>420</v>
      </c>
      <c r="J11" s="11">
        <v>43497</v>
      </c>
      <c r="K11" s="11">
        <v>43799</v>
      </c>
      <c r="L11" s="10">
        <v>1</v>
      </c>
      <c r="M11" s="28">
        <v>0</v>
      </c>
    </row>
    <row r="12" spans="1:13" ht="38.25" x14ac:dyDescent="0.25">
      <c r="A12" s="24" t="s">
        <v>279</v>
      </c>
      <c r="B12" s="25" t="s">
        <v>416</v>
      </c>
      <c r="C12" s="10" t="s">
        <v>234</v>
      </c>
      <c r="D12" s="25" t="s">
        <v>49</v>
      </c>
      <c r="E12" s="10" t="s">
        <v>52</v>
      </c>
      <c r="F12" s="10">
        <v>19</v>
      </c>
      <c r="G12" s="10" t="s">
        <v>51</v>
      </c>
      <c r="H12" s="10" t="s">
        <v>80</v>
      </c>
      <c r="I12" s="10" t="s">
        <v>82</v>
      </c>
      <c r="J12" s="11">
        <v>43467</v>
      </c>
      <c r="K12" s="11">
        <v>43585</v>
      </c>
      <c r="L12" s="37">
        <v>7</v>
      </c>
      <c r="M12" s="38">
        <v>0</v>
      </c>
    </row>
    <row r="13" spans="1:13" ht="51" x14ac:dyDescent="0.25">
      <c r="A13" s="24" t="s">
        <v>279</v>
      </c>
      <c r="B13" s="25" t="s">
        <v>416</v>
      </c>
      <c r="C13" s="10" t="s">
        <v>235</v>
      </c>
      <c r="D13" s="25" t="s">
        <v>53</v>
      </c>
      <c r="E13" s="10" t="s">
        <v>65</v>
      </c>
      <c r="F13" s="14">
        <v>1</v>
      </c>
      <c r="G13" s="16" t="s">
        <v>347</v>
      </c>
      <c r="H13" s="10" t="s">
        <v>80</v>
      </c>
      <c r="I13" s="10" t="s">
        <v>421</v>
      </c>
      <c r="J13" s="11">
        <v>43497</v>
      </c>
      <c r="K13" s="11">
        <v>43646</v>
      </c>
      <c r="L13" s="39">
        <v>0.73684210526315785</v>
      </c>
      <c r="M13" s="40">
        <f>5/19</f>
        <v>0.26315789473684209</v>
      </c>
    </row>
    <row r="14" spans="1:13" ht="51" x14ac:dyDescent="0.25">
      <c r="A14" s="24" t="s">
        <v>279</v>
      </c>
      <c r="B14" s="25" t="s">
        <v>416</v>
      </c>
      <c r="C14" s="10" t="s">
        <v>236</v>
      </c>
      <c r="D14" s="25" t="s">
        <v>130</v>
      </c>
      <c r="E14" s="10" t="s">
        <v>310</v>
      </c>
      <c r="F14" s="10">
        <v>1</v>
      </c>
      <c r="G14" s="10" t="s">
        <v>311</v>
      </c>
      <c r="H14" s="10" t="s">
        <v>81</v>
      </c>
      <c r="I14" s="10" t="s">
        <v>84</v>
      </c>
      <c r="J14" s="11">
        <v>43587</v>
      </c>
      <c r="K14" s="11">
        <v>43707</v>
      </c>
      <c r="L14" s="10">
        <v>0</v>
      </c>
      <c r="M14" s="38">
        <v>1</v>
      </c>
    </row>
    <row r="15" spans="1:13" ht="38.25" x14ac:dyDescent="0.25">
      <c r="A15" s="24" t="s">
        <v>279</v>
      </c>
      <c r="B15" s="25" t="s">
        <v>416</v>
      </c>
      <c r="C15" s="10" t="s">
        <v>237</v>
      </c>
      <c r="D15" s="25" t="s">
        <v>94</v>
      </c>
      <c r="E15" s="10" t="s">
        <v>131</v>
      </c>
      <c r="F15" s="10">
        <v>1</v>
      </c>
      <c r="G15" s="10" t="s">
        <v>132</v>
      </c>
      <c r="H15" s="10" t="s">
        <v>80</v>
      </c>
      <c r="I15" s="10" t="s">
        <v>421</v>
      </c>
      <c r="J15" s="11">
        <v>43646</v>
      </c>
      <c r="K15" s="11">
        <v>43738</v>
      </c>
      <c r="L15" s="10">
        <v>0</v>
      </c>
      <c r="M15" s="38">
        <v>0.8</v>
      </c>
    </row>
    <row r="16" spans="1:13" ht="76.5" x14ac:dyDescent="0.25">
      <c r="A16" s="24" t="s">
        <v>279</v>
      </c>
      <c r="B16" s="25" t="s">
        <v>406</v>
      </c>
      <c r="C16" s="10" t="s">
        <v>238</v>
      </c>
      <c r="D16" s="25" t="s">
        <v>55</v>
      </c>
      <c r="E16" s="10" t="s">
        <v>67</v>
      </c>
      <c r="F16" s="10">
        <v>1</v>
      </c>
      <c r="G16" s="10" t="s">
        <v>68</v>
      </c>
      <c r="H16" s="10" t="s">
        <v>80</v>
      </c>
      <c r="I16" s="10" t="s">
        <v>422</v>
      </c>
      <c r="J16" s="11">
        <v>43497</v>
      </c>
      <c r="K16" s="11">
        <v>43616</v>
      </c>
      <c r="L16" s="10">
        <v>0</v>
      </c>
      <c r="M16" s="38">
        <v>1</v>
      </c>
    </row>
    <row r="17" spans="1:13" ht="51.75" thickBot="1" x14ac:dyDescent="0.3">
      <c r="A17" s="30" t="s">
        <v>280</v>
      </c>
      <c r="B17" s="31" t="s">
        <v>402</v>
      </c>
      <c r="C17" s="12" t="s">
        <v>245</v>
      </c>
      <c r="D17" s="31" t="s">
        <v>314</v>
      </c>
      <c r="E17" s="12" t="s">
        <v>298</v>
      </c>
      <c r="F17" s="19">
        <v>1</v>
      </c>
      <c r="G17" s="12" t="s">
        <v>106</v>
      </c>
      <c r="H17" s="12" t="s">
        <v>80</v>
      </c>
      <c r="I17" s="12" t="s">
        <v>421</v>
      </c>
      <c r="J17" s="13">
        <v>43467</v>
      </c>
      <c r="K17" s="13">
        <v>43830</v>
      </c>
      <c r="L17" s="12">
        <v>0</v>
      </c>
      <c r="M17" s="41">
        <v>0.33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E3" sqref="E3"/>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401</v>
      </c>
      <c r="B2" s="52" t="s">
        <v>5</v>
      </c>
      <c r="C2" s="52" t="s">
        <v>203</v>
      </c>
      <c r="D2" s="52" t="s">
        <v>282</v>
      </c>
      <c r="E2" s="52" t="s">
        <v>6</v>
      </c>
      <c r="F2" s="52" t="s">
        <v>7</v>
      </c>
      <c r="G2" s="52" t="s">
        <v>8</v>
      </c>
      <c r="H2" s="52" t="s">
        <v>9</v>
      </c>
      <c r="I2" s="53" t="s">
        <v>12</v>
      </c>
      <c r="J2" s="53" t="s">
        <v>13</v>
      </c>
      <c r="K2" s="52" t="s">
        <v>417</v>
      </c>
      <c r="L2" s="54" t="s">
        <v>418</v>
      </c>
    </row>
    <row r="3" spans="1:12" ht="77.25" thickBot="1" x14ac:dyDescent="0.3">
      <c r="A3" s="47" t="s">
        <v>278</v>
      </c>
      <c r="B3" s="48" t="s">
        <v>419</v>
      </c>
      <c r="C3" s="17" t="s">
        <v>210</v>
      </c>
      <c r="D3" s="48" t="s">
        <v>200</v>
      </c>
      <c r="E3" s="17" t="s">
        <v>201</v>
      </c>
      <c r="F3" s="49">
        <v>3</v>
      </c>
      <c r="G3" s="17" t="s">
        <v>202</v>
      </c>
      <c r="H3" s="17" t="s">
        <v>22</v>
      </c>
      <c r="I3" s="18">
        <v>43467</v>
      </c>
      <c r="J3" s="18">
        <v>43723</v>
      </c>
      <c r="K3" s="49">
        <v>0</v>
      </c>
      <c r="L3" s="5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PAAC IDPC 2018 V3</vt:lpstr>
      <vt:lpstr>Hoja1</vt:lpstr>
      <vt:lpstr>As. Jurídica</vt:lpstr>
      <vt:lpstr>Corporativa</vt:lpstr>
      <vt:lpstr>Divulgación</vt:lpstr>
      <vt:lpstr>As. Planeación</vt:lpstr>
      <vt:lpstr>Control Interno</vt:lpstr>
      <vt:lpstr>'PAAC IDPC 2018 V3'!Área_de_impresión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Jose Francisco Rodriguez Tellez</cp:lastModifiedBy>
  <cp:lastPrinted>2019-12-02T19:13:40Z</cp:lastPrinted>
  <dcterms:created xsi:type="dcterms:W3CDTF">2019-01-17T15:29:16Z</dcterms:created>
  <dcterms:modified xsi:type="dcterms:W3CDTF">2020-03-03T21:48:32Z</dcterms:modified>
</cp:coreProperties>
</file>