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D:\Familia\Documents\IDPC 2020\POAS 2020\POAS trimestre 2\"/>
    </mc:Choice>
  </mc:AlternateContent>
  <bookViews>
    <workbookView xWindow="0" yWindow="0" windowWidth="20490" windowHeight="6960" tabRatio="855" firstSheet="1" activeTab="2"/>
  </bookViews>
  <sheets>
    <sheet name="Validac Área Obj. Estr. Proy." sheetId="8" state="hidden" r:id="rId1"/>
    <sheet name="Marco General" sheetId="4" r:id="rId2"/>
    <sheet name="Act. Estrategias" sheetId="9" r:id="rId3"/>
    <sheet name="Act. Gestión y Seguimiento" sheetId="3" r:id="rId4"/>
    <sheet name="PRG-EJC POA" sheetId="13" r:id="rId5"/>
    <sheet name="Listas" sheetId="11" state="hidden" r:id="rId6"/>
    <sheet name="Hoja1" sheetId="12" state="hidden" r:id="rId7"/>
  </sheets>
  <definedNames>
    <definedName name="_xlnm._FilterDatabase" localSheetId="2" hidden="1">'Act. Estrategias'!$B$9:$BF$131</definedName>
    <definedName name="_xlnm._FilterDatabase" localSheetId="3" hidden="1">'Act. Gestión y Seguimiento'!$B$9:$AT$21</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Estrategias'!$B$1:$BF$134</definedName>
    <definedName name="_xlnm.Print_Area" localSheetId="3">'Act. Gestión y Seguimiento'!$B$1:$AT$21</definedName>
    <definedName name="_xlnm.Print_Area" localSheetId="1">'Marco General'!$A$1:$K$49</definedName>
    <definedName name="areas">Listas!$B$3:$B$8</definedName>
    <definedName name="OBJ_1">Listas!$D$42:$D$44</definedName>
    <definedName name="OBJ_2">Listas!$D$45:$D$49</definedName>
    <definedName name="OBJ_3">Listas!$D$50:$D$56</definedName>
    <definedName name="OBJ_4">Listas!$D$57:$D$62</definedName>
    <definedName name="OBJ_5">Listas!$D$63:$D$68</definedName>
    <definedName name="objetivos">Listas!$L$3:$L$8</definedName>
    <definedName name="procesos">Listas!$B$13:$B$32</definedName>
    <definedName name="proyectos">Listas!$H$3:$H$8</definedName>
    <definedName name="_xlnm.Print_Titles" localSheetId="2">'Act. Estrategias'!$12:$13</definedName>
    <definedName name="_xlnm.Print_Titles" localSheetId="3">'Act. Gestión y Seguimiento'!$11:$12</definedName>
  </definedNames>
  <calcPr calcId="162913"/>
  <customWorkbookViews>
    <customWorkbookView name="María Alejandra - Vista personalizada" guid="{EE57F9CB-2872-414C-B734-58B3F264B441}" mergeInterval="0" personalView="1" maximized="1" xWindow="1" yWindow="1" windowWidth="1366" windowHeight="498" activeSheetId="1"/>
    <customWorkbookView name="natalia.martinez - Vista personalizada" guid="{5600F029-3B47-4FF1-9D61-ECBDBE0F23F0}" mergeInterval="0" personalView="1" maximized="1" xWindow="1" yWindow="1" windowWidth="1676" windowHeight="916" activeSheetId="1"/>
    <customWorkbookView name="Patricia helena Baracaldo Otero - Vista personalizada" guid="{E7C90F82-67F6-4585-8F4B-3B987650867D}" mergeInterval="0" personalView="1" maximized="1" xWindow="-8" yWindow="-8" windowWidth="1382" windowHeight="744" activeSheetId="1"/>
    <customWorkbookView name="Sandra Patricia Mendoza - Vista personalizada" guid="{D9B40DA0-B413-411A-9237-1FBA75E7A677}" mergeInterval="0" personalView="1" maximized="1" windowWidth="1676" windowHeight="825" activeSheetId="1"/>
    <customWorkbookView name="Pablo Balcazar - Vista personalizada" guid="{A767BCD9-8FBC-4938-A6D4-0A3B64020C4E}" mergeInterval="0" personalView="1" maximized="1" windowWidth="1362" windowHeight="54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4" i="9" l="1"/>
  <c r="AA86" i="9" l="1"/>
  <c r="BA74" i="9" l="1"/>
  <c r="AA74" i="9"/>
  <c r="BD62" i="9" l="1"/>
  <c r="AA62" i="9"/>
  <c r="BD38" i="9" l="1"/>
  <c r="AV36" i="9"/>
  <c r="BB38" i="9"/>
  <c r="BA38" i="9"/>
  <c r="BD37" i="9"/>
  <c r="BA37" i="9"/>
  <c r="BB37" i="9" s="1"/>
  <c r="BD36" i="9"/>
  <c r="BB36" i="9"/>
  <c r="BA36" i="9"/>
  <c r="BA31" i="9"/>
  <c r="BA25" i="9"/>
  <c r="BD50" i="9"/>
  <c r="BB50" i="9"/>
  <c r="BD25" i="9" l="1"/>
  <c r="AA50" i="9"/>
  <c r="AA25" i="9" l="1"/>
  <c r="AA38" i="9" l="1"/>
  <c r="AA37" i="9"/>
  <c r="AA36" i="9"/>
  <c r="Q25" i="9" l="1"/>
  <c r="BB25" i="9" s="1"/>
  <c r="Q38" i="9" l="1"/>
  <c r="Q37" i="9"/>
  <c r="Q36" i="9"/>
  <c r="Q50" i="9" l="1"/>
  <c r="Q86" i="9"/>
  <c r="Q74" i="9" l="1"/>
  <c r="Q62" i="9"/>
  <c r="Q14" i="9"/>
  <c r="E34" i="3" l="1"/>
  <c r="E93" i="9" l="1"/>
  <c r="AY37" i="9" l="1"/>
  <c r="AV37" i="9"/>
  <c r="AO37" i="9"/>
  <c r="AL37" i="9"/>
  <c r="AE37" i="9"/>
  <c r="AB37" i="9"/>
  <c r="U37" i="9"/>
  <c r="R37" i="9"/>
  <c r="BE37" i="9" l="1"/>
  <c r="BC37" i="9"/>
  <c r="BD39" i="9"/>
  <c r="BB39" i="9"/>
  <c r="BA39" i="9"/>
  <c r="BE39" i="9" s="1"/>
  <c r="AY39" i="9"/>
  <c r="AV39" i="9"/>
  <c r="AO39" i="9"/>
  <c r="AL39" i="9"/>
  <c r="AE39" i="9"/>
  <c r="AB39" i="9"/>
  <c r="U39" i="9"/>
  <c r="R39" i="9"/>
  <c r="BC39" i="9" l="1"/>
  <c r="BE38" i="9" l="1"/>
  <c r="AY38" i="9"/>
  <c r="AV38" i="9"/>
  <c r="AO38" i="9"/>
  <c r="AL38" i="9"/>
  <c r="AE38" i="9"/>
  <c r="AB38" i="9"/>
  <c r="U38" i="9"/>
  <c r="R38" i="9"/>
  <c r="BC38" i="9" l="1"/>
  <c r="AR30" i="3" l="1"/>
  <c r="AP30" i="3"/>
  <c r="AO30" i="3"/>
  <c r="AM30" i="3"/>
  <c r="AJ30" i="3"/>
  <c r="AF30" i="3"/>
  <c r="AC30" i="3"/>
  <c r="Y30" i="3"/>
  <c r="V30" i="3"/>
  <c r="R30" i="3"/>
  <c r="O30" i="3"/>
  <c r="AO17" i="3"/>
  <c r="BD14" i="9"/>
  <c r="AQ30" i="3" l="1"/>
  <c r="AS30" i="3"/>
  <c r="AO20" i="3" l="1"/>
  <c r="D7" i="3"/>
  <c r="D5" i="3"/>
  <c r="E8" i="9" l="1"/>
  <c r="I37" i="4" l="1"/>
  <c r="M8" i="9" l="1"/>
  <c r="BD92" i="9"/>
  <c r="BB92" i="9"/>
  <c r="BA92" i="9"/>
  <c r="AY92" i="9"/>
  <c r="AV92" i="9"/>
  <c r="AO92" i="9"/>
  <c r="AL92" i="9"/>
  <c r="AE92" i="9"/>
  <c r="AB92" i="9"/>
  <c r="U92" i="9"/>
  <c r="R92" i="9"/>
  <c r="BD91" i="9"/>
  <c r="BB91" i="9"/>
  <c r="BA91" i="9"/>
  <c r="AY91" i="9"/>
  <c r="AV91" i="9"/>
  <c r="AO91" i="9"/>
  <c r="AL91" i="9"/>
  <c r="AE91" i="9"/>
  <c r="AB91" i="9"/>
  <c r="U91" i="9"/>
  <c r="R91" i="9"/>
  <c r="BD90" i="9"/>
  <c r="BB90" i="9"/>
  <c r="BA90" i="9"/>
  <c r="AY90" i="9"/>
  <c r="AV90" i="9"/>
  <c r="AO90" i="9"/>
  <c r="AL90" i="9"/>
  <c r="AE90" i="9"/>
  <c r="AB90" i="9"/>
  <c r="U90" i="9"/>
  <c r="R90" i="9"/>
  <c r="BD89" i="9"/>
  <c r="BB89" i="9"/>
  <c r="BA89" i="9"/>
  <c r="AY89" i="9"/>
  <c r="AV89" i="9"/>
  <c r="AO89" i="9"/>
  <c r="AL89" i="9"/>
  <c r="AE89" i="9"/>
  <c r="AB89" i="9"/>
  <c r="U89" i="9"/>
  <c r="R89" i="9"/>
  <c r="BD88" i="9"/>
  <c r="BB88" i="9"/>
  <c r="BA88" i="9"/>
  <c r="BE88" i="9" s="1"/>
  <c r="AY88" i="9"/>
  <c r="AV88" i="9"/>
  <c r="AO88" i="9"/>
  <c r="AL88" i="9"/>
  <c r="AE88" i="9"/>
  <c r="AB88" i="9"/>
  <c r="U88" i="9"/>
  <c r="R88" i="9"/>
  <c r="BD87" i="9"/>
  <c r="BB87" i="9"/>
  <c r="BA87" i="9"/>
  <c r="AY87" i="9"/>
  <c r="AV87" i="9"/>
  <c r="AO87" i="9"/>
  <c r="AL87" i="9"/>
  <c r="AE87" i="9"/>
  <c r="AB87" i="9"/>
  <c r="U87" i="9"/>
  <c r="R87" i="9"/>
  <c r="BD86" i="9"/>
  <c r="BB86" i="9"/>
  <c r="BA86" i="9"/>
  <c r="AY86" i="9"/>
  <c r="AV86" i="9"/>
  <c r="AO86" i="9"/>
  <c r="AL86" i="9"/>
  <c r="AE86" i="9"/>
  <c r="AB86" i="9"/>
  <c r="U86" i="9"/>
  <c r="R86" i="9"/>
  <c r="S82" i="9"/>
  <c r="BD80" i="9"/>
  <c r="BB80" i="9"/>
  <c r="BA80" i="9"/>
  <c r="AY80" i="9"/>
  <c r="AV80" i="9"/>
  <c r="AO80" i="9"/>
  <c r="AL80" i="9"/>
  <c r="AE80" i="9"/>
  <c r="AB80" i="9"/>
  <c r="U80" i="9"/>
  <c r="R80" i="9"/>
  <c r="BD79" i="9"/>
  <c r="BB79" i="9"/>
  <c r="BA79" i="9"/>
  <c r="BE79" i="9" s="1"/>
  <c r="AY79" i="9"/>
  <c r="AV79" i="9"/>
  <c r="AO79" i="9"/>
  <c r="AL79" i="9"/>
  <c r="AE79" i="9"/>
  <c r="AB79" i="9"/>
  <c r="U79" i="9"/>
  <c r="R79" i="9"/>
  <c r="BD78" i="9"/>
  <c r="BB78" i="9"/>
  <c r="BA78" i="9"/>
  <c r="AY78" i="9"/>
  <c r="AV78" i="9"/>
  <c r="AO78" i="9"/>
  <c r="AL78" i="9"/>
  <c r="AE78" i="9"/>
  <c r="AB78" i="9"/>
  <c r="U78" i="9"/>
  <c r="R78" i="9"/>
  <c r="BD77" i="9"/>
  <c r="BB77" i="9"/>
  <c r="BA77" i="9"/>
  <c r="BE77" i="9" s="1"/>
  <c r="AY77" i="9"/>
  <c r="AV77" i="9"/>
  <c r="AO77" i="9"/>
  <c r="AL77" i="9"/>
  <c r="AE77" i="9"/>
  <c r="AB77" i="9"/>
  <c r="U77" i="9"/>
  <c r="R77" i="9"/>
  <c r="BD76" i="9"/>
  <c r="BB76" i="9"/>
  <c r="BA76" i="9"/>
  <c r="AY76" i="9"/>
  <c r="AV76" i="9"/>
  <c r="AO76" i="9"/>
  <c r="AL76" i="9"/>
  <c r="AE76" i="9"/>
  <c r="AB76" i="9"/>
  <c r="U76" i="9"/>
  <c r="R76" i="9"/>
  <c r="BD75" i="9"/>
  <c r="BB75" i="9"/>
  <c r="BA75" i="9"/>
  <c r="AY75" i="9"/>
  <c r="AV75" i="9"/>
  <c r="AO75" i="9"/>
  <c r="AL75" i="9"/>
  <c r="AE75" i="9"/>
  <c r="AB75" i="9"/>
  <c r="U75" i="9"/>
  <c r="R75" i="9"/>
  <c r="AY74" i="9"/>
  <c r="AV74" i="9"/>
  <c r="AO74" i="9"/>
  <c r="AL74" i="9"/>
  <c r="AE74" i="9"/>
  <c r="AB74" i="9"/>
  <c r="U74" i="9"/>
  <c r="R74" i="9"/>
  <c r="BD68" i="9"/>
  <c r="BB68" i="9"/>
  <c r="BA68" i="9"/>
  <c r="AY68" i="9"/>
  <c r="AV68" i="9"/>
  <c r="AO68" i="9"/>
  <c r="AL68" i="9"/>
  <c r="AE68" i="9"/>
  <c r="AB68" i="9"/>
  <c r="U68" i="9"/>
  <c r="R68" i="9"/>
  <c r="BD67" i="9"/>
  <c r="BB67" i="9"/>
  <c r="BA67" i="9"/>
  <c r="AY67" i="9"/>
  <c r="AV67" i="9"/>
  <c r="AO67" i="9"/>
  <c r="AL67" i="9"/>
  <c r="AE67" i="9"/>
  <c r="AB67" i="9"/>
  <c r="U67" i="9"/>
  <c r="R67" i="9"/>
  <c r="BD66" i="9"/>
  <c r="BB66" i="9"/>
  <c r="BA66" i="9"/>
  <c r="BE66" i="9" s="1"/>
  <c r="AY66" i="9"/>
  <c r="AV66" i="9"/>
  <c r="AO66" i="9"/>
  <c r="AL66" i="9"/>
  <c r="AE66" i="9"/>
  <c r="AB66" i="9"/>
  <c r="U66" i="9"/>
  <c r="R66" i="9"/>
  <c r="BD65" i="9"/>
  <c r="BB65" i="9"/>
  <c r="BA65" i="9"/>
  <c r="AY65" i="9"/>
  <c r="AV65" i="9"/>
  <c r="AO65" i="9"/>
  <c r="AL65" i="9"/>
  <c r="AE65" i="9"/>
  <c r="AB65" i="9"/>
  <c r="U65" i="9"/>
  <c r="R65" i="9"/>
  <c r="BD64" i="9"/>
  <c r="BB64" i="9"/>
  <c r="BA64" i="9"/>
  <c r="AY64" i="9"/>
  <c r="AV64" i="9"/>
  <c r="AO64" i="9"/>
  <c r="AL64" i="9"/>
  <c r="AE64" i="9"/>
  <c r="AB64" i="9"/>
  <c r="U64" i="9"/>
  <c r="R64" i="9"/>
  <c r="BD63" i="9"/>
  <c r="BB63" i="9"/>
  <c r="BA63" i="9"/>
  <c r="AY63" i="9"/>
  <c r="AV63" i="9"/>
  <c r="AO63" i="9"/>
  <c r="AL63" i="9"/>
  <c r="AE63" i="9"/>
  <c r="AB63" i="9"/>
  <c r="U63" i="9"/>
  <c r="R63" i="9"/>
  <c r="BB62" i="9"/>
  <c r="BA62" i="9"/>
  <c r="AY62" i="9"/>
  <c r="AV62" i="9"/>
  <c r="AO62" i="9"/>
  <c r="AL62" i="9"/>
  <c r="AE62" i="9"/>
  <c r="AB62" i="9"/>
  <c r="U62" i="9"/>
  <c r="R62" i="9"/>
  <c r="S58" i="9"/>
  <c r="BE86" i="9" l="1"/>
  <c r="BE64" i="9"/>
  <c r="BE62" i="9"/>
  <c r="BE75" i="9"/>
  <c r="BC80" i="9"/>
  <c r="BC88" i="9"/>
  <c r="BC90" i="9"/>
  <c r="BC92" i="9"/>
  <c r="BE80" i="9"/>
  <c r="BC87" i="9"/>
  <c r="BC89" i="9"/>
  <c r="BE90" i="9"/>
  <c r="BC91" i="9"/>
  <c r="BE92" i="9"/>
  <c r="BE87" i="9"/>
  <c r="BE89" i="9"/>
  <c r="BE91" i="9"/>
  <c r="BE74" i="9"/>
  <c r="BC74" i="9"/>
  <c r="BC86" i="9"/>
  <c r="BG92" i="9" s="1"/>
  <c r="BE76" i="9"/>
  <c r="BE78" i="9"/>
  <c r="BC76" i="9"/>
  <c r="BC78" i="9"/>
  <c r="BC75" i="9"/>
  <c r="BC77" i="9"/>
  <c r="BC79" i="9"/>
  <c r="BE63" i="9"/>
  <c r="BE65" i="9"/>
  <c r="BC66" i="9"/>
  <c r="BE67" i="9"/>
  <c r="BC68" i="9"/>
  <c r="BC63" i="9"/>
  <c r="BC65" i="9"/>
  <c r="BC67" i="9"/>
  <c r="BE68" i="9"/>
  <c r="BC62" i="9"/>
  <c r="BC64" i="9"/>
  <c r="F26" i="4"/>
  <c r="BA14" i="9"/>
  <c r="F20" i="4"/>
  <c r="F24" i="4"/>
  <c r="BG68" i="9" l="1"/>
  <c r="BG80" i="9"/>
  <c r="AV15" i="9" l="1"/>
  <c r="M10" i="3" l="1"/>
  <c r="AX8" i="9" l="1"/>
  <c r="H11" i="13" s="1"/>
  <c r="AU8" i="9"/>
  <c r="H7" i="13" s="1"/>
  <c r="AQ8" i="9"/>
  <c r="H3" i="13" s="1"/>
  <c r="AN8" i="9"/>
  <c r="G11" i="13" s="1"/>
  <c r="AK8" i="9"/>
  <c r="G7" i="13" s="1"/>
  <c r="AG8" i="9"/>
  <c r="G3" i="13" s="1"/>
  <c r="AD8" i="9"/>
  <c r="F11" i="13" s="1"/>
  <c r="AA8" i="9"/>
  <c r="F7" i="13" s="1"/>
  <c r="W8" i="9"/>
  <c r="F3" i="13" s="1"/>
  <c r="T8" i="9"/>
  <c r="E11" i="13" s="1"/>
  <c r="Q8" i="9"/>
  <c r="E7" i="13" s="1"/>
  <c r="E3" i="13"/>
  <c r="AL33" i="3"/>
  <c r="H13" i="13" s="1"/>
  <c r="AI33" i="3"/>
  <c r="H9" i="13" s="1"/>
  <c r="AH33" i="3"/>
  <c r="H5" i="13" s="1"/>
  <c r="AE33" i="3"/>
  <c r="G13" i="13" s="1"/>
  <c r="AB33" i="3"/>
  <c r="G9" i="13" s="1"/>
  <c r="AA33" i="3"/>
  <c r="G5" i="13" s="1"/>
  <c r="X33" i="3"/>
  <c r="F13" i="13" s="1"/>
  <c r="U33" i="3"/>
  <c r="F9" i="13" s="1"/>
  <c r="T33" i="3"/>
  <c r="F5" i="13" s="1"/>
  <c r="Q33" i="3"/>
  <c r="E13" i="13" s="1"/>
  <c r="N33" i="3"/>
  <c r="E9" i="13" s="1"/>
  <c r="M33" i="3"/>
  <c r="E5" i="13" s="1"/>
  <c r="AR32" i="3"/>
  <c r="AP32" i="3"/>
  <c r="AO32" i="3"/>
  <c r="AM32" i="3"/>
  <c r="AJ32" i="3"/>
  <c r="AF32" i="3"/>
  <c r="AC32" i="3"/>
  <c r="Y32" i="3"/>
  <c r="V32" i="3"/>
  <c r="R32" i="3"/>
  <c r="O32" i="3"/>
  <c r="AR31" i="3"/>
  <c r="AP31" i="3"/>
  <c r="AO31" i="3"/>
  <c r="AM31" i="3"/>
  <c r="AJ31" i="3"/>
  <c r="AF31" i="3"/>
  <c r="AC31" i="3"/>
  <c r="Y31" i="3"/>
  <c r="V31" i="3"/>
  <c r="R31" i="3"/>
  <c r="O31" i="3"/>
  <c r="AR29" i="3"/>
  <c r="AP29" i="3"/>
  <c r="AO29" i="3"/>
  <c r="AM29" i="3"/>
  <c r="AJ29" i="3"/>
  <c r="AF29" i="3"/>
  <c r="AC29" i="3"/>
  <c r="Y29" i="3"/>
  <c r="V29" i="3"/>
  <c r="R29" i="3"/>
  <c r="O29" i="3"/>
  <c r="AR28" i="3"/>
  <c r="AP28" i="3"/>
  <c r="AO28" i="3"/>
  <c r="AM28" i="3"/>
  <c r="AJ28" i="3"/>
  <c r="AF28" i="3"/>
  <c r="AC28" i="3"/>
  <c r="Y28" i="3"/>
  <c r="V28" i="3"/>
  <c r="R28" i="3"/>
  <c r="O28" i="3"/>
  <c r="AR27" i="3"/>
  <c r="AP27" i="3"/>
  <c r="AO27" i="3"/>
  <c r="AM27" i="3"/>
  <c r="AJ27" i="3"/>
  <c r="AF27" i="3"/>
  <c r="AC27" i="3"/>
  <c r="Y27" i="3"/>
  <c r="V27" i="3"/>
  <c r="R27" i="3"/>
  <c r="O27" i="3"/>
  <c r="AR26" i="3"/>
  <c r="AP26" i="3"/>
  <c r="AO26" i="3"/>
  <c r="AM26" i="3"/>
  <c r="AJ26" i="3"/>
  <c r="AF26" i="3"/>
  <c r="AC26" i="3"/>
  <c r="Y26" i="3"/>
  <c r="V26" i="3"/>
  <c r="R26" i="3"/>
  <c r="O26" i="3"/>
  <c r="AL21" i="3"/>
  <c r="H12" i="13" s="1"/>
  <c r="AI21" i="3"/>
  <c r="H8" i="13" s="1"/>
  <c r="AH21" i="3"/>
  <c r="H4" i="13" s="1"/>
  <c r="AJ20" i="3"/>
  <c r="AJ16" i="3"/>
  <c r="AJ19" i="3"/>
  <c r="AJ18" i="3"/>
  <c r="AJ17" i="3"/>
  <c r="AJ15" i="3"/>
  <c r="AJ14" i="3"/>
  <c r="AJ13" i="3"/>
  <c r="AE21" i="3"/>
  <c r="G12" i="13" s="1"/>
  <c r="AB21" i="3"/>
  <c r="G8" i="13" s="1"/>
  <c r="AA21" i="3"/>
  <c r="G4" i="13" s="1"/>
  <c r="AC20" i="3"/>
  <c r="AC16" i="3"/>
  <c r="AC19" i="3"/>
  <c r="AC18" i="3"/>
  <c r="AC17" i="3"/>
  <c r="AC15" i="3"/>
  <c r="AC14" i="3"/>
  <c r="AC13" i="3"/>
  <c r="X21" i="3"/>
  <c r="F12" i="13" s="1"/>
  <c r="U21" i="3"/>
  <c r="F8" i="13" s="1"/>
  <c r="T21" i="3"/>
  <c r="F4" i="13" s="1"/>
  <c r="V20" i="3"/>
  <c r="V16" i="3"/>
  <c r="V19" i="3"/>
  <c r="V18" i="3"/>
  <c r="V17" i="3"/>
  <c r="V15" i="3"/>
  <c r="V14" i="3"/>
  <c r="V13" i="3"/>
  <c r="Q21" i="3"/>
  <c r="E12" i="13" s="1"/>
  <c r="N21" i="3"/>
  <c r="E8" i="13" s="1"/>
  <c r="M21" i="3"/>
  <c r="E4" i="13" s="1"/>
  <c r="O18" i="3"/>
  <c r="R18" i="3"/>
  <c r="Y18" i="3"/>
  <c r="AF18" i="3"/>
  <c r="AM18" i="3"/>
  <c r="AO18" i="3"/>
  <c r="AP18" i="3"/>
  <c r="AR18" i="3"/>
  <c r="O19" i="3"/>
  <c r="R19" i="3"/>
  <c r="Y19" i="3"/>
  <c r="AF19" i="3"/>
  <c r="AM19" i="3"/>
  <c r="AO19" i="3"/>
  <c r="AP19" i="3"/>
  <c r="AR19" i="3"/>
  <c r="S46" i="9"/>
  <c r="BD52" i="9"/>
  <c r="BB52" i="9"/>
  <c r="BA52" i="9"/>
  <c r="AY52" i="9"/>
  <c r="AV52" i="9"/>
  <c r="AO52" i="9"/>
  <c r="AL52" i="9"/>
  <c r="AE52" i="9"/>
  <c r="AB52" i="9"/>
  <c r="U52" i="9"/>
  <c r="R52" i="9"/>
  <c r="S32" i="9"/>
  <c r="S21" i="9"/>
  <c r="S10" i="9"/>
  <c r="BD56" i="9"/>
  <c r="BB56" i="9"/>
  <c r="BA56" i="9"/>
  <c r="AY56" i="9"/>
  <c r="AV56" i="9"/>
  <c r="AO56" i="9"/>
  <c r="AL56" i="9"/>
  <c r="AE56" i="9"/>
  <c r="AB56" i="9"/>
  <c r="U56" i="9"/>
  <c r="R56" i="9"/>
  <c r="BD55" i="9"/>
  <c r="BB55" i="9"/>
  <c r="BA55" i="9"/>
  <c r="AY55" i="9"/>
  <c r="AV55" i="9"/>
  <c r="AO55" i="9"/>
  <c r="AL55" i="9"/>
  <c r="AE55" i="9"/>
  <c r="AB55" i="9"/>
  <c r="U55" i="9"/>
  <c r="R55" i="9"/>
  <c r="BD54" i="9"/>
  <c r="BB54" i="9"/>
  <c r="BA54" i="9"/>
  <c r="AY54" i="9"/>
  <c r="AV54" i="9"/>
  <c r="AO54" i="9"/>
  <c r="AL54" i="9"/>
  <c r="AE54" i="9"/>
  <c r="AB54" i="9"/>
  <c r="U54" i="9"/>
  <c r="R54" i="9"/>
  <c r="BD53" i="9"/>
  <c r="BB53" i="9"/>
  <c r="BA53" i="9"/>
  <c r="AY53" i="9"/>
  <c r="AV53" i="9"/>
  <c r="AO53" i="9"/>
  <c r="AL53" i="9"/>
  <c r="AE53" i="9"/>
  <c r="AB53" i="9"/>
  <c r="U53" i="9"/>
  <c r="R53" i="9"/>
  <c r="BD51" i="9"/>
  <c r="BB51" i="9"/>
  <c r="BA51" i="9"/>
  <c r="BE51" i="9" s="1"/>
  <c r="AY51" i="9"/>
  <c r="AV51" i="9"/>
  <c r="AO51" i="9"/>
  <c r="AL51" i="9"/>
  <c r="AE51" i="9"/>
  <c r="AB51" i="9"/>
  <c r="U51" i="9"/>
  <c r="R51" i="9"/>
  <c r="AY50" i="9"/>
  <c r="AV50" i="9"/>
  <c r="AO50" i="9"/>
  <c r="AL50" i="9"/>
  <c r="AE50" i="9"/>
  <c r="AB50" i="9"/>
  <c r="U50" i="9"/>
  <c r="R50" i="9"/>
  <c r="BC52" i="9" l="1"/>
  <c r="AQ28" i="3"/>
  <c r="AQ31" i="3"/>
  <c r="AS29" i="3"/>
  <c r="AR33" i="3"/>
  <c r="I13" i="13" s="1"/>
  <c r="AS27" i="3"/>
  <c r="AQ32" i="3"/>
  <c r="AQ27" i="3"/>
  <c r="AS28" i="3"/>
  <c r="AQ29" i="3"/>
  <c r="AS31" i="3"/>
  <c r="AS32" i="3"/>
  <c r="BE54" i="9"/>
  <c r="BE52" i="9"/>
  <c r="AQ18" i="3"/>
  <c r="AO33" i="3"/>
  <c r="I5" i="13" s="1"/>
  <c r="AQ26" i="3"/>
  <c r="AP33" i="3"/>
  <c r="I9" i="13" s="1"/>
  <c r="AS26" i="3"/>
  <c r="AS19" i="3"/>
  <c r="AS18" i="3"/>
  <c r="AQ19" i="3"/>
  <c r="BC55" i="9"/>
  <c r="BE50" i="9"/>
  <c r="BC54" i="9"/>
  <c r="BE55" i="9"/>
  <c r="BC53" i="9"/>
  <c r="BC51" i="9"/>
  <c r="BE53" i="9"/>
  <c r="BC50" i="9"/>
  <c r="BC56" i="9"/>
  <c r="BE56" i="9"/>
  <c r="BD44" i="9"/>
  <c r="BB44" i="9"/>
  <c r="BA44" i="9"/>
  <c r="BE44" i="9" s="1"/>
  <c r="AY44" i="9"/>
  <c r="AV44" i="9"/>
  <c r="AO44" i="9"/>
  <c r="AL44" i="9"/>
  <c r="AE44" i="9"/>
  <c r="AB44" i="9"/>
  <c r="U44" i="9"/>
  <c r="R44" i="9"/>
  <c r="BD43" i="9"/>
  <c r="BB43" i="9"/>
  <c r="BA43" i="9"/>
  <c r="AY43" i="9"/>
  <c r="AV43" i="9"/>
  <c r="AO43" i="9"/>
  <c r="AL43" i="9"/>
  <c r="AE43" i="9"/>
  <c r="AB43" i="9"/>
  <c r="U43" i="9"/>
  <c r="R43" i="9"/>
  <c r="BD42" i="9"/>
  <c r="BB42" i="9"/>
  <c r="BA42" i="9"/>
  <c r="AY42" i="9"/>
  <c r="AV42" i="9"/>
  <c r="AO42" i="9"/>
  <c r="AL42" i="9"/>
  <c r="AE42" i="9"/>
  <c r="AB42" i="9"/>
  <c r="U42" i="9"/>
  <c r="R42" i="9"/>
  <c r="BD41" i="9"/>
  <c r="BB41" i="9"/>
  <c r="BA41" i="9"/>
  <c r="AY41" i="9"/>
  <c r="AV41" i="9"/>
  <c r="AO41" i="9"/>
  <c r="AL41" i="9"/>
  <c r="AE41" i="9"/>
  <c r="AB41" i="9"/>
  <c r="U41" i="9"/>
  <c r="R41" i="9"/>
  <c r="BD40" i="9"/>
  <c r="BB40" i="9"/>
  <c r="BA40" i="9"/>
  <c r="AY40" i="9"/>
  <c r="AV40" i="9"/>
  <c r="AO40" i="9"/>
  <c r="AL40" i="9"/>
  <c r="AE40" i="9"/>
  <c r="AB40" i="9"/>
  <c r="U40" i="9"/>
  <c r="R40" i="9"/>
  <c r="AY36" i="9"/>
  <c r="AO36" i="9"/>
  <c r="AL36" i="9"/>
  <c r="AE36" i="9"/>
  <c r="AB36" i="9"/>
  <c r="U36" i="9"/>
  <c r="R36" i="9"/>
  <c r="BD30" i="9"/>
  <c r="BB30" i="9"/>
  <c r="BA30" i="9"/>
  <c r="AY30" i="9"/>
  <c r="AV30" i="9"/>
  <c r="AO30" i="9"/>
  <c r="AL30" i="9"/>
  <c r="AE30" i="9"/>
  <c r="AB30" i="9"/>
  <c r="U30" i="9"/>
  <c r="R30" i="9"/>
  <c r="BD29" i="9"/>
  <c r="BB29" i="9"/>
  <c r="BA29" i="9"/>
  <c r="AY29" i="9"/>
  <c r="AV29" i="9"/>
  <c r="AO29" i="9"/>
  <c r="AL29" i="9"/>
  <c r="AE29" i="9"/>
  <c r="AB29" i="9"/>
  <c r="U29" i="9"/>
  <c r="R29" i="9"/>
  <c r="BD28" i="9"/>
  <c r="BB28" i="9"/>
  <c r="BA28" i="9"/>
  <c r="BE28" i="9" s="1"/>
  <c r="AY28" i="9"/>
  <c r="AV28" i="9"/>
  <c r="AO28" i="9"/>
  <c r="AL28" i="9"/>
  <c r="AE28" i="9"/>
  <c r="AB28" i="9"/>
  <c r="U28" i="9"/>
  <c r="R28" i="9"/>
  <c r="BD27" i="9"/>
  <c r="BB27" i="9"/>
  <c r="BA27" i="9"/>
  <c r="AY27" i="9"/>
  <c r="AV27" i="9"/>
  <c r="AO27" i="9"/>
  <c r="AL27" i="9"/>
  <c r="AE27" i="9"/>
  <c r="AB27" i="9"/>
  <c r="U27" i="9"/>
  <c r="R27" i="9"/>
  <c r="BD26" i="9"/>
  <c r="BB26" i="9"/>
  <c r="BA26" i="9"/>
  <c r="AY26" i="9"/>
  <c r="AV26" i="9"/>
  <c r="AO26" i="9"/>
  <c r="AL26" i="9"/>
  <c r="AE26" i="9"/>
  <c r="AB26" i="9"/>
  <c r="U26" i="9"/>
  <c r="R26" i="9"/>
  <c r="AY25" i="9"/>
  <c r="AV25" i="9"/>
  <c r="AO25" i="9"/>
  <c r="AL25" i="9"/>
  <c r="AE25" i="9"/>
  <c r="AB25" i="9"/>
  <c r="U25" i="9"/>
  <c r="R25" i="9"/>
  <c r="AU32" i="3" l="1"/>
  <c r="AR7" i="3" s="1"/>
  <c r="BE25" i="9"/>
  <c r="BC26" i="9"/>
  <c r="BE26" i="9"/>
  <c r="BC25" i="9"/>
  <c r="BC29" i="9"/>
  <c r="BC43" i="9"/>
  <c r="BC42" i="9"/>
  <c r="BE43" i="9"/>
  <c r="BC41" i="9"/>
  <c r="BG56" i="9"/>
  <c r="BE40" i="9"/>
  <c r="BE41" i="9"/>
  <c r="BE42" i="9"/>
  <c r="BC30" i="9"/>
  <c r="BE27" i="9"/>
  <c r="BC28" i="9"/>
  <c r="BC40" i="9"/>
  <c r="BC27" i="9"/>
  <c r="BE29" i="9"/>
  <c r="BE30" i="9"/>
  <c r="BC44" i="9"/>
  <c r="BG30" i="9" l="1"/>
  <c r="O17" i="3" l="1"/>
  <c r="R17" i="3"/>
  <c r="Y17" i="3"/>
  <c r="AF17" i="3"/>
  <c r="AM17" i="3"/>
  <c r="AP17" i="3"/>
  <c r="AR17" i="3"/>
  <c r="M23" i="3"/>
  <c r="H17" i="13"/>
  <c r="H16" i="13"/>
  <c r="H15" i="13"/>
  <c r="G17" i="13"/>
  <c r="G16" i="13"/>
  <c r="G15" i="13"/>
  <c r="F17" i="13"/>
  <c r="F16" i="13"/>
  <c r="F15" i="13"/>
  <c r="E17" i="13"/>
  <c r="E16" i="13"/>
  <c r="AR20" i="3"/>
  <c r="AR16" i="3"/>
  <c r="AR15" i="3"/>
  <c r="AR14" i="3"/>
  <c r="AR13" i="3"/>
  <c r="AM13" i="3"/>
  <c r="AM20" i="3"/>
  <c r="AM16" i="3"/>
  <c r="AM15" i="3"/>
  <c r="AM14" i="3"/>
  <c r="AF20" i="3"/>
  <c r="AF16" i="3"/>
  <c r="AF15" i="3"/>
  <c r="AF14" i="3"/>
  <c r="AF13" i="3"/>
  <c r="Y20" i="3"/>
  <c r="Y16" i="3"/>
  <c r="Y15" i="3"/>
  <c r="Y14" i="3"/>
  <c r="Y13" i="3"/>
  <c r="R20" i="3"/>
  <c r="R16" i="3"/>
  <c r="R15" i="3"/>
  <c r="R14" i="3"/>
  <c r="R13" i="3"/>
  <c r="O20" i="3"/>
  <c r="O16" i="3"/>
  <c r="O15" i="3"/>
  <c r="O14" i="3"/>
  <c r="O13" i="3"/>
  <c r="BV5" i="3"/>
  <c r="D3" i="3"/>
  <c r="D2" i="3"/>
  <c r="D1" i="3"/>
  <c r="D5" i="9"/>
  <c r="AR21" i="3" l="1"/>
  <c r="I12" i="13" s="1"/>
  <c r="E15" i="13"/>
  <c r="AS17" i="3"/>
  <c r="AQ17" i="3"/>
  <c r="BD19" i="9"/>
  <c r="BD18" i="9"/>
  <c r="BD17" i="9"/>
  <c r="BD16" i="9"/>
  <c r="BD15" i="9"/>
  <c r="AY19" i="9"/>
  <c r="AY18" i="9"/>
  <c r="AY17" i="9"/>
  <c r="AY16" i="9"/>
  <c r="AY15" i="9"/>
  <c r="AY14" i="9"/>
  <c r="AO19" i="9"/>
  <c r="AO18" i="9"/>
  <c r="AO17" i="9"/>
  <c r="AO16" i="9"/>
  <c r="AO15" i="9"/>
  <c r="AO14" i="9"/>
  <c r="AE19" i="9"/>
  <c r="AE18" i="9"/>
  <c r="AE17" i="9"/>
  <c r="AE16" i="9"/>
  <c r="AE15" i="9"/>
  <c r="AE14" i="9"/>
  <c r="AV19" i="9"/>
  <c r="AV18" i="9"/>
  <c r="AV17" i="9"/>
  <c r="AV16" i="9"/>
  <c r="AV14" i="9"/>
  <c r="AL19" i="9"/>
  <c r="AL18" i="9"/>
  <c r="AL17" i="9"/>
  <c r="AL16" i="9"/>
  <c r="AL15" i="9"/>
  <c r="AL14" i="9"/>
  <c r="AB19" i="9"/>
  <c r="AB18" i="9"/>
  <c r="AB17" i="9"/>
  <c r="AB16" i="9"/>
  <c r="AB15" i="9"/>
  <c r="AB14" i="9"/>
  <c r="U15" i="9"/>
  <c r="U16" i="9"/>
  <c r="U17" i="9"/>
  <c r="U18" i="9"/>
  <c r="U19" i="9"/>
  <c r="R15" i="9"/>
  <c r="R16" i="9"/>
  <c r="R17" i="9"/>
  <c r="R18" i="9"/>
  <c r="R19" i="9"/>
  <c r="R14" i="9"/>
  <c r="U14" i="9"/>
  <c r="D3" i="9"/>
  <c r="D2" i="9"/>
  <c r="D1" i="9"/>
  <c r="BD8" i="9" l="1"/>
  <c r="I11" i="13" s="1"/>
  <c r="G15" i="4"/>
  <c r="G14" i="4"/>
  <c r="I17" i="13" l="1"/>
  <c r="F35" i="4"/>
  <c r="F34" i="4"/>
  <c r="F33" i="4"/>
  <c r="F25" i="4"/>
  <c r="F27" i="4"/>
  <c r="F31" i="4"/>
  <c r="F30" i="4"/>
  <c r="F29" i="4"/>
  <c r="D7" i="9" l="1"/>
  <c r="AP14" i="3" l="1"/>
  <c r="AO14" i="3"/>
  <c r="AS14" i="3" s="1"/>
  <c r="BA18" i="9"/>
  <c r="BE18" i="9" s="1"/>
  <c r="BA19" i="9"/>
  <c r="BE19" i="9" s="1"/>
  <c r="G13" i="4"/>
  <c r="AP16" i="3"/>
  <c r="AO16" i="3"/>
  <c r="AS16" i="3" s="1"/>
  <c r="BB16" i="9"/>
  <c r="BA16" i="9"/>
  <c r="BE16" i="9" s="1"/>
  <c r="BB17" i="9"/>
  <c r="BA17" i="9"/>
  <c r="BE17" i="9" s="1"/>
  <c r="BB18" i="9"/>
  <c r="AP15" i="3"/>
  <c r="AO15" i="3"/>
  <c r="AS15" i="3" s="1"/>
  <c r="AP20" i="3"/>
  <c r="AS20" i="3"/>
  <c r="AP13" i="3"/>
  <c r="AO13" i="3"/>
  <c r="BB15" i="9"/>
  <c r="BA15" i="9"/>
  <c r="BE15" i="9" s="1"/>
  <c r="BB19" i="9"/>
  <c r="BB14" i="9"/>
  <c r="F21" i="4"/>
  <c r="F22" i="4"/>
  <c r="AO21" i="3" l="1"/>
  <c r="BB8" i="9"/>
  <c r="I7" i="13" s="1"/>
  <c r="AP21" i="3"/>
  <c r="I8" i="13" s="1"/>
  <c r="AS13" i="3"/>
  <c r="I4" i="13"/>
  <c r="BE14" i="9"/>
  <c r="BC19" i="9"/>
  <c r="AQ15" i="3"/>
  <c r="AQ13" i="3"/>
  <c r="AQ20" i="3"/>
  <c r="BC18" i="9"/>
  <c r="BC15" i="9"/>
  <c r="BC16" i="9"/>
  <c r="AQ14" i="3"/>
  <c r="AQ16" i="3"/>
  <c r="BC14" i="9"/>
  <c r="BC17" i="9"/>
  <c r="I16" i="13" l="1"/>
  <c r="AU20" i="3"/>
  <c r="AR5" i="3" s="1"/>
  <c r="BG19" i="9"/>
  <c r="BC36" i="9"/>
  <c r="BG44" i="9" s="1"/>
  <c r="BE36" i="9"/>
  <c r="BA45" i="9"/>
  <c r="BA8" i="9" s="1"/>
  <c r="I3" i="13" s="1"/>
  <c r="I15" i="13" s="1"/>
  <c r="BD5" i="9" l="1"/>
  <c r="F21" i="13"/>
  <c r="H20" i="13"/>
  <c r="H21" i="13"/>
  <c r="I19" i="13"/>
  <c r="E21" i="13"/>
  <c r="G19" i="13"/>
  <c r="G21" i="13"/>
  <c r="F19" i="13"/>
  <c r="G20" i="13"/>
  <c r="I20" i="13"/>
  <c r="F20" i="13"/>
  <c r="I21" i="13"/>
  <c r="H19" i="13"/>
  <c r="E20" i="13"/>
  <c r="E19" i="13"/>
</calcChain>
</file>

<file path=xl/comments1.xml><?xml version="1.0" encoding="utf-8"?>
<comments xmlns="http://schemas.openxmlformats.org/spreadsheetml/2006/main">
  <authors>
    <author>idpc</author>
  </authors>
  <commentList>
    <comment ref="G20"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G24"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G25"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G26"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G27"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G29"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G33"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G34"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G35"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comments2.xml><?xml version="1.0" encoding="utf-8"?>
<comments xmlns="http://schemas.openxmlformats.org/spreadsheetml/2006/main">
  <authors>
    <author>Jose Francisco Rodriguez Tellez</author>
  </authors>
  <commentList>
    <comment ref="B10" authorId="0" shape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21" authorId="0" shape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32" authorId="0" shape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46" authorId="0" shape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58" authorId="0" shape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70" authorId="0" shape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82" authorId="0" shape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List>
</comments>
</file>

<file path=xl/sharedStrings.xml><?xml version="1.0" encoding="utf-8"?>
<sst xmlns="http://schemas.openxmlformats.org/spreadsheetml/2006/main" count="1339" uniqueCount="458">
  <si>
    <t>VIGENCIA PLAN OPERATIVO:</t>
  </si>
  <si>
    <t>DEPENDENCIA RESPONSABLE:</t>
  </si>
  <si>
    <t>COMPONENTE</t>
  </si>
  <si>
    <t>PRIMER TRIMESTRE</t>
  </si>
  <si>
    <t>SEGUNDO TRIMESTRE</t>
  </si>
  <si>
    <t>TERCER TRIMESTRE</t>
  </si>
  <si>
    <t>CUARTO TRIMESTRE</t>
  </si>
  <si>
    <t>Ejec</t>
  </si>
  <si>
    <t>Prog</t>
  </si>
  <si>
    <t xml:space="preserve">(Describa la evidencia en cumplimiento de la meta) </t>
  </si>
  <si>
    <t>ACTIVIDAD</t>
  </si>
  <si>
    <t>RESPONSABLE</t>
  </si>
  <si>
    <t>FECHA</t>
  </si>
  <si>
    <t>INICIAL</t>
  </si>
  <si>
    <t>FINAL</t>
  </si>
  <si>
    <t>Avance Cualitativo</t>
  </si>
  <si>
    <t>EQUIPO RESPONSABLE</t>
  </si>
  <si>
    <t>Procesos</t>
  </si>
  <si>
    <t>Direccionamiento Estratégico</t>
  </si>
  <si>
    <t>Gestión del Talento Humano</t>
  </si>
  <si>
    <t>Gestión Financiera</t>
  </si>
  <si>
    <t>Gestión de Sistemas de Información y Tecnología</t>
  </si>
  <si>
    <t>Gestión Jurídica</t>
  </si>
  <si>
    <t>Gestión Documental</t>
  </si>
  <si>
    <t>Administración de Bienes e Infraestructura</t>
  </si>
  <si>
    <t>Control Interno Disciplinario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</si>
  <si>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</si>
  <si>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</si>
  <si>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</si>
  <si>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</si>
  <si>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</si>
  <si>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</si>
  <si>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</si>
  <si>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</si>
  <si>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</si>
  <si>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</si>
  <si>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</si>
  <si>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</si>
  <si>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</si>
  <si>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</si>
  <si>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</si>
  <si>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</si>
  <si>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</si>
  <si>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</si>
  <si>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</si>
  <si>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</si>
  <si>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</si>
  <si>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</si>
  <si>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</si>
  <si>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</si>
  <si>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</si>
  <si>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</si>
  <si>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</si>
  <si>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</si>
  <si>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</si>
  <si>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</si>
  <si>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</si>
  <si>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</si>
  <si>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</si>
  <si>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</si>
  <si>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</si>
  <si>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</si>
  <si>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</si>
  <si>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</si>
  <si>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</si>
  <si>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</si>
  <si>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</si>
  <si>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</si>
  <si>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</si>
  <si>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</si>
  <si>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</si>
  <si>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</si>
  <si>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</si>
  <si>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</si>
  <si>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</si>
  <si>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</si>
  <si>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</si>
  <si>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</si>
  <si>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Proyecto de inversión asociado / Meta Plan de Desarrollo</t>
  </si>
  <si>
    <t>*Incrementar a un 30% la sostenibilidad del Sistema Integrado de Gestión, para prestar un mejor servicio en la atención a la ciudadanía</t>
  </si>
  <si>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</si>
  <si>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</si>
  <si>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</si>
  <si>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</si>
  <si>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</si>
  <si>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</si>
  <si>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</si>
  <si>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</si>
  <si>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de 90 a 100 Óptimo</t>
  </si>
  <si>
    <t xml:space="preserve">de 70 a 89 Aceptable </t>
  </si>
  <si>
    <t>SEGUIMIENTO</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</si>
  <si>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</si>
  <si>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</si>
  <si>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</si>
  <si>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</si>
  <si>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</si>
  <si>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</si>
  <si>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</si>
  <si>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</si>
  <si>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</si>
  <si>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</si>
  <si>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</si>
  <si>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</si>
  <si>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</si>
  <si>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</si>
  <si>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</si>
  <si>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</si>
  <si>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</si>
  <si>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</si>
  <si>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</si>
  <si>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</si>
  <si>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</si>
  <si>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</si>
  <si>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</si>
  <si>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</si>
  <si>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</si>
  <si>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</si>
  <si>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</si>
  <si>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</si>
  <si>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</si>
  <si>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</si>
  <si>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</si>
  <si>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</si>
  <si>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</si>
  <si>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</si>
  <si>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</si>
  <si>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</si>
  <si>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</si>
  <si>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</si>
  <si>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</si>
  <si>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</si>
  <si>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</si>
  <si>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</si>
  <si>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_ob2</t>
  </si>
  <si>
    <t>_ob1</t>
  </si>
  <si>
    <t>_ob4</t>
  </si>
  <si>
    <t>_ob5</t>
  </si>
  <si>
    <t>_ob3</t>
  </si>
  <si>
    <t>2. DEPENDENCIA RESPONSABLE:</t>
  </si>
  <si>
    <t>4. PROCESOS ASOCIADOS</t>
  </si>
  <si>
    <t>5. PROYECTOS DE INVERSIÓN ASOCIADOS</t>
  </si>
  <si>
    <t>6. OBJETIVOS PROYECTO DE INVERSIÓN</t>
  </si>
  <si>
    <t>7. OBJETIVOS ESTRATÉGICOS
(2016 - 2020)</t>
  </si>
  <si>
    <t>9. INDICADOR DE EFICACIA (Fórmula)</t>
  </si>
  <si>
    <t>10. RANGOS</t>
  </si>
  <si>
    <t>11. RESULTADO
(Cálculo del Indicador)</t>
  </si>
  <si>
    <t>EVIDENCIAS RESULTADO / OBSERVACIONES</t>
  </si>
  <si>
    <t>Acompañar y orientar la formulación de planes institucionales</t>
  </si>
  <si>
    <t>Validar y ajustar los actos administrativos</t>
  </si>
  <si>
    <t>Realizar e implementar la metodología para la revisión por la Dirección</t>
  </si>
  <si>
    <t>Realizar el diseño e implementación de la autoevaluación institucional</t>
  </si>
  <si>
    <t>Revisar y ajustar el Plan Institucional de Archivos -PINAR</t>
  </si>
  <si>
    <t>Revisar y ajustar el Programa de Gestión Documental -PGD</t>
  </si>
  <si>
    <t>Ejecutar el Plan de Acción de Gestión Ambiental</t>
  </si>
  <si>
    <t>Realizar jornadas de capacitación del SIG y Direccionamiento Estratégico</t>
  </si>
  <si>
    <t>Elaborar el informe de gestión de la vigencia 2017</t>
  </si>
  <si>
    <t>Liderar los comités que estén bajo la responsasbilidad de la Subdirección General</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</si>
  <si>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</si>
  <si>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</si>
  <si>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</si>
  <si>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</si>
  <si>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</si>
  <si>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Realizar y presentar trimestralmente el informe de austeridad del gasto de indicadores ambientales</t>
  </si>
  <si>
    <t>Realizar el reporte al Sistema de Información del Sistema Integrado de Gestión (cuando lo solicite la Secretaría General )</t>
  </si>
  <si>
    <t>Revisar la documentación (listado maestro de documentos - Normograma)</t>
  </si>
  <si>
    <t>Asegurar la vigencia de la documentación (listado maestro de documentos - Normograma)</t>
  </si>
  <si>
    <t xml:space="preserve">Realizar monitoreos a los riesgos identificados </t>
  </si>
  <si>
    <t>Realizar la implementación de la 2da fase del sistema de correspondencia ORFEO, de acuerdo con el cronograma definido</t>
  </si>
  <si>
    <t>Formular, ejecutar y presentar el informe trimestral del Plan de Acción Interno de gestión ambiental ante la Unidad Administrativa Especial de Servicios Públicos UAESP</t>
  </si>
  <si>
    <t>Realizar seguimiento al Plan Anual de Adquisiciones y su modificaciones</t>
  </si>
  <si>
    <t>Realizar la verificación de los planes de mejoramiento de la Contraloría de Bogotá</t>
  </si>
  <si>
    <t>Realizar informes trimestrales de seguimiento al cumplimiento de metas físicas y financieras</t>
  </si>
  <si>
    <t>Realizar el reporte semestral de la gestión ambiental a la Secretaría Distrital de Ambiente</t>
  </si>
  <si>
    <t>Revisar la información de la Subdirección General que debe ser publicada según los lineamientos de la Ley de Transparencia</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</si>
  <si>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</si>
  <si>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</si>
  <si>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</si>
  <si>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</si>
  <si>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Definir lineamientos para la formulación y posterior consolidación del anteproyecto anual del presupuesto de inversión del IDPC</t>
  </si>
  <si>
    <t>Rediseñar el Mapa de Procesos de la entidad</t>
  </si>
  <si>
    <t>Realizar el reporte de información de los indicadores de productos, metas y resultados en el sistema PREDIS</t>
  </si>
  <si>
    <t>Realizar el reporte de información presupuestal y del Plan de Acción en el sistema SEGPLAN</t>
  </si>
  <si>
    <t>3. FUNCIONES DE LA DEPENDENCIA 
A. Acuerdo 02 de 2007
B. Decreto 07 de 2015
C. Manual de Funciones</t>
  </si>
  <si>
    <t>Formular planes y proyectos urbanos en ámbitos patrimoniales</t>
  </si>
  <si>
    <t>Estratégicas</t>
  </si>
  <si>
    <t>Gestión</t>
  </si>
  <si>
    <t>Seguimiento</t>
  </si>
  <si>
    <t xml:space="preserve">Tipo </t>
  </si>
  <si>
    <t>Actividad</t>
  </si>
  <si>
    <t>Oficina Asesora de Planeación</t>
  </si>
  <si>
    <t>3. FUNCIONES DE LA DEPENDENCIA 
A. Acuerdo 01 de enero de 2019</t>
  </si>
  <si>
    <t>INSTITUTO DISTRITAL DE PATRIMONIO CULTURAL</t>
  </si>
  <si>
    <t>FECHA INICIAL</t>
  </si>
  <si>
    <t>FECHA FINAL</t>
  </si>
  <si>
    <t>PRIMER TRIMESTRE Prog.</t>
  </si>
  <si>
    <t>PRIMER TRIMESTRE Ejec.</t>
  </si>
  <si>
    <t>SEGUNDO TRIMESTRE Prog.</t>
  </si>
  <si>
    <t>SEGUNDO TRIMESTRE  Ejec.</t>
  </si>
  <si>
    <t>TERCER TRIMESTRE Prog.</t>
  </si>
  <si>
    <t>TERCER TRIMESTRE Ejec.</t>
  </si>
  <si>
    <t>CUARTO TRIMESTRE Prog.</t>
  </si>
  <si>
    <t>CUARTO TRIMESTRE Ejec.</t>
  </si>
  <si>
    <t>ACUMULADO Prog.</t>
  </si>
  <si>
    <t>ACUMULADO Ejec.</t>
  </si>
  <si>
    <t xml:space="preserve">EVIDENCIAS RESULTADO / OBSERVACIONES
(Describa la evidencia en cumplimiento de la meta) </t>
  </si>
  <si>
    <t>Atención a la Ciudadanía</t>
  </si>
  <si>
    <t>Comunicación Estratégica</t>
  </si>
  <si>
    <t>Protección e Intervención del Patrimonio Cultural</t>
  </si>
  <si>
    <t>Divulgación y Apropiación del Patrimonio cultural</t>
  </si>
  <si>
    <t>Gestión Territorial del Patrimonio Cultural</t>
  </si>
  <si>
    <t>Gestión Contractual</t>
  </si>
  <si>
    <t>8. ESTRATEGIAS PLAN 
2016- 2020</t>
  </si>
  <si>
    <t>PROCESO DE DIRECCIONAMIENTO ESTRATEGICO</t>
  </si>
  <si>
    <t>PLAN OPERATIVO ANUAL POR DEPENDENCIAS / PROCESOS</t>
  </si>
  <si>
    <t>Fortalecimiento del Sistema Integrado de Gestión</t>
  </si>
  <si>
    <t>Dependencias</t>
  </si>
  <si>
    <t>Subdirección de Proteccion e Intervención del Patrimonio Cultural</t>
  </si>
  <si>
    <t>Subdirección de Divulgación y Apropiación del Patrimonio Cultural</t>
  </si>
  <si>
    <t>Subdirección de Gestión Territorial</t>
  </si>
  <si>
    <t>Asesoría Asesora de Planeación</t>
  </si>
  <si>
    <t>Oficina Asesora Jurídica</t>
  </si>
  <si>
    <t>Subdirección de Protección e Intervención del Patrimonio Cultural</t>
  </si>
  <si>
    <t>Meta Proyecto</t>
  </si>
  <si>
    <t>Subdirección de Gestión Territorial del Patrimonio</t>
  </si>
  <si>
    <t>Subdirectora de Protección e Intervención del Patrimonio</t>
  </si>
  <si>
    <t>*Asesorar técnicamente el 100% de las solicitudes para la protección del patrimonio cultural material del D.C - Conceptos técnicos emitidos</t>
  </si>
  <si>
    <t>Subdirectora de Gestión Territorial del Patrimonio</t>
  </si>
  <si>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t>
  </si>
  <si>
    <t>• Mediante el fortalecimiento de los sistemas de información en torno a la identificación de los Bienes y Sectores de Interés Cultural en la ciudad.</t>
  </si>
  <si>
    <t>Jefe Oficina Asesora de Planeación
Subdirector de Gestión Corporativa</t>
  </si>
  <si>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
*Incrementar a un 30% la sostenibilidad del Sistema Integrado de Gestión, para prestar un mejor servicio en la atención a la ciudadanía</t>
  </si>
  <si>
    <r>
      <rPr>
        <b/>
        <sz val="10"/>
        <color theme="1"/>
        <rFont val="Arial"/>
        <family val="2"/>
      </rPr>
      <t>Acuerdo 01 de 2019:</t>
    </r>
    <r>
      <rPr>
        <sz val="10"/>
        <color theme="1"/>
        <rFont val="Arial"/>
        <family val="2"/>
      </rPr>
      <t xml:space="preserve">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</si>
  <si>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t xml:space="preserve">1110 - Fortalecimiento y desarrollo de la gestión institucional
</t>
    </r>
    <r>
      <rPr>
        <sz val="10"/>
        <color indexed="8"/>
        <rFont val="Arial"/>
        <family val="2"/>
      </rPr>
      <t>*Incrementar a un 90% la sostenibilidad del SIG en el Gobierno Distrital</t>
    </r>
  </si>
  <si>
    <r>
      <t xml:space="preserve">1114 - Intervención y conservación de los bienes muebles e inmuebles en sectores de interés cultural del Distrito Capital
</t>
    </r>
    <r>
      <rPr>
        <sz val="10"/>
        <color theme="1"/>
        <rFont val="Arial"/>
        <family val="2"/>
      </rPr>
      <t>Meta Plan de Desarrollo: 
*1.009 Bienes de Interés Cultural (BIC) intervenidos</t>
    </r>
  </si>
  <si>
    <r>
      <rPr>
        <b/>
        <sz val="10"/>
        <color indexed="8"/>
        <rFont val="Arial"/>
        <family val="2"/>
      </rPr>
      <t>1112 - Instrumentos de planeación y gestión para la preservación y sostenibilidad del patrimonio cultural</t>
    </r>
    <r>
      <rPr>
        <sz val="10"/>
        <color indexed="8"/>
        <rFont val="Arial"/>
        <family val="2"/>
      </rPr>
      <t xml:space="preserve">
Meta Plan de Desarrollo:
*Formular el Plan Especial de Manejo y Protección PEMP del Centro Histórico</t>
    </r>
  </si>
  <si>
    <r>
      <rPr>
        <b/>
        <sz val="10"/>
        <color theme="1"/>
        <rFont val="Arial"/>
        <family val="2"/>
      </rPr>
      <t>1024 - Formación en patrimonio cultural</t>
    </r>
    <r>
      <rPr>
        <sz val="10"/>
        <color theme="1"/>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theme="1"/>
        <rFont val="Arial"/>
        <family val="2"/>
      </rPr>
      <t>1107 - Divulgación y apropiación del patrimonio cultural</t>
    </r>
    <r>
      <rPr>
        <sz val="10"/>
        <color theme="1"/>
        <rFont val="Arial"/>
        <family val="2"/>
      </rPr>
      <t xml:space="preserve">
Meta Plan de Desarrollo:
*Alcanzar 1.700.000 asistencias al Museo de Bogotá, a recorridos y rutas patrimoniales y a otras prácticas patrimoniales</t>
    </r>
  </si>
  <si>
    <r>
      <rPr>
        <b/>
        <sz val="10"/>
        <color theme="1"/>
        <rFont val="Arial"/>
        <family val="2"/>
      </rPr>
      <t>1110 - Fortalecimiento y desarrollo de la gestión institucional</t>
    </r>
    <r>
      <rPr>
        <sz val="10"/>
        <color theme="1"/>
        <rFont val="Arial"/>
        <family val="2"/>
      </rPr>
      <t xml:space="preserve">
*Incrementar a un 90% la sostenibilidad del SIG en el Gobierno Distrital</t>
    </r>
  </si>
  <si>
    <r>
      <rPr>
        <b/>
        <sz val="10"/>
        <color theme="1"/>
        <rFont val="Arial"/>
        <family val="2"/>
      </rPr>
      <t>Acuerdo 01 de 2019:</t>
    </r>
    <r>
      <rPr>
        <sz val="10"/>
        <color theme="1"/>
        <rFont val="Arial"/>
        <family val="2"/>
      </rPr>
      <t xml:space="preserve">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t>
    </r>
    <r>
      <rPr>
        <b/>
        <sz val="10"/>
        <color theme="1"/>
        <rFont val="Arial"/>
        <family val="2"/>
      </rPr>
      <t>Decreto 07 de 2015:</t>
    </r>
    <r>
      <rPr>
        <sz val="10"/>
        <color theme="1"/>
        <rFont val="Arial"/>
        <family val="2"/>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</si>
  <si>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indexed="8"/>
        <rFont val="Arial"/>
        <family val="2"/>
      </rPr>
      <t>1114 - Intervención y conservación de los bienes muebles e inmuebles en sectores de interés cultural del Distrito Capital</t>
    </r>
    <r>
      <rPr>
        <sz val="10"/>
        <color indexed="8"/>
        <rFont val="Arial"/>
        <family val="2"/>
      </rPr>
      <t xml:space="preserve">
Meta Plan de Desarrollo: 1.009 Bienes de Interés Cultural (BIC) intervenidos</t>
    </r>
  </si>
  <si>
    <r>
      <rPr>
        <b/>
        <sz val="10"/>
        <color theme="1"/>
        <rFont val="Arial"/>
        <family val="2"/>
      </rPr>
      <t>Acuerdo 01 de 2019:</t>
    </r>
    <r>
      <rPr>
        <sz val="10"/>
        <color theme="1"/>
        <rFont val="Arial"/>
        <family val="2"/>
      </rPr>
      <t xml:space="preserve">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t>
    </r>
    <r>
      <rPr>
        <b/>
        <sz val="10"/>
        <color theme="1"/>
        <rFont val="Arial"/>
        <family val="2"/>
      </rPr>
      <t>Decreto 07 de 2015</t>
    </r>
    <r>
      <rPr>
        <sz val="10"/>
        <color theme="1"/>
        <rFont val="Arial"/>
        <family val="2"/>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</si>
  <si>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indexed="8"/>
        <rFont val="Arial"/>
        <family val="2"/>
      </rPr>
      <t>1024 - Formación en patrimonio cultural</t>
    </r>
    <r>
      <rPr>
        <sz val="10"/>
        <color indexed="8"/>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Arial"/>
        <family val="2"/>
      </rPr>
      <t>1107 - Divulgación y apropiación del patrimonio cultural</t>
    </r>
    <r>
      <rPr>
        <sz val="10"/>
        <color indexed="8"/>
        <rFont val="Arial"/>
        <family val="2"/>
      </rPr>
      <t xml:space="preserve">
Meta Plan de Desarrollo:
*Alcanzar 1.700.000 asistencias al Museo de Bogotá, a recorridos y rutas patrimoniales y a otras prácticas patrimoniales</t>
    </r>
  </si>
  <si>
    <r>
      <rPr>
        <b/>
        <sz val="10"/>
        <color indexed="8"/>
        <rFont val="Arial"/>
        <family val="2"/>
      </rPr>
      <t>Formación en patrimonio cultural</t>
    </r>
    <r>
      <rPr>
        <sz val="10"/>
        <color indexed="8"/>
        <rFont val="Arial"/>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Arial"/>
        <family val="2"/>
      </rPr>
      <t>Divulgación y apropiación del patrimonio cultural</t>
    </r>
    <r>
      <rPr>
        <sz val="10"/>
        <color indexed="8"/>
        <rFont val="Arial"/>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</si>
  <si>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r>
      <rPr>
        <b/>
        <sz val="10"/>
        <color theme="1"/>
        <rFont val="Arial"/>
        <family val="2"/>
      </rPr>
      <t>Acuerdo 01 de 2019:</t>
    </r>
    <r>
      <rPr>
        <sz val="10"/>
        <color theme="1"/>
        <rFont val="Arial"/>
        <family val="2"/>
      </rPr>
      <t xml:space="preserve">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r>
  </si>
  <si>
    <r>
      <rPr>
        <b/>
        <sz val="10"/>
        <color indexed="8"/>
        <rFont val="Arial"/>
        <family val="2"/>
      </rPr>
      <t>1110 - Fortalecimiento y desarrollo de la gestión institucional</t>
    </r>
    <r>
      <rPr>
        <sz val="10"/>
        <color indexed="8"/>
        <rFont val="Arial"/>
        <family val="2"/>
      </rPr>
      <t xml:space="preserve">
Meta Plan de Desarrollo:
*Incrementar a un 90% la sostenibilidad del SIG en el Gobierno Distrital</t>
    </r>
  </si>
  <si>
    <r>
      <rPr>
        <b/>
        <sz val="10"/>
        <color theme="1"/>
        <rFont val="Arial"/>
        <family val="2"/>
      </rPr>
      <t>Acuerdo 01 de 2019:</t>
    </r>
    <r>
      <rPr>
        <sz val="10"/>
        <color theme="1"/>
        <rFont val="Arial"/>
        <family val="2"/>
      </rPr>
      <t xml:space="preserve">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</si>
  <si>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Arial"/>
        <family val="2"/>
      </rPr>
      <t>Acuerdo 01 de 2019:</t>
    </r>
    <r>
      <rPr>
        <sz val="10"/>
        <color theme="1"/>
        <rFont val="Arial"/>
        <family val="2"/>
      </rPr>
      <t xml:space="preserve">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r>
  </si>
  <si>
    <r>
      <rPr>
        <b/>
        <sz val="10"/>
        <color indexed="8"/>
        <rFont val="Arial"/>
        <family val="2"/>
      </rPr>
      <t>1110 - Fortalecimiento y desarrollo de la gestión institucional</t>
    </r>
    <r>
      <rPr>
        <sz val="10"/>
        <color indexed="8"/>
        <rFont val="Arial"/>
        <family val="2"/>
      </rPr>
      <t xml:space="preserve">
*Incrementar a un 90% la sostenibilidad del SIG en el Gobierno Distrital</t>
    </r>
  </si>
  <si>
    <t>OBJETIVO ESTRATÉGICO (2016 - 2020)</t>
  </si>
  <si>
    <t>No.</t>
  </si>
  <si>
    <t>PROCESO ASOCIADO</t>
  </si>
  <si>
    <t>INDICADOR (Fórmula)</t>
  </si>
  <si>
    <t>FECHA EJECUCIÓN</t>
  </si>
  <si>
    <t xml:space="preserve">% PONDERADO </t>
  </si>
  <si>
    <t>Eval. OCI</t>
  </si>
  <si>
    <t>%</t>
  </si>
  <si>
    <t>Observaciones Control Interno</t>
  </si>
  <si>
    <t>Inicial</t>
  </si>
  <si>
    <t>Final</t>
  </si>
  <si>
    <t>Ene</t>
  </si>
  <si>
    <t>Feb</t>
  </si>
  <si>
    <t>Mar</t>
  </si>
  <si>
    <t>Eficacia</t>
  </si>
  <si>
    <t>Abr</t>
  </si>
  <si>
    <t>May</t>
  </si>
  <si>
    <t>Jun</t>
  </si>
  <si>
    <t>Jul</t>
  </si>
  <si>
    <t>Ago</t>
  </si>
  <si>
    <t>Sep</t>
  </si>
  <si>
    <t>Oct</t>
  </si>
  <si>
    <t>Nov</t>
  </si>
  <si>
    <t>Dic</t>
  </si>
  <si>
    <t>Eficacia OCI</t>
  </si>
  <si>
    <t>AVANCE ACTIVIDADES ESTRATÉGICAS</t>
  </si>
  <si>
    <t>EQUIPO RESPONSABLe</t>
  </si>
  <si>
    <t>UNIDAD DE MEDIDA / PRODUCTO O RESULTADO ESPERADO</t>
  </si>
  <si>
    <t>&lt;Seleccione el objetivo estratégico&gt;</t>
  </si>
  <si>
    <t>OBJ</t>
  </si>
  <si>
    <t>&lt;Seleccione la estrategía&gt;</t>
  </si>
  <si>
    <t>OBJ_1</t>
  </si>
  <si>
    <t>OBJ_2</t>
  </si>
  <si>
    <t>OBJ_3</t>
  </si>
  <si>
    <t>OBJ_4</t>
  </si>
  <si>
    <t>OBJ_5</t>
  </si>
  <si>
    <t>ESTRATEGIA (mediantes)</t>
  </si>
  <si>
    <t>VERSIONAMIENTO PLAN</t>
  </si>
  <si>
    <t>&lt;Por favor seleccione el tipo de actividad&gt;</t>
  </si>
  <si>
    <t>ESTRATÉGICAS</t>
  </si>
  <si>
    <t>GESTIÓN</t>
  </si>
  <si>
    <t xml:space="preserve">No. </t>
  </si>
  <si>
    <t>INDICADOR (Fórmula</t>
  </si>
  <si>
    <t>ACUMULADO</t>
  </si>
  <si>
    <t>NO UTILIZAR ESTA FILA</t>
  </si>
  <si>
    <t>AVANCE ACTIVIDADES DE GESTIÓN</t>
  </si>
  <si>
    <t>AVANCE ACTIVIDADES DE SEGUIMIENTO</t>
  </si>
  <si>
    <t>Eval. ACI</t>
  </si>
  <si>
    <t>PROGRAMACIÓN  CONSOLIDADA ESTRATÉGICAS</t>
  </si>
  <si>
    <t>PROGRAMACIÓN  CONSOLIDADA GESTIÓN</t>
  </si>
  <si>
    <t>PROGRAMACIÓN  CONSOLIDADA SEGUIMIENTO</t>
  </si>
  <si>
    <t>EJECUCIÓN 
CONSOLIDADA ESTRATÉGICAS</t>
  </si>
  <si>
    <t>EVALUACIÓN ACI CONSOLIDADA ESTRATÉGICAS</t>
  </si>
  <si>
    <t>EVALUACIÓN ACI CONSOLIDADA GESTIÓN</t>
  </si>
  <si>
    <t>EVALUACIÓN ACI CONSOLIDADA SEGUIMIENTO</t>
  </si>
  <si>
    <t>EJECUCIÓN CONSOLIDADA GESTIÓN</t>
  </si>
  <si>
    <t>EJECUCIÓN CONSOLIDADA SEGUIMIENTO</t>
  </si>
  <si>
    <t>I TRIMESTRE</t>
  </si>
  <si>
    <t>II TRIMESTRE</t>
  </si>
  <si>
    <t>IV TRIMESTRE</t>
  </si>
  <si>
    <t>III TRIMESTRE</t>
  </si>
  <si>
    <t>PROGRAMACIÓN (#)</t>
  </si>
  <si>
    <t>EJECUCIÓN (#)</t>
  </si>
  <si>
    <t>EVALUACIÓN ACI (#)</t>
  </si>
  <si>
    <t>PROGRAMACIÓN (%)</t>
  </si>
  <si>
    <t>EJECUCIÓN (%)</t>
  </si>
  <si>
    <t>EVALUACIÓN ACI (%)</t>
  </si>
  <si>
    <t>TOTALES</t>
  </si>
  <si>
    <t>Eficacia ACI</t>
  </si>
  <si>
    <t>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t>
  </si>
  <si>
    <t>Formulación versión 1</t>
  </si>
  <si>
    <t>Equipo de Norma e Instrumentos</t>
  </si>
  <si>
    <t>Miguel Angel Villamizar</t>
  </si>
  <si>
    <t>Evaluar las solicitudes de instrumentos de planeación y gestión (PEMP, Planes Parciales, Planes de Regularización y Manejo, etc.) para los BIC del grupo arquitectónico del Distrito Capital.</t>
  </si>
  <si>
    <t>Equipo de apoyo a la supervisión PEMP Parque Nacional</t>
  </si>
  <si>
    <t xml:space="preserve">Formular el 0,5 (restante) del plan urbano en el SIC Teusaquillo para la protección y recuperación del patrimonio cultural. </t>
  </si>
  <si>
    <t xml:space="preserve">Avance de ejecución/ Avance programado </t>
  </si>
  <si>
    <t>Avance del Plan/ Plan programado</t>
  </si>
  <si>
    <t>Equipo de Planes y Proyectos</t>
  </si>
  <si>
    <t>(N°) Plan en SIC formulado</t>
  </si>
  <si>
    <t>Formular el 0,15 (restante) de un instrumento de financiamiento para la recuperación y sostenibilidad del patrimonio cultural.</t>
  </si>
  <si>
    <t>(N°) Instrumento de financiamiento formulado</t>
  </si>
  <si>
    <t>Avance del Instrumento/ Instrumento programado</t>
  </si>
  <si>
    <t>Equipo de Valoración-Inventarios</t>
  </si>
  <si>
    <t>Equipo de SIG</t>
  </si>
  <si>
    <t xml:space="preserve">Equipo de Gestión de Proyectos PEMP </t>
  </si>
  <si>
    <t>Equipo de apoyo administrativo</t>
  </si>
  <si>
    <t>Realizar el reporte mensual de información de los indicadores de productos, metas y resultados del proyecto de inversión a cargo de la Subdirección.</t>
  </si>
  <si>
    <t>María Cristina Fonseca</t>
  </si>
  <si>
    <t xml:space="preserve">Realizar asesorías técnicas y acompañamiento a entidades y organizaciones públicas o privadas (gestión interinstitucional) en instrumentos, planes, programas y proyectos que involucren patrimonio de la ciudad. </t>
  </si>
  <si>
    <t>Atender las solicitudes cartográficas y de georreferenciación para apoyar la misionalidad del IDPC.</t>
  </si>
  <si>
    <t>Adelantar la estructuración (fase de planeación) de los procesos de contratación responsabilidad de la Subdirección de Gestión Territorial.</t>
  </si>
  <si>
    <t>Participación activa en los comités o mesas de trabajo institucionales.</t>
  </si>
  <si>
    <t>Apoyo en el trámite de solicitudes de pago y certificados de cumplimiento de los contratistas de la Subdirección de Gestión Territorial, realizando el autocontrol y gestión mensual.</t>
  </si>
  <si>
    <t>Realizar la organización de los expedientes responsabilidad de la Subdirección de Gestión Territorial, de acuerdo con los lineamientos de Gestión Documental.</t>
  </si>
  <si>
    <t>Total participación en Comités/ Total de comités o mesas</t>
  </si>
  <si>
    <t>(%) Comités o mesas técnicas de trabajo</t>
  </si>
  <si>
    <t>Documentación actualizada/ Documentación programada o planificada</t>
  </si>
  <si>
    <t>Equipos de la Subdirección</t>
  </si>
  <si>
    <t>Líderes de Equipo</t>
  </si>
  <si>
    <t>(%) Procesos estructurados, viabilizados y registrados</t>
  </si>
  <si>
    <t>(%) Solicitudes de pago radicados en Sub. Corporativa</t>
  </si>
  <si>
    <t>Pagos radicados/ Total pagos programados</t>
  </si>
  <si>
    <t>(%) Expedientes de la Subdirección organizados</t>
  </si>
  <si>
    <t>Expedientes conformes/ Total expedientes</t>
  </si>
  <si>
    <t>(%) Solicitudes de SIG atendidas</t>
  </si>
  <si>
    <t>Reportes realizados/ Reportes totales</t>
  </si>
  <si>
    <t>(No.) Reportes en matriz de indicadores de proyectos de inversión (Formato Oficina Asesora de Planeación)</t>
  </si>
  <si>
    <t>(No.) Seguimientos a mapa de riesgos consolidado</t>
  </si>
  <si>
    <t>Realizar el monitoreo y seguimiento de riesgos institucionales de los procesos asociados a la Subdirección.</t>
  </si>
  <si>
    <t>(No.) Autoevaluación realizada</t>
  </si>
  <si>
    <t xml:space="preserve">Realizar la autoevaluación de los procesos liderados por la Subdirección. </t>
  </si>
  <si>
    <t>Seguimientos realizados/ Seguimientos programados (cuatrimestrales)</t>
  </si>
  <si>
    <t>Autoevaluación realizada/ Autoevaluación programada</t>
  </si>
  <si>
    <t>Realizar el monitoreo de los indicadores de gestión de los procesos asociados a la Subdirección.</t>
  </si>
  <si>
    <t>(No.) Hojas de vida de indicadores con monitoreo</t>
  </si>
  <si>
    <t>Monitoreo realizado/ Monitoreo programado (cuatrimestrales)</t>
  </si>
  <si>
    <t>Apoyar en la elaboración de los informes de balance de gestión de la Subdirección.</t>
  </si>
  <si>
    <t>Insumos entregados para informe/ Total de Informe de Gestión</t>
  </si>
  <si>
    <t>(No.) Informe de gestión</t>
  </si>
  <si>
    <t>Apoyar el seguimiento al Sistema de Correspondencia - ORFEO de la Subdireccion de Gestión Territorial  (Trámites y Estado).</t>
  </si>
  <si>
    <t>Avance de actualización/ Avance programado</t>
  </si>
  <si>
    <t>(%) Avance de actualización del SISBIC</t>
  </si>
  <si>
    <t>(N°) Avance de ajustes de propuesta formulada</t>
  </si>
  <si>
    <t>Desarrollo, gestión y ajuste de aspectos relacionados con el fortalecimiento institucional, modelo de gestión, y proyecto de actos administrativos y jurídicos (resolución de adopción) del PEMP, en el marco de la revisión por el Ministerio de Cultura del PEMP del Centro Histórico de Bogotá D.C.</t>
  </si>
  <si>
    <t>Ejecutar la estrategia de comunicación y participación del PEMP CHB (encuentros presenciales de validación, diálogo y propuesta, acompañamiento a escenarios de participación local, desarrollar estrategias de divulgación y comunicación sobre el PEMP) para su divulgación, en el marco de la revisión por el Ministerio de Cultura del PEMP del Centro Histórico de Bogotá D.C.</t>
  </si>
  <si>
    <t>No. de solicitudes atendidas en el período/ No. de solicitudes radicadas y con tiempo oportuno de respuesta</t>
  </si>
  <si>
    <t xml:space="preserve">(%) Solicitudes de instrumentos de planeación y gestión atendidas con tiempo oportuno de respuesta </t>
  </si>
  <si>
    <t>Elaborar el 0,5 (restante) del documento de análisis y diagnóstico, como insumo para la formulación del Plan Especial de Manejo y Protección - PEMP del Parque Nacional Enrique Olaya Herrera.</t>
  </si>
  <si>
    <t>(N°) Documento de análisis y diagnóstico aprobado</t>
  </si>
  <si>
    <t>Desarrollar y ajustar los productos finales de la formulación integral del Plan Especial de Manejo y
Protección del Centro Histórico de Bógotá - PEMP-CHB, conforme a los aspectos revisados y observados por el Ministerio de Cultura.</t>
  </si>
  <si>
    <t>Equipo de Instrumentos Financieros</t>
  </si>
  <si>
    <t xml:space="preserve">Desarrollo del SISBIC (SIGPC) con base en la información cartográfica y alfanúmerica de los bienes muebles e inmuebles de interés cultural que administra la entidad. </t>
  </si>
  <si>
    <t>Procesos viabilizados/ Procesos programados</t>
  </si>
  <si>
    <t>Apoyar la creación y actualización de la documentación de los procedimientos asociados a la Subdirección de Gestión Territorial.</t>
  </si>
  <si>
    <t>(%) Documentación del proceso actualizada o creada</t>
  </si>
  <si>
    <t>Total de asorías brindadas/ Total de asesorías solicitadas (Correo)</t>
  </si>
  <si>
    <t>No. de solicitudes atendidas/ No. de solicitudes registradas (Correo)</t>
  </si>
  <si>
    <t>No. de solicitudes tramitadas/ No. de solicitudes asignadas con tiempo oportuno de respuesta</t>
  </si>
  <si>
    <t>(%) Solicitudes tramitadas con oportunidad</t>
  </si>
  <si>
    <t>Henry Herrera</t>
  </si>
  <si>
    <t>Luis Guillermo  Salazar</t>
  </si>
  <si>
    <t>Andres Felipe Villamil</t>
  </si>
  <si>
    <t>Mauricio Cortes</t>
  </si>
  <si>
    <t>Ana Gabriela Pinilla</t>
  </si>
  <si>
    <t>Luis Guillermo Salazar</t>
  </si>
  <si>
    <t>Pedro Eliseo Sanchez</t>
  </si>
  <si>
    <t>Durante el primer trimestre del 2020 se recibieron cuatro (4) solicitudes dando respuesta oportuna a dos (2) dentro de los tiempos establecidos y dos (2) están pendientes de respuesta, se encuentran dentro de los tiempos contemplados para las APP.
Se emite un (1) concepto para responder a dos (2) radicados, y un (1) concepto para complementar un expediente</t>
  </si>
  <si>
    <t xml:space="preserve">El Consorcio Parque Nacional 2019. Solicito una prórroga al Contrato de Consultoría No. IDPC-CC-492-2019, la cual fue aprobada por parte de la SGTP,  razón por la cual se suscribe la Prórroga No.1 por el término de un mes, la cual terminara el 13 de abril 2020. 
La supervisión realizo comités de seguimiento y la revisión de los productos y documentos entregados por el consorcio Parque Nacional 2019 los cuales corresponden  a los productos entregables, encontrando algunas inconsistencias por lo que se solicitó al consorcio se realizara la subsanación pertinente para recibirlos a satisfacción y autorizar el pago correspondiente, la consultoría de acuerdo con las observaciones realizadas por la supervisión del Contrato realizo la subsanación de los documentos los cuales corresponden a:
COMPONENTE HISTÓRICO Y DE VALORACIÓN PATRIMONIAL
Documento técnico y planimetría de estudio histórico y valoración del BIC;  Documento técnico, fichas y formatos de diagnóstico manifestaciones de PCI asociados al BIC; Documento técnico, fichas y formatos de diagnóstico bienes muebles asociados al BIC.; Documento técnico, fichas y formatos de diagnóstico patrimonial inmueble del BICN.
COMPONENTE FÍSICO – ESPACIAL  Accesibilidad, movilidad e infraestructura vial., Medio ambiente ; Normativa urbanística; Espacio público y equipamientos ; Paisaje ; Estudio de capacidad de carga.; Documento técnico de diagnóstico legal e institucional.  COMPONENTE SOCIECONÓMICO Y DE COMUNICACIONES Documento técnico de diagnóstico socioeconómico.
                                                         </t>
  </si>
  <si>
    <t>Se dio respuesta a las observaciones present5adas por el Concejo Nacional de Patrimonio, en los siguientes temas 1). La búsqueda de mecanismo y ajustes a las Condiciones de Manejo del PEMP; 2). La elaboración de las fichas de valoración para los inmuebles clasificados en el nivel 3 del respectivo PEMP; y 3). La articulación entre los Planes Especiales de Manejo y Protección -PEMP formulados para Bienes de Interés Cultural -BIC- con declaratorio particular localizados en el área afectada y zona de influencia del PEMP.</t>
  </si>
  <si>
    <t>Se realizaron ajustes a los contenidos del proyecto de documento PEMP CHB, en los temas de diagnóstico, formulación y resolución, para efectuar estos ajustes fue necesaria la articulación de este con los documentos preliminares del Plan de Desarrollo 2020-2023 y del Plan de Ordenamiento Territorial (POT) teniendo en cuenta que estos deben estar armonizados.</t>
  </si>
  <si>
    <t>Se realizó la revisión técnica y jurídica de la versión No.2 del protocolo interinstitucional de Aprovechamiento Económico de Bienes Fiscales el cual fue compartido con la Oficina Asesora Jurídica y la Subdirección de Gestión Corporativa para su revisión, visto bueno y posteriormente se procederá a tramitar la resolución de adopción del instrumento.</t>
  </si>
  <si>
    <t>Avance de pre- inventario/ Avance programado</t>
  </si>
  <si>
    <t>(N°) BIC programado del  área de estudio  definida en el Plan Urbano Teusaquillo</t>
  </si>
  <si>
    <t xml:space="preserve">Se termino la revision documerntal de 1.507 predios se tomaran 737 fotografias de los costados de las manzanas donde se encuentran ubicados los predios, se dio inicio al montaje de las fichas de preinventario, se inicio la edicion de 737   continuos fotograficos. </t>
  </si>
  <si>
    <t>Se realizaron 3 reuniones con los profesionales de Gestión Documental del IDPC, para la construcción de la nueva Tabla de Retención Documental - TRD de la Subdirección de Gestión Territorial.  Se crearán 10 expedientes virtuales en el aplicativo Orfeo vigencia 2020. (Se anexa evidencia) Se organizaron 4 expedientes físicos de Actas y Listas de reuniones vigencia 2020, las cuales fueron escaneadas y organizadas en DRIVE.</t>
  </si>
  <si>
    <t>La Subdirección de Gestión Territorial   adelanto la estructuración de 42 procesos de contratación de los cuales se legalizaron 35 y 7 se encuentran en proceso.</t>
  </si>
  <si>
    <t xml:space="preserve">En el primer trimestre se tramitaron 79 de solicitudes de pago y se elaboraron los certificados de cumplimiento de los contratistas de la Subdirección de Gestión Territorial, así mismo realizo el seguimiento y control a cada una de ellas. </t>
  </si>
  <si>
    <t>En este periodo no se realizó levantamiento, revisión, mejora o actualización de los procesos o procedimientos a cargo de la Subdirección Gestión Territorial de Patrimonio. Es de anotar que actualmente se están implementando los procedimientos existentes según los lineamientos y criterios establecidos por el Sistema Integrado de Gestión de la Entidad.</t>
  </si>
  <si>
    <t xml:space="preserve">En desarrollo de las actividades de la entidad los líderes de grupo participaron en mesas de trabajo relacionadas con el empalme del cambio de administración y los diferentes proyectos que se encuentran en ejecución  </t>
  </si>
  <si>
    <t>Durante el primer trimestre del 2020, se solicitaron y se realizaron  dos (2) mesas de trabajo: 1. Mesa de trabajo Universidad de la Salle;  2. Mesa de trabajo comunidad organizada del SIC Teusaquillo</t>
  </si>
  <si>
    <t>En este trimestre se recibieron 72  oficios radicados  de los cuales  se respondieron 69 para un porcentaje de 96 %  , los tres que aun no tienen respuesta se encuentran dentro de los términos,</t>
  </si>
  <si>
    <t>Se reporto la información de los indicadores de productos, metas y resultados del proyecto de inversión a cargo de la Subdirección, correspondientes a los meses de febrero y marzo. 2020. es de anotar que en el mes de enero 2020 por el cambio de administración y terminación de los contratos de prestación de servicios no se presento el informe correspondiente</t>
  </si>
  <si>
    <t xml:space="preserve">Se realizaron reuniones con las personas y líderes de grupo en cargados de dar seguimiento a las diferentes tareas con el fin de evidenciar el monitoreo de los indicadores de gestión de los procesos asociados a la Subdirección. es de anotar que en el mes de enero 2020 por el cambio de administración y terminación de los contratos de prestación de servicios no se presento el informe correspondiente  </t>
  </si>
  <si>
    <t>Se inició el proceso de validación y adaptación de la estructura de datos a utilizar para las unidades arquitectónicas de los BIC, campos que originalmente se extrajeron de fichas de inventario versus la estructura actual, se evaluaron individualmente los campos del archivo de la estructura de datos denominada estructura_inmueble_ version_2020.xlsx.
Se construyó en la base de datos la tabla para el elemento construcción, denominada “tb_unidad_arq”, que cubre el alcance que se utiliza en los diferentes archivos como unidad arquitectónica principal y unidades arquitectónicas vinculadas, normalizando estas realizando una vinculación directa a la tabla de bienes inmuebles y su respectiva relación con tablas de valoración que aplican para cada unidad arquitectónica.</t>
  </si>
  <si>
    <t>N/A</t>
  </si>
  <si>
    <t>En este periodo se adelantó el 0.1 5 de la meta programada, se realizo la etapa preliminar y se presentaron los de soportes de avance a los Documentos Técnicos para los componentes urbano, habitacional, ambiental, histórico, socioeconómico, inventario y de divulgación, así mismo se estructuró el cronograma de actividades para el Plan Urbano Teusaquillo con los capítulos de diagnóstico requeridos en el marco del Decreto 2358 de 2019.</t>
  </si>
  <si>
    <r>
      <rPr>
        <sz val="9"/>
        <rFont val="Century Gothic"/>
        <family val="2"/>
      </rPr>
      <t>Adelantar el pre-inventario</t>
    </r>
    <r>
      <rPr>
        <sz val="9"/>
        <color theme="1" tint="0.249977111117893"/>
        <rFont val="Century Gothic"/>
        <family val="2"/>
      </rPr>
      <t xml:space="preserve"> para 1.507 inmuebles BIC del área de estudio definida en el Plan Urbano Teusaquillo</t>
    </r>
  </si>
  <si>
    <t xml:space="preserve">La estrategia de comunicación y participación del PEMP-CHB y los encuentros ciudadanos no fueron programas para este trimestre, teniendo en cuenta el empalme de la nueva administración y en el plan de participación del instituto no está programado el cual esta programado para el segundo trimestre 2020. </t>
  </si>
  <si>
    <t>N/a</t>
  </si>
  <si>
    <t xml:space="preserve">De conformidad con lo programado la consultoría realizó la entrega final del producto de la Fase I, etapa de diagnóstico del PEMP Parque Nacional, con esta entrega se dio cumplimiento al 100% del objeto del contrato de consultoría No, 492 de 2019.  Se realizo la revisión final y se consolido la subsanación de las observaciones por parte de la consultoría. Los documentos presentados corresponden al consolidado del Documento Técnico de Soporte (DTS) final:
Volumen 1 Nivel Simbólico, Volumen 2 Nivel Ambiental, Volumen 3 Nivel Funcional, Volumen 4 Síntesis – Divulgación 
1 Anexos Fichas, 2 Anexos Presentaciones ,3 Anexos Divulgación, 4 Anexos Cartografía
Evidencias: las evidencias se pueden verificar en la carpeta del contrato teniendo encuentra que estas se verán reflejadas en el documento final. 
https://drive.google.com/drive/folders/1IQ1eXCiAMl8rbf3O5jxxsiPWxneQrKYE https://drive.google.com/drive/folders/1-UwM2x_4X8deZ3jnUeD_eTDN9zFgJtUV
Se anexa; en carpeta del Drive de la entidad el cual fue compartida con Orlando Arias Profesional de la Oficina asesora de Planeación  
Radicado No. 20205110022212
Radicado No. 20206030019681
Radicado No. 20205110029032
Acta de terminación del contrato 492 de 2019.           
https://drive.google.com/drive/u/1/folders/1fjp8XX2E8XU8VRkwjnb3Uj0MaSyZFMoD    </t>
  </si>
  <si>
    <t>Se dio cumplimiento al 100 % de la meta programada la cual correspondió a la realización de los ajustes de los contenidos del Documento PEMP CHB, correspondiente a la fase de formulación, de acuerdo con requerimientos del Ministerio de Cultura en retroalimentación realizada, periodo enero mayo de 2020. Con el PEMP-CHB ajustado, se inicia una fase de armonización con el Plan de Ordenamiento Territorial (POT), fase en la que se encuentra la Secretaria Distrital de Planeación, denominada "revisión ordinaria". Los ajustes se realizaron de conformidad con el cronograma de trabajo establecido en el PEMP CHB.  el documento final se presentó mediante memorando con radicado No 20206000026523, 28 de mayo 2020, dirigido a PATRICK MORALES THOMAS Director General Instituto Distrital de Patrimonio Cultural.</t>
  </si>
  <si>
    <t xml:space="preserve">Se realizaron ajustes a los contenidos del proyecto PEMP CHB, en los temas de diagnóstico, formulación y resolución. Ahora procede adelantar armonización de los documentos PEMP-CHB con el Plan de Ordenamiento Territorial (POT) a cargo de la Secretaria Distrital de Planeación SDP en lo que se denomina "revisión ordinaria". Luego de dicha armonización, corresponde, de acuerdo con la Ley 1185/2008 de Cultura, que el Ministerio de Cultura valore dichos documentos con el fin de adoptar resolución del orden nacional, nivel en el que se encuentra declarado el Centro Histórico de Bogotá.        </t>
  </si>
  <si>
    <t xml:space="preserve">Evidencias: enlace o link en Google Drive. Carpeta POA Segundo trimestre 2020- 1. ACTIVIDADES ESTRATEGICAS - 3. ESTRATEGIA.  PEMP-CHB     
https://drive.google.com/drive/folders/1uW0J6aWSYq9pdMfJ1MYa7YcLVUj1VnL_?usp=sharing https://drive.google.com/drive/folders/1ySAcf5xbyoEp5R4ig9AM3imipvVD_XmA?usp=sharing  </t>
  </si>
  <si>
    <t>La evidencia de este indicativio se puede ver en la carpeta del Contrato de Consultoría No. IDPC-CC-492-2019, lo anterior teniendo en cuenta  que el entregable se vera solo en documento Final. los avances se encuentran en el Drive                                                       https://drive.google.com/drive/folders/1IQ1eXCiAMl8rbf3O5jxxsiPWxneQrKYE .    Carpeta  1. ESTRATEGIA  2, . ESTRATEGIA, PEMP  Parque Nal  Olaya Herrera    https://drive.google.com/drive/folders/1uW0J6aWSYq9pdMfJ1MYa7YcLVUj1VnL_?usp=sharing</t>
  </si>
  <si>
    <t>Para el segundo trismetre se cumplió con el 0.35 restante de la meta programada, realizando la entrega del Documento Técnico de Soporte compilado y sus repectivos anexos el 29 de mayo de 2020. Así mismo se organizó la información por fechas de entrega para cada componente, actas de reunion e insumos gráficos elaboramos como apoyo a los profesionales del equipo.</t>
  </si>
  <si>
    <t>Con la expedición de la Resolución No 187 de 28 de mayo 2020 “Por la cual se adopta el Protocolo para el Aprovechamiento Económico Bienes Fiscales del Instituto de Patrimonio Cultural y se dictan otras disposiciones” emitida por el IDPC, Se dio cumplimiento a la meta No 3 Aprovechamiento Económico en Bienes Fiscales, Instrumentos técnicos de gestión para la preservación del patrimonio cultural.  
Se anexa;
•	Copia de la resolución No 187 del 28 de mayo 2020.
•	Copia del acta de reunió Protocolo Interinstitucional de Aprovechamiento Económico del Espacio Público.
•	Copia del Protocolo para el Aprovechamiento económico de los Bienes Fiscales del Instituto Distrital Del Patrimonio Cultural.</t>
  </si>
  <si>
    <t>Las evidencias se encuentran en archivo digital Drive: https://drive.google.com/drive/folders/1uW0J6aWSYq9pdMfJ1MYa7YcLVUj1VnL_?usp=sharing Carpeta Estrategis 5,ESTRATEGIA, Instrumento de Financiamiento</t>
  </si>
  <si>
    <t xml:space="preserve">Las evidencias se encuentran en archivo digital  al Drive,  
https://drive.google.com/drive/u/0/folders/1zvLvY7C2zh26FvdnT3sW_sDly5hy1KRF  Carpeta 4.. ESTRATEGIA,  Plan Urbano  SIC Teusaquillo.  los anexos relacionados se encuentran en la siguiente link del drive, https://drive.google.com/drive/u/0/folders/1zvLvY7C2zh26FvdnT3sW_sDly5hy1KRF </t>
  </si>
  <si>
    <t xml:space="preserve"> Las evidencias se encuentran en archivo digital Drive:  https://drive.google.com/drive/folders/1uW0J6aWSYq9pdMfJ1MYa7YcLVUj1VnL_?usp=sharing Carpeta  Estrategias.  6, Preinventario,  los anexos relacionados se encuentran en la siguiente link del drive, https://drive.google.com/drive/u/0/folders/1zvLvY7C2zh26FvdnT3sW_sDly5hy1KRF Carpeta 6 Inventario.</t>
  </si>
  <si>
    <t>En este periodo activo el servicio a los usuarios para administración de información de bienes muebles, así como los registros fotográficos.
Dentro del módulo BIC muebles se habilitó la pestaña con la información correspondiente a los diferentes subgrupos de datos: Identificación, valoración, espacio contenedor, adopta un monumento, registro fotográfico y registro documental. Esto como resultado de las pruebas realizadas con equipo SIG PC.
Igualmente se desarrolló e implemento el registro y autenticación de las cuentas corporativas @idpc.gov.co a través de la autenticación Google.
De otra parte se ajustaron los datos de los campos de los 711 bienes muebles de registros y se actualizó la información de identificación de bienes muebles, Se realizo la carga de la información existente de valoración y espacio contenedor de bienes muebles y se habilitaron módulos y permisos para la actualización de imágenes de bienes muebles.</t>
  </si>
  <si>
    <t xml:space="preserve">Las evidencias se encuentran en archivo digital  Drive: https://drive.google.com/drive/folders/1uW0J6aWSYq9pdMfJ1MYa7YcLVUj1VnL_?usp=sharing  Carpeta  Estrategias. 7 Desarrollo del SISBIC (SIGPC) </t>
  </si>
  <si>
    <r>
      <t xml:space="preserve">Responsable de la Dependencia: 
ANA MILENA VALLEJO </t>
    </r>
    <r>
      <rPr>
        <sz val="14"/>
        <rFont val="Arial"/>
        <family val="2"/>
      </rPr>
      <t xml:space="preserve"> - Subdirección de Gestión Territorial del Patrimonio</t>
    </r>
  </si>
  <si>
    <r>
      <t xml:space="preserve">Responsable consolidación del informe: </t>
    </r>
    <r>
      <rPr>
        <sz val="14"/>
        <rFont val="Arial"/>
        <family val="2"/>
      </rPr>
      <t xml:space="preserve"> - Contratista - Subdirección de </t>
    </r>
    <r>
      <rPr>
        <b/>
        <sz val="14"/>
        <rFont val="Arial"/>
        <family val="2"/>
      </rPr>
      <t>HENRY HERRERA</t>
    </r>
    <r>
      <rPr>
        <sz val="14"/>
        <rFont val="Arial"/>
        <family val="2"/>
      </rPr>
      <t xml:space="preserve">  Gestión Territorial del Patrimonio</t>
    </r>
  </si>
  <si>
    <t>Durante el segundo trimestre del 2020 se atendieron oportunamente tres (3) solicitudes relacionadas con la emisión de concepto técnico a instrumentos de ordenamiento o gestión territorial vinculados con BIC del ámbito distrital, así: 
Radicado de salida 20206030016431 en respuesta a los radicados de entrada 20205110017672, 20205110012542 Y 20205110012382 (proyecto de asociación público-privada, APP, de iniciativa privada Ecopark 98).
Radicado de salida 20206030016521 en respuesta a los radicados de entrada 20205110006612 y 20205110021622 (propuesta del plan parcial de renovación urbana, PPRU, Plaza Chicó).
Radicado de salida 20206030017881 en respuesta al radicado de entrada 20205110020452 (propuesta de asociación público-privada, APP, de iniciativa privada denominada “Proyecto para la operación y administración inteligente del programa de estacionamiento envía de Bogotá D.C.").</t>
  </si>
  <si>
    <t>Se realizaron 3 reuniones relacionadas con Gestión Documental SGTP, en las cuales se analizaron las actas y lista de asistencia a las reuniones realizadas en la contingencia del COVID 19.  Se organizaron 4 expedientes físicos de Actas y Listas de reuniones vigencia 2020, las cuales fueron escaneadas y organizadas en DRIVE.</t>
  </si>
  <si>
    <t>En el segundo trimestre ( abril, mayo, junio 2020)  se realizó la revisión de 139 informes y documentos para pago, de los contratos de la Subdirección de Gestión Territorial del Patrimonio vigencia 2020. Con el fin de determinar si los valores a pagar correspondían con lo programado en el PAC, se comparó el valor cobrado contra el valor programado en el PAC, encontrándose que el cumplimiento fue del 100%.</t>
  </si>
  <si>
    <t>Las evidencias se encuentran en archivo Drive, https://drive.google.com/drive/folders/1uW0J6aWSYq9pdMfJ1MYa7YcLVUj1VnL_?usp=sharing   Carpeta  1. ESTRATEGIA. Evaluar las solicitudes.</t>
  </si>
  <si>
    <t>Se dio respuesta oportuna a los requerimientos de apoyo por parte del equipo SIG: Plan Urbano Teusaquillo 25 solicitudes, Subdirección de gestión Corporativa 3 solicitudes, Subdirección de Intervención y valoración 8 solicitudes, PEMP Parque Nacional 2 solicitudes, PEMP Centro histórico 38 solicitudes, se anexan soportes</t>
  </si>
  <si>
    <t>Las evidencias se encuentran en archivo digital en el Dravi: https://drive.google.com/drive/folders/1uW0J6aWSYq9pdMfJ1MYa7YcLVUj1VnL_?usp=sharing Carpeta Actividades Seguimiento</t>
  </si>
  <si>
    <t>Las evidencias se encuentran en archivo digital en el Dravi: https://drive.google.com/drive/folders/1uW0J6aWSYq9pdMfJ1MYa7YcLVUj1VnL_?usp=sharing  Carpeta Actividades Seguimiento</t>
  </si>
  <si>
    <t>Las evidencias se encuentran en archivo digital en el Dravi; https://drive.google.com/drive/folders/1uW0J6aWSYq9pdMfJ1MYa7YcLVUj1VnL_?usp=sharing Carpeta Actividades Seguimiento</t>
  </si>
  <si>
    <t>Se da por terminada meta teniendo en cuenta que se realizó la edición de 728 continuos fotográficos (quedan pendientes por realizar 11  continuos por   no contar con el total de las fotografías necesarias, esto debido a la emergencia del COVID 19),  se realizó la restitución de los planos encontrados en revisión documental.                                                                             Las evidencias se encuentran adjuntas en la MATRIZ _FOT _TEUSAQUILLO_V6, en la cual se registran los continuos realizados en este segundo trimestre; y la matriz ASIGNACIÓN RESTITUCIONES_V2, se evidencia la asignación de las restituciones.</t>
  </si>
  <si>
    <t>Las evidenciuas se nuetran en el Drive: https://drive.google.com/drive/folders/1uW0J6aWSYq9pdMfJ1MYa7YcLVUj1VnL_?usp=sharing.  Carpeta Actividades de Gestión, - 1. Realizar la organización de los expedientes.  La carpeta se encuentra en el Drive https://drive.google.com/drive/folders/1Wc2jfQ04nJnB4rCXw1aaNpZLW8YNaJTW?usp=sharing</t>
  </si>
  <si>
    <t xml:space="preserve">En este periodo se realizaron los trámites pertinentes para la publicación de los procesos y procedimientos a cargo de la Subdirección de Gestión Territorial del Patrimonio, en la página web del IDPC. 
El equipo de comunicaciones del IDPC está realizando un trabajo riguroso de revisión y ajustes a los contenidos del PEMP, y se ha diseñado la estrategia “El PEMP avanza”, donde se contempla la actualización de la información, teniendo en cuenta la nueva visión del PEMP. Después de aprobada la divulgación de esta estrategia, se publicará en la página web junto con los nuevos contenidos y los “procesos y procedimientos de la SGTP”; se contempla que estará disponible al público a partir del 15 de julio tentativamente.
</t>
  </si>
  <si>
    <t>En desarrollo de las actividades de la entidad los líderes de grupo participaron en mesas de trabajo relacionadas con el PEMP CH, PEMP Parque Nacional, En la Formulación y adopción del instrumento financiamiento para la recuperación y sostenibilidad del patrimonio cultural y en la formulación del plan urbano en ámbitos patrimoniales Teusaquillo y los diferentes proyectos que se encuentran en ejecución</t>
  </si>
  <si>
    <t xml:space="preserve">En este periodo no realizaron asesorías técnicas y acompañamiento a entidades y organizaciones públicas o privadas (gestión interinstitucional) en instrumentos, planes, programas y proyectos que involucren patrimonio de la ciudad. Lo anterior teniendo en cuenta que la contingencia del COVID 19. </t>
  </si>
  <si>
    <t>En segundo trimestre del año se recibieron 32 oficios radicados en Orfeo de los cuales fueron tramitados 31 para un porcentaje de 97 %  , quedando pendiente un (1)  radicado que  a la fecha no  tiene respuesta  y se encuentran dentro de los términos establecidos  de ley.  Se hicieron alertas de informes semanales de seguimiento a vencimientos de radicados en Orfeo.</t>
  </si>
  <si>
    <t>Se realizaron reuniones con los líderes de grupo en cargados de dar seguimiento a las diferentes tareas con el fin de evidenciar el monitoreo de los indicadores de gestión de los procesos asociados a la Subdirección. Correspondientes a los meses de abril, mayo y junio de 2020 y se presentaron los informes pertinentes</t>
  </si>
  <si>
    <t>Se realizo el seguimiento, coordinación y presentación de la Matriz de Riegos de la  Subdirección de Gestión Territorial del Patrimonio correspondiente al primer cuatrimestre,  se realizó la  revisión a las observaciones presentadas en el  informe preliminar emitido por la Oficina de Control Interno y  la solicitud de modificación y ajustes a la  matriz, para lo cual se realizaron diversas reuniones con la oficina de Asesora de Planeación y los coordinadores de cada uno de los temas, el próximo informe se debe presentar en los primeros días del  mes de septiembre 2020.</t>
  </si>
  <si>
    <t>Adriana  Bernao Gutiérrez</t>
  </si>
  <si>
    <t>La Subdirección de Gestión Territorial   adelanto la estructuración de 7 procesos de contratación  y 2 procesos de prorroga y adición los cuales ya se encuentran legalizados en el SECOP II.</t>
  </si>
  <si>
    <t>Las evidencias se muestran en el Drive  https://drive.google.com/drive/folders/1uW0J6aWSYq9pdMfJ1MYa7YcLVUj1VnL_?usp=sharing .  Carpeta Actividades de Gestión- 2. procesos de contratación</t>
  </si>
  <si>
    <t>Las evidencias se muestran en el Drive; https://drive.google.com/drive/folders/1uW0J6aWSYq9pdMfJ1MYa7YcLVUj1VnL_?usp=sharing   Carpeta Actividades de Gestión - 3. Apoyo en el trámite de solicitudes de pago</t>
  </si>
  <si>
    <t>Las evidencias se muestran en el Drive; https://drive.google.com/drive/folders/1uW0J6aWSYq9pdMfJ1MYa7YcLVUj1VnL_?usp=sharing   Carpeta Actividades de Gestión - 4. Apoyar la creación y actualización</t>
  </si>
  <si>
    <t>Las evidencias se muestran en el Drive: https://drive.google.com/drive/folders/1uW0J6aWSYq9pdMfJ1MYa7YcLVUj1VnL_?usp=sharing   Carpeta Actividades de Gestión  Carpeta No 5</t>
  </si>
  <si>
    <t>Miguel Ángel Villamizar</t>
  </si>
  <si>
    <t>Se atendieron las solicitudes Cartograficas y de información del los componentes de:  Plan Urbano de Teusaquillo: (7) siete solicitudes; Plan especial de Manejo del Centro Histórico: (6) seis solicitudes y  los apoyos de cartografía y de georreferenciación a la subdirección de intervención (5) cinco solicitudes, se anexan los  respectivos soportes</t>
  </si>
  <si>
    <t xml:space="preserve">Las evidencias se muestran en el Drive: https://drive.google.com/drive/folders/1uW0J6aWSYq9pdMfJ1MYa7YcLVUj1VnL_?usp=sharing  Carpeta Actividades de Gestión  Carpeta No 7 </t>
  </si>
  <si>
    <t xml:space="preserve">Se reporto la información de los indicadores de productos, metas y resultados del proyecto de inversión a cargo de la Subdirección, correspondientes a los meses de abril y mayo  2020. es de anotar que en el mes de junio no se presento reporte teniendo en cuenta que en el mes de mayo se debieron por terminadas en el 100% de lo programado </t>
  </si>
  <si>
    <r>
      <t>La estrategia de co</t>
    </r>
    <r>
      <rPr>
        <sz val="9"/>
        <rFont val="Century Gothic"/>
        <family val="2"/>
      </rPr>
      <t>municación y participación del PEMP-CHB y los encuentros ciudadanos programados para el segundo trimeste corresponden a la elaboración de un boletin informativo del proceso de ajuste al PEMP-CHB y a un encuentro académico, las cuales se realizaron durante el mes de junio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</si>
</sst>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_-;\-* #,##0\ _€_-;_-* &quot;-&quot;\ _€_-;_-@_-"/>
    <numFmt numFmtId="165" formatCode="_ * #,##0.00_ ;_ * \-#,##0.00_ ;_ * &quot;-&quot;??_ ;_ @_ "/>
    <numFmt numFmtId="166" formatCode="0.0%"/>
    <numFmt numFmtId="167" formatCode="_-* #,##0\ _€_-;\-* #,##0\ _€_-;_-* \-?\ _€_-;_-@_-"/>
    <numFmt numFmtId="168" formatCode="_-* #,##0.00\ _€_-;\-* #,##0.00\ _€_-;_-* \-?\ _€_-;_-@_-"/>
    <numFmt numFmtId="169" formatCode="0.0"/>
    <numFmt numFmtId="170" formatCode="0.000"/>
  </numFmts>
  <fonts count="59"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2"/>
      <name val="Arial"/>
      <family val="2"/>
    </font>
    <font>
      <b/>
      <sz val="11"/>
      <name val="Arial"/>
      <family val="2"/>
    </font>
    <font>
      <sz val="11"/>
      <name val="Arial"/>
      <family val="2"/>
    </font>
    <font>
      <b/>
      <i/>
      <sz val="11"/>
      <name val="Arial"/>
      <family val="2"/>
    </font>
    <font>
      <b/>
      <sz val="14"/>
      <name val="Arial"/>
      <family val="2"/>
    </font>
    <font>
      <b/>
      <sz val="12"/>
      <name val="Arial"/>
      <family val="2"/>
    </font>
    <font>
      <sz val="10"/>
      <color theme="1"/>
      <name val="Calibri"/>
      <family val="2"/>
      <scheme val="minor"/>
    </font>
    <font>
      <b/>
      <sz val="10"/>
      <color theme="1"/>
      <name val="Calibri"/>
      <family val="2"/>
      <scheme val="minor"/>
    </font>
    <font>
      <b/>
      <sz val="9"/>
      <name val="Arial"/>
      <family val="2"/>
    </font>
    <font>
      <u/>
      <sz val="11"/>
      <color theme="10"/>
      <name val="Calibri"/>
      <family val="2"/>
      <scheme val="minor"/>
    </font>
    <font>
      <u/>
      <sz val="11"/>
      <color theme="11"/>
      <name val="Calibri"/>
      <family val="2"/>
      <scheme val="minor"/>
    </font>
    <font>
      <b/>
      <sz val="10"/>
      <name val="Arial"/>
      <family val="2"/>
    </font>
    <font>
      <b/>
      <sz val="14"/>
      <color theme="1"/>
      <name val="Arial"/>
      <family val="2"/>
    </font>
    <font>
      <sz val="14"/>
      <name val="Arial"/>
      <family val="2"/>
    </font>
    <font>
      <b/>
      <i/>
      <sz val="10"/>
      <name val="Arial"/>
      <family val="2"/>
    </font>
    <font>
      <b/>
      <sz val="20"/>
      <name val="Arial"/>
      <family val="2"/>
    </font>
    <font>
      <b/>
      <sz val="10"/>
      <color theme="1"/>
      <name val="Arial"/>
      <family val="2"/>
    </font>
    <font>
      <sz val="10"/>
      <color theme="1"/>
      <name val="Arial"/>
      <family val="2"/>
    </font>
    <font>
      <sz val="10"/>
      <color indexed="8"/>
      <name val="Arial"/>
      <family val="2"/>
    </font>
    <font>
      <b/>
      <sz val="10"/>
      <color indexed="8"/>
      <name val="Arial"/>
      <family val="2"/>
    </font>
    <font>
      <sz val="10"/>
      <color rgb="FF000000"/>
      <name val="Arial"/>
      <family val="2"/>
    </font>
    <font>
      <sz val="10"/>
      <color theme="1" tint="0.249977111117893"/>
      <name val="Century Gothic"/>
      <family val="2"/>
    </font>
    <font>
      <sz val="11"/>
      <color theme="1" tint="0.249977111117893"/>
      <name val="Century Gothic"/>
      <family val="2"/>
    </font>
    <font>
      <b/>
      <sz val="6"/>
      <color theme="0"/>
      <name val="Century Gothic"/>
      <family val="2"/>
    </font>
    <font>
      <sz val="6"/>
      <color theme="0"/>
      <name val="Century Gothic"/>
      <family val="2"/>
    </font>
    <font>
      <sz val="9"/>
      <color theme="1" tint="0.249977111117893"/>
      <name val="Century Gothic"/>
      <family val="2"/>
    </font>
    <font>
      <b/>
      <sz val="12"/>
      <color theme="1" tint="0.249977111117893"/>
      <name val="Century Gothic"/>
      <family val="2"/>
    </font>
    <font>
      <b/>
      <sz val="10"/>
      <color theme="1" tint="0.249977111117893"/>
      <name val="Century Gothic"/>
      <family val="2"/>
    </font>
    <font>
      <b/>
      <sz val="14"/>
      <color theme="1" tint="0.249977111117893"/>
      <name val="Century Gothic"/>
      <family val="2"/>
    </font>
    <font>
      <sz val="12"/>
      <color theme="1" tint="0.249977111117893"/>
      <name val="Century Gothic"/>
      <family val="2"/>
    </font>
    <font>
      <b/>
      <sz val="11"/>
      <color theme="1" tint="0.249977111117893"/>
      <name val="Century Gothic"/>
      <family val="2"/>
    </font>
    <font>
      <b/>
      <sz val="16"/>
      <color theme="1" tint="0.249977111117893"/>
      <name val="Century Gothic"/>
      <family val="2"/>
    </font>
    <font>
      <b/>
      <sz val="8"/>
      <color theme="1" tint="0.249977111117893"/>
      <name val="Century Gothic"/>
      <family val="2"/>
    </font>
    <font>
      <sz val="8"/>
      <color theme="1" tint="0.249977111117893"/>
      <name val="Century Gothic"/>
      <family val="2"/>
    </font>
    <font>
      <b/>
      <sz val="9"/>
      <color theme="1" tint="0.249977111117893"/>
      <name val="Century Gothic"/>
      <family val="2"/>
    </font>
    <font>
      <b/>
      <sz val="12"/>
      <color theme="0"/>
      <name val="Century Gothic"/>
      <family val="2"/>
    </font>
    <font>
      <b/>
      <sz val="15"/>
      <color theme="1" tint="0.249977111117893"/>
      <name val="Century Gothic"/>
      <family val="2"/>
    </font>
    <font>
      <sz val="8"/>
      <color theme="0"/>
      <name val="Century Gothic"/>
      <family val="2"/>
    </font>
    <font>
      <sz val="9"/>
      <color theme="0"/>
      <name val="Century Gothic"/>
      <family val="2"/>
    </font>
    <font>
      <sz val="10"/>
      <color theme="1"/>
      <name val="Century Gothic"/>
      <family val="2"/>
    </font>
    <font>
      <b/>
      <sz val="10"/>
      <color theme="0"/>
      <name val="Century Gothic"/>
      <family val="2"/>
    </font>
    <font>
      <b/>
      <sz val="9"/>
      <color theme="0"/>
      <name val="Century Gothic"/>
      <family val="2"/>
    </font>
    <font>
      <b/>
      <sz val="11"/>
      <color theme="0"/>
      <name val="Century Gothic"/>
      <family val="2"/>
    </font>
    <font>
      <sz val="11"/>
      <color theme="0"/>
      <name val="Century Gothic"/>
      <family val="2"/>
    </font>
    <font>
      <b/>
      <sz val="12"/>
      <color theme="1"/>
      <name val="Century Gothic"/>
      <family val="2"/>
    </font>
    <font>
      <b/>
      <sz val="4"/>
      <color theme="0"/>
      <name val="Century Gothic"/>
      <family val="2"/>
    </font>
    <font>
      <sz val="4"/>
      <color theme="0"/>
      <name val="Century Gothic"/>
      <family val="2"/>
    </font>
    <font>
      <b/>
      <sz val="8"/>
      <color theme="0"/>
      <name val="Century Gothic"/>
      <family val="2"/>
    </font>
    <font>
      <b/>
      <sz val="16"/>
      <name val="Century Gothic"/>
      <family val="2"/>
    </font>
    <font>
      <sz val="9"/>
      <name val="Century Gothic"/>
      <family val="2"/>
    </font>
    <font>
      <sz val="11"/>
      <name val="Century Gothic"/>
      <family val="2"/>
    </font>
    <font>
      <sz val="9"/>
      <color theme="5"/>
      <name val="Century Gothic"/>
      <family val="2"/>
    </font>
    <font>
      <sz val="9"/>
      <color theme="9" tint="0.79998168889431442"/>
      <name val="Century Gothic"/>
      <family val="2"/>
    </font>
    <font>
      <sz val="9"/>
      <color rgb="FFFF0000"/>
      <name val="Century Gothic"/>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2F2F2"/>
        <bgColor indexed="64"/>
      </patternFill>
    </fill>
    <fill>
      <patternFill patternType="solid">
        <fgColor theme="6" tint="0.79998168889431442"/>
        <bgColor indexed="64"/>
      </patternFill>
    </fill>
    <fill>
      <patternFill patternType="solid">
        <fgColor theme="0" tint="-0.249977111117893"/>
        <bgColor indexed="64"/>
      </patternFill>
    </fill>
  </fills>
  <borders count="173">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dotted">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thin">
        <color auto="1"/>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tted">
        <color auto="1"/>
      </left>
      <right style="dotted">
        <color auto="1"/>
      </right>
      <top style="dotted">
        <color auto="1"/>
      </top>
      <bottom style="dotted">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right/>
      <top style="thin">
        <color auto="1"/>
      </top>
      <bottom style="medium">
        <color auto="1"/>
      </bottom>
      <diagonal/>
    </border>
    <border>
      <left/>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medium">
        <color auto="1"/>
      </right>
      <top style="dotted">
        <color auto="1"/>
      </top>
      <bottom/>
      <diagonal/>
    </border>
    <border>
      <left style="medium">
        <color auto="1"/>
      </left>
      <right/>
      <top style="dotted">
        <color auto="1"/>
      </top>
      <bottom/>
      <diagonal/>
    </border>
    <border>
      <left style="medium">
        <color auto="1"/>
      </left>
      <right/>
      <top/>
      <bottom style="dotted">
        <color auto="1"/>
      </bottom>
      <diagonal/>
    </border>
    <border>
      <left/>
      <right/>
      <top style="medium">
        <color theme="1" tint="0.24994659260841701"/>
      </top>
      <bottom style="medium">
        <color theme="1" tint="0.24994659260841701"/>
      </bottom>
      <diagonal/>
    </border>
    <border>
      <left style="medium">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medium">
        <color theme="1" tint="0.24994659260841701"/>
      </left>
      <right style="dotted">
        <color auto="1"/>
      </right>
      <top style="medium">
        <color theme="1" tint="0.24994659260841701"/>
      </top>
      <bottom style="dotted">
        <color auto="1"/>
      </bottom>
      <diagonal/>
    </border>
    <border>
      <left style="dotted">
        <color auto="1"/>
      </left>
      <right style="dotted">
        <color auto="1"/>
      </right>
      <top style="medium">
        <color theme="1" tint="0.24994659260841701"/>
      </top>
      <bottom style="dotted">
        <color auto="1"/>
      </bottom>
      <diagonal/>
    </border>
    <border>
      <left style="dotted">
        <color auto="1"/>
      </left>
      <right style="medium">
        <color theme="1" tint="0.24994659260841701"/>
      </right>
      <top style="medium">
        <color theme="1" tint="0.24994659260841701"/>
      </top>
      <bottom style="dotted">
        <color auto="1"/>
      </bottom>
      <diagonal/>
    </border>
    <border>
      <left style="medium">
        <color theme="1" tint="0.24994659260841701"/>
      </left>
      <right style="dotted">
        <color auto="1"/>
      </right>
      <top style="dotted">
        <color auto="1"/>
      </top>
      <bottom style="dotted">
        <color auto="1"/>
      </bottom>
      <diagonal/>
    </border>
    <border>
      <left style="dotted">
        <color auto="1"/>
      </left>
      <right style="medium">
        <color theme="1" tint="0.24994659260841701"/>
      </right>
      <top style="dotted">
        <color auto="1"/>
      </top>
      <bottom style="dotted">
        <color auto="1"/>
      </bottom>
      <diagonal/>
    </border>
    <border>
      <left style="medium">
        <color theme="1" tint="0.24994659260841701"/>
      </left>
      <right style="dotted">
        <color auto="1"/>
      </right>
      <top style="dotted">
        <color auto="1"/>
      </top>
      <bottom style="medium">
        <color theme="1" tint="0.24994659260841701"/>
      </bottom>
      <diagonal/>
    </border>
    <border>
      <left style="dotted">
        <color auto="1"/>
      </left>
      <right style="dotted">
        <color auto="1"/>
      </right>
      <top style="dotted">
        <color auto="1"/>
      </top>
      <bottom style="medium">
        <color theme="1" tint="0.24994659260841701"/>
      </bottom>
      <diagonal/>
    </border>
    <border>
      <left style="dotted">
        <color auto="1"/>
      </left>
      <right style="medium">
        <color theme="1" tint="0.24994659260841701"/>
      </right>
      <top style="dotted">
        <color auto="1"/>
      </top>
      <bottom style="medium">
        <color theme="1" tint="0.24994659260841701"/>
      </bottom>
      <diagonal/>
    </border>
    <border>
      <left/>
      <right style="medium">
        <color auto="1"/>
      </right>
      <top/>
      <bottom style="dotted">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right/>
      <top style="medium">
        <color theme="1" tint="0.24994659260841701"/>
      </top>
      <bottom/>
      <diagonal/>
    </border>
    <border>
      <left/>
      <right/>
      <top/>
      <bottom style="medium">
        <color theme="1" tint="0.24994659260841701"/>
      </bottom>
      <diagonal/>
    </border>
    <border>
      <left style="medium">
        <color theme="1" tint="0.24994659260841701"/>
      </left>
      <right/>
      <top/>
      <bottom/>
      <diagonal/>
    </border>
    <border>
      <left style="medium">
        <color theme="1" tint="0.24994659260841701"/>
      </left>
      <right style="hair">
        <color theme="1" tint="0.24994659260841701"/>
      </right>
      <top style="medium">
        <color theme="1" tint="0.24994659260841701"/>
      </top>
      <bottom style="hair">
        <color theme="1" tint="0.24994659260841701"/>
      </bottom>
      <diagonal/>
    </border>
    <border>
      <left style="hair">
        <color theme="1" tint="0.24994659260841701"/>
      </left>
      <right style="hair">
        <color theme="1" tint="0.24994659260841701"/>
      </right>
      <top style="medium">
        <color theme="1" tint="0.24994659260841701"/>
      </top>
      <bottom style="hair">
        <color theme="1" tint="0.24994659260841701"/>
      </bottom>
      <diagonal/>
    </border>
    <border>
      <left style="medium">
        <color theme="1" tint="0.24994659260841701"/>
      </left>
      <right style="hair">
        <color theme="1" tint="0.24994659260841701"/>
      </right>
      <top style="hair">
        <color theme="1" tint="0.24994659260841701"/>
      </top>
      <bottom/>
      <diagonal/>
    </border>
    <border>
      <left style="hair">
        <color theme="1" tint="0.24994659260841701"/>
      </left>
      <right style="hair">
        <color theme="1" tint="0.24994659260841701"/>
      </right>
      <top style="hair">
        <color theme="1" tint="0.24994659260841701"/>
      </top>
      <bottom/>
      <diagonal/>
    </border>
    <border>
      <left style="medium">
        <color theme="1" tint="0.24994659260841701"/>
      </left>
      <right style="thin">
        <color auto="1"/>
      </right>
      <top style="medium">
        <color theme="1" tint="0.24994659260841701"/>
      </top>
      <bottom/>
      <diagonal/>
    </border>
    <border>
      <left style="thin">
        <color auto="1"/>
      </left>
      <right/>
      <top style="medium">
        <color theme="1" tint="0.24994659260841701"/>
      </top>
      <bottom/>
      <diagonal/>
    </border>
    <border>
      <left/>
      <right style="thin">
        <color auto="1"/>
      </right>
      <top style="medium">
        <color theme="1" tint="0.24994659260841701"/>
      </top>
      <bottom/>
      <diagonal/>
    </border>
    <border>
      <left style="thin">
        <color auto="1"/>
      </left>
      <right style="thin">
        <color auto="1"/>
      </right>
      <top style="medium">
        <color theme="1" tint="0.24994659260841701"/>
      </top>
      <bottom/>
      <diagonal/>
    </border>
    <border>
      <left style="thin">
        <color auto="1"/>
      </left>
      <right/>
      <top style="medium">
        <color theme="1" tint="0.24994659260841701"/>
      </top>
      <bottom style="thin">
        <color auto="1"/>
      </bottom>
      <diagonal/>
    </border>
    <border>
      <left/>
      <right/>
      <top style="medium">
        <color theme="1" tint="0.24994659260841701"/>
      </top>
      <bottom style="thin">
        <color auto="1"/>
      </bottom>
      <diagonal/>
    </border>
    <border>
      <left style="medium">
        <color theme="1" tint="0.24994659260841701"/>
      </left>
      <right style="thin">
        <color auto="1"/>
      </right>
      <top/>
      <bottom style="thin">
        <color auto="1"/>
      </bottom>
      <diagonal/>
    </border>
    <border>
      <left style="hair">
        <color theme="1" tint="0.24994659260841701"/>
      </left>
      <right style="hair">
        <color theme="1" tint="0.24994659260841701"/>
      </right>
      <top style="thin">
        <color auto="1"/>
      </top>
      <bottom style="dotted">
        <color theme="1" tint="0.24994659260841701"/>
      </bottom>
      <diagonal/>
    </border>
    <border>
      <left style="hair">
        <color theme="1" tint="0.24994659260841701"/>
      </left>
      <right style="hair">
        <color theme="1" tint="0.24994659260841701"/>
      </right>
      <top style="dotted">
        <color theme="1" tint="0.24994659260841701"/>
      </top>
      <bottom style="dotted">
        <color theme="1" tint="0.24994659260841701"/>
      </bottom>
      <diagonal/>
    </border>
    <border>
      <left style="medium">
        <color theme="1" tint="0.24994659260841701"/>
      </left>
      <right style="hair">
        <color theme="1" tint="0.24994659260841701"/>
      </right>
      <top style="thin">
        <color auto="1"/>
      </top>
      <bottom style="dotted">
        <color theme="1" tint="0.24994659260841701"/>
      </bottom>
      <diagonal/>
    </border>
    <border>
      <left style="medium">
        <color theme="1" tint="0.24994659260841701"/>
      </left>
      <right style="hair">
        <color theme="1" tint="0.24994659260841701"/>
      </right>
      <top style="dotted">
        <color theme="1" tint="0.24994659260841701"/>
      </top>
      <bottom style="dotted">
        <color theme="1" tint="0.24994659260841701"/>
      </bottom>
      <diagonal/>
    </border>
    <border>
      <left style="medium">
        <color theme="1" tint="0.24994659260841701"/>
      </left>
      <right style="hair">
        <color theme="1" tint="0.24994659260841701"/>
      </right>
      <top style="dotted">
        <color theme="1" tint="0.24994659260841701"/>
      </top>
      <bottom style="medium">
        <color theme="1" tint="0.24994659260841701"/>
      </bottom>
      <diagonal/>
    </border>
    <border>
      <left style="hair">
        <color theme="1" tint="0.24994659260841701"/>
      </left>
      <right style="hair">
        <color theme="1" tint="0.24994659260841701"/>
      </right>
      <top style="dotted">
        <color theme="1" tint="0.24994659260841701"/>
      </top>
      <bottom style="medium">
        <color theme="1" tint="0.24994659260841701"/>
      </bottom>
      <diagonal/>
    </border>
    <border>
      <left style="hair">
        <color theme="1" tint="0.24994659260841701"/>
      </left>
      <right/>
      <top style="thin">
        <color auto="1"/>
      </top>
      <bottom style="dotted">
        <color theme="1" tint="0.24994659260841701"/>
      </bottom>
      <diagonal/>
    </border>
    <border>
      <left style="hair">
        <color theme="1" tint="0.24994659260841701"/>
      </left>
      <right/>
      <top style="dotted">
        <color theme="1" tint="0.24994659260841701"/>
      </top>
      <bottom style="dotted">
        <color theme="1" tint="0.24994659260841701"/>
      </bottom>
      <diagonal/>
    </border>
    <border>
      <left style="hair">
        <color theme="1" tint="0.24994659260841701"/>
      </left>
      <right/>
      <top style="dotted">
        <color theme="1" tint="0.24994659260841701"/>
      </top>
      <bottom style="medium">
        <color theme="1" tint="0.24994659260841701"/>
      </bottom>
      <diagonal/>
    </border>
    <border>
      <left/>
      <right style="hair">
        <color theme="1" tint="0.24994659260841701"/>
      </right>
      <top style="thin">
        <color auto="1"/>
      </top>
      <bottom style="dotted">
        <color theme="1" tint="0.24994659260841701"/>
      </bottom>
      <diagonal/>
    </border>
    <border>
      <left/>
      <right style="hair">
        <color theme="1" tint="0.24994659260841701"/>
      </right>
      <top style="dotted">
        <color theme="1" tint="0.24994659260841701"/>
      </top>
      <bottom style="dotted">
        <color theme="1" tint="0.24994659260841701"/>
      </bottom>
      <diagonal/>
    </border>
    <border>
      <left/>
      <right style="hair">
        <color theme="1" tint="0.24994659260841701"/>
      </right>
      <top style="dotted">
        <color theme="1" tint="0.24994659260841701"/>
      </top>
      <bottom style="medium">
        <color theme="1" tint="0.24994659260841701"/>
      </bottom>
      <diagonal/>
    </border>
    <border>
      <left style="thin">
        <color theme="1" tint="0.24994659260841701"/>
      </left>
      <right/>
      <top style="medium">
        <color theme="1" tint="0.24994659260841701"/>
      </top>
      <bottom style="thin">
        <color auto="1"/>
      </bottom>
      <diagonal/>
    </border>
    <border>
      <left/>
      <right style="thin">
        <color theme="1" tint="0.24994659260841701"/>
      </right>
      <top style="medium">
        <color theme="1" tint="0.24994659260841701"/>
      </top>
      <bottom style="thin">
        <color auto="1"/>
      </bottom>
      <diagonal/>
    </border>
    <border>
      <left style="thin">
        <color theme="1" tint="0.24994659260841701"/>
      </left>
      <right style="thin">
        <color auto="1"/>
      </right>
      <top style="thin">
        <color auto="1"/>
      </top>
      <bottom style="thin">
        <color auto="1"/>
      </bottom>
      <diagonal/>
    </border>
    <border>
      <left style="thin">
        <color auto="1"/>
      </left>
      <right style="thin">
        <color theme="1" tint="0.24994659260841701"/>
      </right>
      <top style="thin">
        <color auto="1"/>
      </top>
      <bottom style="thin">
        <color auto="1"/>
      </bottom>
      <diagonal/>
    </border>
    <border>
      <left style="thin">
        <color theme="1" tint="0.24994659260841701"/>
      </left>
      <right style="hair">
        <color theme="1" tint="0.24994659260841701"/>
      </right>
      <top style="thin">
        <color auto="1"/>
      </top>
      <bottom style="dotted">
        <color theme="1" tint="0.24994659260841701"/>
      </bottom>
      <diagonal/>
    </border>
    <border>
      <left style="hair">
        <color theme="1" tint="0.24994659260841701"/>
      </left>
      <right style="thin">
        <color theme="1" tint="0.24994659260841701"/>
      </right>
      <top style="thin">
        <color auto="1"/>
      </top>
      <bottom style="dotted">
        <color theme="1" tint="0.24994659260841701"/>
      </bottom>
      <diagonal/>
    </border>
    <border>
      <left style="thin">
        <color theme="1" tint="0.24994659260841701"/>
      </left>
      <right style="hair">
        <color theme="1" tint="0.24994659260841701"/>
      </right>
      <top style="dotted">
        <color theme="1" tint="0.24994659260841701"/>
      </top>
      <bottom style="dotted">
        <color theme="1" tint="0.24994659260841701"/>
      </bottom>
      <diagonal/>
    </border>
    <border>
      <left style="hair">
        <color theme="1" tint="0.24994659260841701"/>
      </left>
      <right style="thin">
        <color theme="1" tint="0.24994659260841701"/>
      </right>
      <top style="dotted">
        <color theme="1" tint="0.24994659260841701"/>
      </top>
      <bottom style="dotted">
        <color theme="1" tint="0.24994659260841701"/>
      </bottom>
      <diagonal/>
    </border>
    <border>
      <left style="thin">
        <color theme="1" tint="0.24994659260841701"/>
      </left>
      <right style="hair">
        <color theme="1" tint="0.24994659260841701"/>
      </right>
      <top style="dotted">
        <color theme="1" tint="0.24994659260841701"/>
      </top>
      <bottom style="medium">
        <color theme="1" tint="0.24994659260841701"/>
      </bottom>
      <diagonal/>
    </border>
    <border>
      <left style="hair">
        <color theme="1" tint="0.24994659260841701"/>
      </left>
      <right style="thin">
        <color theme="1" tint="0.24994659260841701"/>
      </right>
      <top style="dotted">
        <color theme="1" tint="0.24994659260841701"/>
      </top>
      <bottom style="medium">
        <color theme="1" tint="0.24994659260841701"/>
      </bottom>
      <diagonal/>
    </border>
    <border>
      <left/>
      <right style="medium">
        <color theme="1" tint="0.24994659260841701"/>
      </right>
      <top style="medium">
        <color theme="1" tint="0.24994659260841701"/>
      </top>
      <bottom style="thin">
        <color auto="1"/>
      </bottom>
      <diagonal/>
    </border>
    <border>
      <left/>
      <right style="medium">
        <color theme="1" tint="0.24994659260841701"/>
      </right>
      <top style="thin">
        <color auto="1"/>
      </top>
      <bottom style="thin">
        <color auto="1"/>
      </bottom>
      <diagonal/>
    </border>
    <border>
      <left/>
      <right style="medium">
        <color theme="1" tint="0.24994659260841701"/>
      </right>
      <top style="thin">
        <color auto="1"/>
      </top>
      <bottom style="dotted">
        <color theme="1" tint="0.24994659260841701"/>
      </bottom>
      <diagonal/>
    </border>
    <border>
      <left/>
      <right style="medium">
        <color theme="1" tint="0.24994659260841701"/>
      </right>
      <top style="dotted">
        <color theme="1" tint="0.24994659260841701"/>
      </top>
      <bottom style="dotted">
        <color theme="1" tint="0.24994659260841701"/>
      </bottom>
      <diagonal/>
    </border>
    <border>
      <left/>
      <right style="medium">
        <color theme="1" tint="0.24994659260841701"/>
      </right>
      <top style="dotted">
        <color theme="1" tint="0.24994659260841701"/>
      </top>
      <bottom style="medium">
        <color theme="1" tint="0.24994659260841701"/>
      </bottom>
      <diagonal/>
    </border>
    <border>
      <left style="thin">
        <color theme="1" tint="0.24994659260841701"/>
      </left>
      <right style="thin">
        <color theme="1" tint="0.24994659260841701"/>
      </right>
      <top style="thin">
        <color auto="1"/>
      </top>
      <bottom style="medium">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medium">
        <color theme="1" tint="0.24994659260841701"/>
      </left>
      <right style="thin">
        <color theme="1" tint="0.24994659260841701"/>
      </right>
      <top style="medium">
        <color theme="1" tint="0.24994659260841701"/>
      </top>
      <bottom style="thin">
        <color auto="1"/>
      </bottom>
      <diagonal/>
    </border>
    <border>
      <left style="thin">
        <color theme="1" tint="0.24994659260841701"/>
      </left>
      <right style="thin">
        <color theme="1" tint="0.24994659260841701"/>
      </right>
      <top style="medium">
        <color theme="1" tint="0.24994659260841701"/>
      </top>
      <bottom style="thin">
        <color auto="1"/>
      </bottom>
      <diagonal/>
    </border>
    <border>
      <left style="thin">
        <color theme="1" tint="0.24994659260841701"/>
      </left>
      <right style="medium">
        <color theme="1" tint="0.24994659260841701"/>
      </right>
      <top style="medium">
        <color theme="1" tint="0.24994659260841701"/>
      </top>
      <bottom style="thin">
        <color auto="1"/>
      </bottom>
      <diagonal/>
    </border>
    <border>
      <left style="medium">
        <color theme="1" tint="0.24994659260841701"/>
      </left>
      <right style="thin">
        <color theme="1" tint="0.24994659260841701"/>
      </right>
      <top style="thin">
        <color auto="1"/>
      </top>
      <bottom style="thin">
        <color auto="1"/>
      </bottom>
      <diagonal/>
    </border>
    <border>
      <left style="thin">
        <color theme="1" tint="0.24994659260841701"/>
      </left>
      <right style="thin">
        <color theme="1" tint="0.24994659260841701"/>
      </right>
      <top style="thin">
        <color auto="1"/>
      </top>
      <bottom style="thin">
        <color auto="1"/>
      </bottom>
      <diagonal/>
    </border>
    <border>
      <left style="thin">
        <color theme="1" tint="0.24994659260841701"/>
      </left>
      <right style="medium">
        <color theme="1" tint="0.24994659260841701"/>
      </right>
      <top style="thin">
        <color auto="1"/>
      </top>
      <bottom style="thin">
        <color auto="1"/>
      </bottom>
      <diagonal/>
    </border>
    <border>
      <left style="medium">
        <color theme="1" tint="0.24994659260841701"/>
      </left>
      <right style="thin">
        <color theme="1" tint="0.24994659260841701"/>
      </right>
      <top style="thin">
        <color auto="1"/>
      </top>
      <bottom style="medium">
        <color theme="1" tint="0.24994659260841701"/>
      </bottom>
      <diagonal/>
    </border>
    <border>
      <left style="thin">
        <color theme="1" tint="0.24994659260841701"/>
      </left>
      <right style="medium">
        <color theme="1" tint="0.24994659260841701"/>
      </right>
      <top style="thin">
        <color auto="1"/>
      </top>
      <bottom style="medium">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hair">
        <color theme="1" tint="0.24994659260841701"/>
      </left>
      <right/>
      <top style="medium">
        <color theme="1" tint="0.24994659260841701"/>
      </top>
      <bottom style="hair">
        <color theme="1" tint="0.24994659260841701"/>
      </bottom>
      <diagonal/>
    </border>
    <border>
      <left/>
      <right/>
      <top style="medium">
        <color theme="1" tint="0.24994659260841701"/>
      </top>
      <bottom style="hair">
        <color theme="1" tint="0.24994659260841701"/>
      </bottom>
      <diagonal/>
    </border>
    <border>
      <left/>
      <right style="medium">
        <color theme="1" tint="0.24994659260841701"/>
      </right>
      <top style="medium">
        <color theme="1" tint="0.24994659260841701"/>
      </top>
      <bottom style="hair">
        <color theme="1" tint="0.24994659260841701"/>
      </bottom>
      <diagonal/>
    </border>
    <border>
      <left style="hair">
        <color theme="1" tint="0.24994659260841701"/>
      </left>
      <right/>
      <top style="hair">
        <color theme="1" tint="0.24994659260841701"/>
      </top>
      <bottom style="medium">
        <color theme="1" tint="0.24994659260841701"/>
      </bottom>
      <diagonal/>
    </border>
    <border>
      <left/>
      <right/>
      <top style="hair">
        <color theme="1" tint="0.24994659260841701"/>
      </top>
      <bottom style="medium">
        <color theme="1" tint="0.24994659260841701"/>
      </bottom>
      <diagonal/>
    </border>
    <border>
      <left style="thin">
        <color theme="1" tint="0.24994659260841701"/>
      </left>
      <right/>
      <top/>
      <bottom/>
      <diagonal/>
    </border>
    <border>
      <left style="medium">
        <color theme="1" tint="0.24994659260841701"/>
      </left>
      <right/>
      <top style="medium">
        <color theme="1" tint="0.24994659260841701"/>
      </top>
      <bottom/>
      <diagonal/>
    </border>
    <border>
      <left/>
      <right style="thin">
        <color theme="1" tint="0.24994659260841701"/>
      </right>
      <top style="medium">
        <color theme="1" tint="0.24994659260841701"/>
      </top>
      <bottom/>
      <diagonal/>
    </border>
    <border>
      <left style="thin">
        <color theme="1" tint="0.24994659260841701"/>
      </left>
      <right style="medium">
        <color theme="1" tint="0.24994659260841701"/>
      </right>
      <top style="medium">
        <color theme="1" tint="0.24994659260841701"/>
      </top>
      <bottom/>
      <diagonal/>
    </border>
    <border>
      <left style="medium">
        <color theme="1" tint="0.24994659260841701"/>
      </left>
      <right style="dashed">
        <color theme="1" tint="0.24994659260841701"/>
      </right>
      <top style="medium">
        <color theme="1" tint="0.24994659260841701"/>
      </top>
      <bottom style="dashed">
        <color theme="1" tint="0.24994659260841701"/>
      </bottom>
      <diagonal/>
    </border>
    <border>
      <left style="dashed">
        <color theme="1" tint="0.24994659260841701"/>
      </left>
      <right style="dashed">
        <color theme="1" tint="0.24994659260841701"/>
      </right>
      <top style="medium">
        <color theme="1" tint="0.24994659260841701"/>
      </top>
      <bottom style="dashed">
        <color theme="1" tint="0.24994659260841701"/>
      </bottom>
      <diagonal/>
    </border>
    <border>
      <left style="dashed">
        <color theme="1" tint="0.24994659260841701"/>
      </left>
      <right style="medium">
        <color theme="1" tint="0.24994659260841701"/>
      </right>
      <top style="medium">
        <color theme="1" tint="0.24994659260841701"/>
      </top>
      <bottom style="dashed">
        <color theme="1" tint="0.24994659260841701"/>
      </bottom>
      <diagonal/>
    </border>
    <border>
      <left style="medium">
        <color theme="1" tint="0.24994659260841701"/>
      </left>
      <right style="dashed">
        <color theme="1" tint="0.24994659260841701"/>
      </right>
      <top style="dashed">
        <color theme="1" tint="0.24994659260841701"/>
      </top>
      <bottom style="dashed">
        <color theme="1" tint="0.24994659260841701"/>
      </bottom>
      <diagonal/>
    </border>
    <border>
      <left style="dashed">
        <color theme="1" tint="0.24994659260841701"/>
      </left>
      <right style="dashed">
        <color theme="1" tint="0.24994659260841701"/>
      </right>
      <top style="dashed">
        <color theme="1" tint="0.24994659260841701"/>
      </top>
      <bottom style="dashed">
        <color theme="1" tint="0.24994659260841701"/>
      </bottom>
      <diagonal/>
    </border>
    <border>
      <left style="dashed">
        <color theme="1" tint="0.24994659260841701"/>
      </left>
      <right style="medium">
        <color theme="1" tint="0.24994659260841701"/>
      </right>
      <top style="dashed">
        <color theme="1" tint="0.24994659260841701"/>
      </top>
      <bottom style="dashed">
        <color theme="1" tint="0.24994659260841701"/>
      </bottom>
      <diagonal/>
    </border>
    <border>
      <left style="medium">
        <color theme="1" tint="0.24994659260841701"/>
      </left>
      <right style="dashed">
        <color theme="1" tint="0.24994659260841701"/>
      </right>
      <top style="dashed">
        <color theme="1" tint="0.24994659260841701"/>
      </top>
      <bottom style="medium">
        <color theme="1" tint="0.24994659260841701"/>
      </bottom>
      <diagonal/>
    </border>
    <border>
      <left style="dashed">
        <color theme="1" tint="0.24994659260841701"/>
      </left>
      <right style="dashed">
        <color theme="1" tint="0.24994659260841701"/>
      </right>
      <top style="dashed">
        <color theme="1" tint="0.24994659260841701"/>
      </top>
      <bottom style="medium">
        <color theme="1" tint="0.24994659260841701"/>
      </bottom>
      <diagonal/>
    </border>
    <border>
      <left style="dashed">
        <color theme="1" tint="0.24994659260841701"/>
      </left>
      <right style="medium">
        <color theme="1" tint="0.24994659260841701"/>
      </right>
      <top style="dashed">
        <color theme="1" tint="0.24994659260841701"/>
      </top>
      <bottom style="medium">
        <color theme="1" tint="0.24994659260841701"/>
      </bottom>
      <diagonal/>
    </border>
    <border>
      <left/>
      <right style="medium">
        <color theme="1" tint="0.24994659260841701"/>
      </right>
      <top style="hair">
        <color theme="1" tint="0.24994659260841701"/>
      </top>
      <bottom style="medium">
        <color theme="1" tint="0.24994659260841701"/>
      </bottom>
      <diagonal/>
    </border>
    <border>
      <left style="medium">
        <color auto="1"/>
      </left>
      <right style="thin">
        <color auto="1"/>
      </right>
      <top/>
      <bottom style="thin">
        <color auto="1"/>
      </bottom>
      <diagonal/>
    </border>
    <border>
      <left style="thin">
        <color theme="1" tint="0.24994659260841701"/>
      </left>
      <right/>
      <top style="thin">
        <color auto="1"/>
      </top>
      <bottom style="thin">
        <color auto="1"/>
      </bottom>
      <diagonal/>
    </border>
    <border>
      <left style="medium">
        <color auto="1"/>
      </left>
      <right style="thin">
        <color auto="1"/>
      </right>
      <top/>
      <bottom/>
      <diagonal/>
    </border>
    <border>
      <left style="medium">
        <color theme="1" tint="0.24994659260841701"/>
      </left>
      <right style="thin">
        <color theme="1" tint="0.24994659260841701"/>
      </right>
      <top style="medium">
        <color auto="1"/>
      </top>
      <bottom style="medium">
        <color theme="1" tint="0.24994659260841701"/>
      </bottom>
      <diagonal/>
    </border>
    <border>
      <left style="thin">
        <color theme="1" tint="0.24994659260841701"/>
      </left>
      <right style="thin">
        <color theme="1" tint="0.24994659260841701"/>
      </right>
      <top style="medium">
        <color auto="1"/>
      </top>
      <bottom style="medium">
        <color theme="1" tint="0.24994659260841701"/>
      </bottom>
      <diagonal/>
    </border>
    <border>
      <left style="thin">
        <color theme="1" tint="0.24994659260841701"/>
      </left>
      <right style="medium">
        <color theme="1" tint="0.24994659260841701"/>
      </right>
      <top style="medium">
        <color auto="1"/>
      </top>
      <bottom style="medium">
        <color theme="1" tint="0.24994659260841701"/>
      </bottom>
      <diagonal/>
    </border>
    <border>
      <left style="medium">
        <color auto="1"/>
      </left>
      <right style="hair">
        <color theme="1" tint="0.24994659260841701"/>
      </right>
      <top style="dotted">
        <color theme="1" tint="0.24994659260841701"/>
      </top>
      <bottom style="medium">
        <color theme="1" tint="0.24994659260841701"/>
      </bottom>
      <diagonal/>
    </border>
    <border>
      <left/>
      <right style="medium">
        <color auto="1"/>
      </right>
      <top style="dotted">
        <color theme="1" tint="0.24994659260841701"/>
      </top>
      <bottom style="medium">
        <color theme="1" tint="0.24994659260841701"/>
      </bottom>
      <diagonal/>
    </border>
    <border>
      <left/>
      <right style="thin">
        <color theme="1" tint="0.24994659260841701"/>
      </right>
      <top/>
      <bottom style="thin">
        <color auto="1"/>
      </bottom>
      <diagonal/>
    </border>
    <border>
      <left/>
      <right style="thin">
        <color theme="1" tint="0.24994659260841701"/>
      </right>
      <top style="dotted">
        <color theme="1" tint="0.24994659260841701"/>
      </top>
      <bottom style="medium">
        <color theme="1" tint="0.24994659260841701"/>
      </bottom>
      <diagonal/>
    </border>
    <border>
      <left style="hair">
        <color theme="1" tint="0.24994659260841701"/>
      </left>
      <right style="hair">
        <color theme="1" tint="0.24994659260841701"/>
      </right>
      <top style="thin">
        <color auto="1"/>
      </top>
      <bottom style="thin">
        <color auto="1"/>
      </bottom>
      <diagonal/>
    </border>
    <border>
      <left style="hair">
        <color theme="1" tint="0.24994659260841701"/>
      </left>
      <right style="thin">
        <color theme="1" tint="0.24994659260841701"/>
      </right>
      <top style="thin">
        <color auto="1"/>
      </top>
      <bottom style="thin">
        <color auto="1"/>
      </bottom>
      <diagonal/>
    </border>
    <border>
      <left/>
      <right style="thin">
        <color theme="1" tint="0.24994659260841701"/>
      </right>
      <top style="thin">
        <color auto="1"/>
      </top>
      <bottom style="thin">
        <color auto="1"/>
      </bottom>
      <diagonal/>
    </border>
    <border>
      <left/>
      <right style="hair">
        <color theme="1" tint="0.24994659260841701"/>
      </right>
      <top style="thin">
        <color auto="1"/>
      </top>
      <bottom style="thin">
        <color auto="1"/>
      </bottom>
      <diagonal/>
    </border>
    <border>
      <left/>
      <right style="thin">
        <color theme="1" tint="0.24994659260841701"/>
      </right>
      <top style="dotted">
        <color theme="1" tint="0.24994659260841701"/>
      </top>
      <bottom style="dotted">
        <color theme="1" tint="0.24994659260841701"/>
      </bottom>
      <diagonal/>
    </border>
    <border>
      <left style="thin">
        <color theme="1" tint="0.24994659260841701"/>
      </left>
      <right style="medium">
        <color auto="1"/>
      </right>
      <top style="medium">
        <color theme="1" tint="0.24994659260841701"/>
      </top>
      <bottom style="thin">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auto="1"/>
      </left>
      <right style="hair">
        <color theme="1" tint="0.24994659260841701"/>
      </right>
      <top style="dotted">
        <color auto="1"/>
      </top>
      <bottom style="medium">
        <color theme="1" tint="0.24994659260841701"/>
      </bottom>
      <diagonal/>
    </border>
    <border>
      <left style="medium">
        <color auto="1"/>
      </left>
      <right style="hair">
        <color theme="1" tint="0.24994659260841701"/>
      </right>
      <top style="dotted">
        <color auto="1"/>
      </top>
      <bottom style="dotted">
        <color auto="1"/>
      </bottom>
      <diagonal/>
    </border>
    <border>
      <left style="medium">
        <color auto="1"/>
      </left>
      <right style="hair">
        <color theme="1" tint="0.24994659260841701"/>
      </right>
      <top/>
      <bottom style="dotted">
        <color auto="1"/>
      </bottom>
      <diagonal/>
    </border>
    <border>
      <left style="medium">
        <color auto="1"/>
      </left>
      <right style="thin">
        <color auto="1"/>
      </right>
      <top style="medium">
        <color theme="1" tint="0.24994659260841701"/>
      </top>
      <bottom/>
      <diagonal/>
    </border>
    <border>
      <left style="thin">
        <color theme="1" tint="0.24994659260841701"/>
      </left>
      <right style="hair">
        <color theme="1" tint="0.24994659260841701"/>
      </right>
      <top style="dotted">
        <color theme="1" tint="0.24994659260841701"/>
      </top>
      <bottom/>
      <diagonal/>
    </border>
    <border>
      <left style="hair">
        <color theme="1" tint="0.24994659260841701"/>
      </left>
      <right style="hair">
        <color theme="1" tint="0.24994659260841701"/>
      </right>
      <top style="dotted">
        <color theme="1" tint="0.24994659260841701"/>
      </top>
      <bottom/>
      <diagonal/>
    </border>
    <border>
      <left style="hair">
        <color theme="1" tint="0.24994659260841701"/>
      </left>
      <right/>
      <top style="thin">
        <color auto="1"/>
      </top>
      <bottom/>
      <diagonal/>
    </border>
    <border>
      <left style="hair">
        <color theme="1" tint="0.24994659260841701"/>
      </left>
      <right/>
      <top/>
      <bottom style="dotted">
        <color theme="1" tint="0.24994659260841701"/>
      </bottom>
      <diagonal/>
    </border>
  </borders>
  <cellStyleXfs count="59808">
    <xf numFmtId="0" fontId="0" fillId="0" borderId="0"/>
    <xf numFmtId="164"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667">
    <xf numFmtId="0" fontId="0" fillId="0" borderId="0" xfId="0"/>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7" fillId="0" borderId="33" xfId="0" applyFont="1" applyBorder="1" applyAlignment="1">
      <alignment vertical="center" wrapText="1"/>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1" fillId="0" borderId="1" xfId="0" applyFont="1" applyBorder="1" applyAlignment="1">
      <alignment horizontal="center"/>
    </xf>
    <xf numFmtId="0" fontId="6" fillId="2" borderId="0" xfId="0" applyFont="1" applyFill="1" applyBorder="1" applyAlignment="1">
      <alignment vertical="center"/>
    </xf>
    <xf numFmtId="0" fontId="7" fillId="0" borderId="33" xfId="0" applyFont="1" applyBorder="1" applyAlignment="1" applyProtection="1">
      <alignment horizontal="left" vertical="center" wrapText="1"/>
      <protection locked="0"/>
    </xf>
    <xf numFmtId="0" fontId="6"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14" xfId="0" applyFont="1" applyFill="1" applyBorder="1" applyAlignment="1">
      <alignment horizontal="center" vertical="center" wrapText="1"/>
    </xf>
    <xf numFmtId="0" fontId="6" fillId="2" borderId="14"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xf>
    <xf numFmtId="0" fontId="5" fillId="0" borderId="0" xfId="0" applyFont="1" applyAlignment="1">
      <alignment vertical="center"/>
    </xf>
    <xf numFmtId="0" fontId="1" fillId="0" borderId="0" xfId="0" applyFont="1"/>
    <xf numFmtId="0" fontId="19" fillId="2" borderId="0"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2" fillId="0" borderId="0" xfId="0" applyFont="1"/>
    <xf numFmtId="0" fontId="22" fillId="0" borderId="1" xfId="0" applyFont="1" applyBorder="1" applyAlignment="1">
      <alignment vertical="center" wrapText="1"/>
    </xf>
    <xf numFmtId="0" fontId="22" fillId="0" borderId="1" xfId="0" applyFont="1" applyBorder="1" applyAlignment="1">
      <alignment horizontal="left" vertical="center" wrapText="1"/>
    </xf>
    <xf numFmtId="0" fontId="22" fillId="0" borderId="13" xfId="0" applyFont="1" applyBorder="1" applyAlignment="1">
      <alignment horizontal="left" vertical="center" wrapText="1"/>
    </xf>
    <xf numFmtId="0" fontId="21" fillId="0" borderId="1" xfId="0" applyFont="1" applyBorder="1" applyAlignment="1">
      <alignment horizontal="left" vertical="center" wrapText="1"/>
    </xf>
    <xf numFmtId="0" fontId="22" fillId="0" borderId="4" xfId="0" applyFont="1" applyBorder="1" applyAlignment="1">
      <alignment horizontal="left" vertical="center" wrapText="1"/>
    </xf>
    <xf numFmtId="0" fontId="22" fillId="0" borderId="37" xfId="0" applyFont="1" applyBorder="1" applyAlignment="1">
      <alignment horizontal="left" vertical="center" wrapText="1"/>
    </xf>
    <xf numFmtId="0" fontId="22" fillId="0" borderId="37" xfId="0" applyFont="1" applyBorder="1" applyAlignment="1">
      <alignment horizontal="center" vertical="center" wrapText="1"/>
    </xf>
    <xf numFmtId="0" fontId="25" fillId="0" borderId="1" xfId="0" applyFont="1" applyBorder="1" applyAlignment="1">
      <alignment vertical="center" wrapText="1"/>
    </xf>
    <xf numFmtId="0" fontId="22" fillId="0" borderId="9" xfId="0" applyFont="1" applyBorder="1" applyAlignment="1">
      <alignment vertical="center" wrapText="1"/>
    </xf>
    <xf numFmtId="0" fontId="22" fillId="0" borderId="0" xfId="0" applyFont="1" applyAlignment="1">
      <alignment wrapText="1"/>
    </xf>
    <xf numFmtId="0" fontId="22" fillId="0" borderId="0" xfId="0" applyFont="1" applyAlignment="1"/>
    <xf numFmtId="0" fontId="16" fillId="0" borderId="10" xfId="0" applyFont="1" applyBorder="1" applyAlignment="1">
      <alignment horizontal="center"/>
    </xf>
    <xf numFmtId="0" fontId="22" fillId="0" borderId="1" xfId="0" applyFont="1" applyBorder="1" applyAlignment="1">
      <alignment vertical="center"/>
    </xf>
    <xf numFmtId="0" fontId="22" fillId="5" borderId="1" xfId="0" applyFont="1" applyFill="1" applyBorder="1" applyAlignment="1">
      <alignment vertical="center"/>
    </xf>
    <xf numFmtId="0" fontId="16" fillId="0" borderId="1"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center"/>
    </xf>
    <xf numFmtId="0" fontId="22" fillId="0" borderId="11" xfId="0" applyFont="1" applyBorder="1" applyAlignment="1">
      <alignment vertical="center" wrapText="1"/>
    </xf>
    <xf numFmtId="0" fontId="22" fillId="5" borderId="12" xfId="0" applyFont="1" applyFill="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5" fillId="0" borderId="0" xfId="0" applyFont="1" applyBorder="1" applyAlignment="1">
      <alignment horizontal="center" vertical="center"/>
    </xf>
    <xf numFmtId="0" fontId="6" fillId="2" borderId="3" xfId="0" applyFont="1" applyFill="1" applyBorder="1" applyAlignment="1">
      <alignment vertical="center"/>
    </xf>
    <xf numFmtId="0" fontId="6" fillId="2" borderId="45" xfId="0" applyFont="1" applyFill="1" applyBorder="1" applyAlignment="1">
      <alignment horizontal="center" vertical="center"/>
    </xf>
    <xf numFmtId="0" fontId="19" fillId="2" borderId="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13" fillId="2" borderId="0" xfId="0" applyFont="1" applyFill="1" applyBorder="1" applyAlignment="1" applyProtection="1">
      <alignment vertical="center" wrapText="1"/>
      <protection locked="0"/>
    </xf>
    <xf numFmtId="0" fontId="7" fillId="0" borderId="50" xfId="0" applyFont="1" applyBorder="1" applyAlignment="1">
      <alignment vertical="center" wrapText="1"/>
    </xf>
    <xf numFmtId="0" fontId="6" fillId="3" borderId="53"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7" fillId="0" borderId="56" xfId="0" applyFont="1" applyBorder="1" applyAlignment="1">
      <alignment vertical="center" wrapText="1"/>
    </xf>
    <xf numFmtId="0" fontId="6" fillId="3" borderId="61" xfId="0" applyFont="1" applyFill="1" applyBorder="1" applyAlignment="1">
      <alignment horizontal="center" vertical="center" wrapText="1"/>
    </xf>
    <xf numFmtId="0" fontId="7" fillId="0" borderId="61" xfId="0" applyFont="1" applyBorder="1" applyAlignment="1">
      <alignment vertical="center" wrapText="1"/>
    </xf>
    <xf numFmtId="0" fontId="7" fillId="0" borderId="50" xfId="0" applyFont="1" applyBorder="1" applyAlignment="1" applyProtection="1">
      <alignment horizontal="left" vertical="center" wrapText="1"/>
      <protection locked="0"/>
    </xf>
    <xf numFmtId="0" fontId="6" fillId="3" borderId="50"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2" borderId="48" xfId="0" applyFont="1" applyFill="1" applyBorder="1" applyAlignment="1">
      <alignment horizontal="left" vertical="center"/>
    </xf>
    <xf numFmtId="0" fontId="6" fillId="2" borderId="48" xfId="0" applyFont="1" applyFill="1" applyBorder="1" applyAlignment="1">
      <alignment vertical="center"/>
    </xf>
    <xf numFmtId="0" fontId="7" fillId="0" borderId="50"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53" xfId="0" applyFont="1" applyBorder="1" applyAlignment="1" applyProtection="1">
      <alignment horizontal="left" vertical="center" wrapText="1"/>
      <protection locked="0"/>
    </xf>
    <xf numFmtId="0" fontId="6" fillId="0" borderId="48" xfId="0" applyFont="1" applyBorder="1" applyAlignment="1">
      <alignment vertical="center"/>
    </xf>
    <xf numFmtId="0" fontId="6" fillId="2" borderId="67" xfId="0" applyFont="1" applyFill="1" applyBorder="1" applyAlignment="1" applyProtection="1">
      <alignment horizontal="center" vertical="center" wrapText="1"/>
      <protection locked="0"/>
    </xf>
    <xf numFmtId="0" fontId="6" fillId="3" borderId="67" xfId="0" applyFont="1" applyFill="1" applyBorder="1" applyAlignment="1">
      <alignment horizontal="center" vertical="center" wrapText="1"/>
    </xf>
    <xf numFmtId="0" fontId="16" fillId="2" borderId="48" xfId="0" applyFont="1" applyFill="1" applyBorder="1" applyAlignment="1">
      <alignment horizontal="left" vertical="center"/>
    </xf>
    <xf numFmtId="0" fontId="16" fillId="2" borderId="69" xfId="0" applyFont="1" applyFill="1" applyBorder="1" applyAlignment="1">
      <alignment horizontal="left" vertical="center"/>
    </xf>
    <xf numFmtId="0" fontId="16" fillId="2" borderId="69" xfId="0" applyFont="1" applyFill="1" applyBorder="1" applyAlignment="1">
      <alignment horizontal="center" vertical="center"/>
    </xf>
    <xf numFmtId="0" fontId="10" fillId="2" borderId="69" xfId="0" applyFont="1" applyFill="1" applyBorder="1" applyAlignment="1">
      <alignment vertical="center"/>
    </xf>
    <xf numFmtId="0" fontId="16" fillId="2" borderId="70" xfId="0" applyFont="1" applyFill="1" applyBorder="1" applyAlignment="1">
      <alignment horizontal="left" vertical="center"/>
    </xf>
    <xf numFmtId="0" fontId="16" fillId="2" borderId="70" xfId="0" applyFont="1" applyFill="1" applyBorder="1" applyAlignment="1">
      <alignment horizontal="center" vertical="center"/>
    </xf>
    <xf numFmtId="0" fontId="10" fillId="2" borderId="70" xfId="0" applyFont="1" applyFill="1" applyBorder="1" applyAlignment="1">
      <alignment vertical="center"/>
    </xf>
    <xf numFmtId="0" fontId="5" fillId="2" borderId="71" xfId="0" applyFont="1" applyFill="1" applyBorder="1" applyAlignment="1">
      <alignment horizontal="center" vertical="center"/>
    </xf>
    <xf numFmtId="166" fontId="30" fillId="0" borderId="88" xfId="6" applyNumberFormat="1" applyFont="1" applyFill="1" applyBorder="1" applyAlignment="1" applyProtection="1">
      <alignment vertical="center" wrapText="1"/>
    </xf>
    <xf numFmtId="169" fontId="30" fillId="0" borderId="103" xfId="0" applyNumberFormat="1" applyFont="1" applyFill="1" applyBorder="1" applyAlignment="1" applyProtection="1">
      <alignment vertical="center" wrapText="1"/>
    </xf>
    <xf numFmtId="166" fontId="30" fillId="0" borderId="104" xfId="6" applyNumberFormat="1" applyFont="1" applyFill="1" applyBorder="1" applyAlignment="1" applyProtection="1">
      <alignment vertical="center" wrapText="1"/>
    </xf>
    <xf numFmtId="0" fontId="12" fillId="0" borderId="1" xfId="0" applyFont="1" applyBorder="1" applyAlignment="1"/>
    <xf numFmtId="0" fontId="12" fillId="0" borderId="1" xfId="0" applyFont="1" applyBorder="1" applyAlignment="1">
      <alignment horizontal="center"/>
    </xf>
    <xf numFmtId="0" fontId="11" fillId="0" borderId="10"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vertical="center"/>
    </xf>
    <xf numFmtId="0" fontId="11" fillId="0" borderId="15" xfId="0" applyFont="1" applyBorder="1" applyAlignment="1">
      <alignment vertical="center"/>
    </xf>
    <xf numFmtId="0" fontId="26" fillId="0" borderId="141" xfId="0" applyFont="1" applyBorder="1" applyAlignment="1" applyProtection="1">
      <alignment vertical="center" wrapText="1"/>
      <protection locked="0"/>
    </xf>
    <xf numFmtId="0" fontId="26" fillId="0" borderId="144" xfId="0" applyFont="1" applyBorder="1" applyAlignment="1" applyProtection="1">
      <alignment vertical="center" wrapText="1"/>
      <protection locked="0"/>
    </xf>
    <xf numFmtId="0" fontId="32" fillId="8" borderId="135" xfId="0" applyFont="1" applyFill="1" applyBorder="1" applyAlignment="1" applyProtection="1">
      <alignment horizontal="center" vertical="center" wrapText="1"/>
    </xf>
    <xf numFmtId="0" fontId="27" fillId="0" borderId="0" xfId="0" applyFont="1" applyAlignment="1" applyProtection="1">
      <alignment horizontal="center" vertical="center"/>
      <protection locked="0"/>
    </xf>
    <xf numFmtId="0" fontId="27" fillId="0" borderId="0" xfId="0" applyFont="1" applyAlignment="1" applyProtection="1">
      <alignment horizontal="center"/>
      <protection locked="0"/>
    </xf>
    <xf numFmtId="0" fontId="35" fillId="0" borderId="0" xfId="0" applyFont="1" applyAlignment="1" applyProtection="1">
      <alignment horizontal="center"/>
      <protection locked="0"/>
    </xf>
    <xf numFmtId="0" fontId="26" fillId="0" borderId="0" xfId="0" applyFont="1" applyProtection="1">
      <protection locked="0"/>
    </xf>
    <xf numFmtId="0" fontId="27" fillId="0" borderId="0" xfId="0" applyFont="1" applyProtection="1">
      <protection locked="0"/>
    </xf>
    <xf numFmtId="0" fontId="34" fillId="0" borderId="0" xfId="0" applyFont="1" applyAlignment="1" applyProtection="1">
      <alignment vertical="center"/>
      <protection locked="0"/>
    </xf>
    <xf numFmtId="0" fontId="32" fillId="4" borderId="1" xfId="0" applyFont="1" applyFill="1" applyBorder="1" applyAlignment="1" applyProtection="1">
      <alignment horizontal="center" vertical="center" wrapText="1"/>
      <protection locked="0"/>
    </xf>
    <xf numFmtId="167" fontId="32" fillId="4" borderId="97" xfId="0" applyNumberFormat="1" applyFont="1" applyFill="1" applyBorder="1" applyAlignment="1" applyProtection="1">
      <alignment horizontal="center" vertical="center" wrapText="1"/>
      <protection locked="0"/>
    </xf>
    <xf numFmtId="167" fontId="32" fillId="4" borderId="98" xfId="0" applyNumberFormat="1" applyFont="1" applyFill="1" applyBorder="1" applyAlignment="1" applyProtection="1">
      <alignment horizontal="center" vertical="center" wrapText="1"/>
      <protection locked="0"/>
    </xf>
    <xf numFmtId="0" fontId="32" fillId="4" borderId="81" xfId="0" applyFont="1" applyFill="1" applyBorder="1" applyAlignment="1" applyProtection="1">
      <alignment horizontal="center" vertical="center" wrapText="1"/>
      <protection locked="0"/>
    </xf>
    <xf numFmtId="9" fontId="30" fillId="0" borderId="83" xfId="4" applyFont="1" applyFill="1" applyBorder="1" applyAlignment="1" applyProtection="1">
      <alignment horizontal="center" vertical="center" wrapText="1"/>
      <protection locked="0"/>
    </xf>
    <xf numFmtId="166" fontId="30" fillId="0" borderId="100" xfId="4" applyNumberFormat="1" applyFont="1" applyFill="1" applyBorder="1" applyAlignment="1" applyProtection="1">
      <alignment horizontal="center" vertical="center" wrapText="1"/>
      <protection locked="0"/>
    </xf>
    <xf numFmtId="168" fontId="30" fillId="0" borderId="107" xfId="0" applyNumberFormat="1" applyFont="1" applyFill="1" applyBorder="1" applyAlignment="1" applyProtection="1">
      <alignment horizontal="center" vertical="center" wrapText="1"/>
      <protection locked="0"/>
    </xf>
    <xf numFmtId="0" fontId="30" fillId="0" borderId="101" xfId="0" applyNumberFormat="1" applyFont="1" applyFill="1" applyBorder="1" applyAlignment="1" applyProtection="1">
      <alignment horizontal="center" vertical="center" wrapText="1"/>
      <protection locked="0"/>
    </xf>
    <xf numFmtId="0" fontId="30" fillId="0" borderId="84" xfId="0" applyNumberFormat="1" applyFont="1" applyFill="1" applyBorder="1" applyAlignment="1" applyProtection="1">
      <alignment horizontal="center" vertical="center" wrapText="1"/>
      <protection locked="0"/>
    </xf>
    <xf numFmtId="166" fontId="30" fillId="0" borderId="102" xfId="4" applyNumberFormat="1" applyFont="1" applyFill="1" applyBorder="1" applyAlignment="1" applyProtection="1">
      <alignment horizontal="center" vertical="center" wrapText="1"/>
      <protection locked="0"/>
    </xf>
    <xf numFmtId="168" fontId="30" fillId="0" borderId="108" xfId="0" applyNumberFormat="1" applyFont="1" applyFill="1" applyBorder="1" applyAlignment="1" applyProtection="1">
      <alignment horizontal="center" vertical="center" wrapText="1"/>
      <protection locked="0"/>
    </xf>
    <xf numFmtId="0" fontId="26" fillId="0" borderId="0" xfId="0" applyFont="1" applyAlignment="1" applyProtection="1">
      <alignment vertical="center"/>
      <protection locked="0"/>
    </xf>
    <xf numFmtId="0" fontId="32" fillId="0" borderId="70"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168" fontId="32" fillId="4" borderId="105" xfId="0" applyNumberFormat="1" applyFont="1" applyFill="1" applyBorder="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wrapText="1"/>
      <protection locked="0"/>
    </xf>
    <xf numFmtId="0" fontId="32" fillId="4" borderId="97" xfId="0" applyFont="1" applyFill="1" applyBorder="1" applyAlignment="1" applyProtection="1">
      <alignment horizontal="center" vertical="center" wrapText="1"/>
      <protection locked="0"/>
    </xf>
    <xf numFmtId="0" fontId="32" fillId="4" borderId="98" xfId="0" applyFont="1" applyFill="1" applyBorder="1" applyAlignment="1" applyProtection="1">
      <alignment horizontal="center" vertical="center" wrapText="1"/>
      <protection locked="0"/>
    </xf>
    <xf numFmtId="0" fontId="32" fillId="4" borderId="15" xfId="0" applyFont="1" applyFill="1" applyBorder="1" applyAlignment="1" applyProtection="1">
      <alignment horizontal="center" vertical="center" wrapText="1"/>
      <protection locked="0"/>
    </xf>
    <xf numFmtId="167" fontId="32" fillId="4" borderId="1" xfId="0" applyNumberFormat="1" applyFont="1" applyFill="1" applyBorder="1" applyAlignment="1" applyProtection="1">
      <alignment horizontal="center" vertical="center" wrapText="1"/>
      <protection locked="0"/>
    </xf>
    <xf numFmtId="168" fontId="32" fillId="4" borderId="106" xfId="0" applyNumberFormat="1" applyFont="1" applyFill="1" applyBorder="1" applyAlignment="1" applyProtection="1">
      <alignment horizontal="center" vertical="center" wrapText="1"/>
      <protection locked="0"/>
    </xf>
    <xf numFmtId="0" fontId="30" fillId="0" borderId="83" xfId="0" applyFont="1" applyFill="1" applyBorder="1" applyAlignment="1" applyProtection="1">
      <alignment horizontal="center" vertical="center" wrapText="1"/>
      <protection locked="0"/>
    </xf>
    <xf numFmtId="10" fontId="30" fillId="0" borderId="83" xfId="4" applyNumberFormat="1" applyFont="1" applyFill="1" applyBorder="1" applyAlignment="1" applyProtection="1">
      <alignment horizontal="center" vertical="center" wrapText="1"/>
      <protection locked="0"/>
    </xf>
    <xf numFmtId="14" fontId="30" fillId="0" borderId="83" xfId="0" applyNumberFormat="1" applyFont="1" applyFill="1" applyBorder="1" applyAlignment="1" applyProtection="1">
      <alignment horizontal="center" vertical="center"/>
      <protection locked="0"/>
    </xf>
    <xf numFmtId="14" fontId="30" fillId="0" borderId="89" xfId="0" applyNumberFormat="1" applyFont="1" applyFill="1" applyBorder="1" applyAlignment="1" applyProtection="1">
      <alignment horizontal="center" vertical="center"/>
      <protection locked="0"/>
    </xf>
    <xf numFmtId="0" fontId="30" fillId="0" borderId="89" xfId="0" applyFont="1" applyFill="1" applyBorder="1" applyAlignment="1" applyProtection="1">
      <alignment horizontal="center" vertical="center" wrapText="1"/>
      <protection locked="0"/>
    </xf>
    <xf numFmtId="0" fontId="30" fillId="7" borderId="99" xfId="0" applyFont="1" applyFill="1" applyBorder="1" applyAlignment="1" applyProtection="1">
      <alignment horizontal="center" vertical="center" wrapText="1"/>
      <protection locked="0"/>
    </xf>
    <xf numFmtId="0" fontId="30" fillId="7" borderId="100" xfId="0" applyFont="1" applyFill="1" applyBorder="1" applyAlignment="1" applyProtection="1">
      <alignment horizontal="center" vertical="center" wrapText="1"/>
      <protection locked="0"/>
    </xf>
    <xf numFmtId="9" fontId="30" fillId="0" borderId="89" xfId="4" applyFont="1" applyFill="1" applyBorder="1" applyAlignment="1" applyProtection="1">
      <alignment horizontal="center" vertical="center" wrapText="1"/>
      <protection locked="0"/>
    </xf>
    <xf numFmtId="0" fontId="30" fillId="0" borderId="100" xfId="0" applyFont="1" applyFill="1" applyBorder="1" applyAlignment="1" applyProtection="1">
      <alignment horizontal="center" vertical="center" wrapText="1"/>
      <protection locked="0"/>
    </xf>
    <xf numFmtId="0" fontId="30" fillId="7" borderId="92" xfId="0" applyFont="1" applyFill="1" applyBorder="1" applyAlignment="1" applyProtection="1">
      <alignment horizontal="center" vertical="center" wrapText="1"/>
      <protection locked="0"/>
    </xf>
    <xf numFmtId="0" fontId="30" fillId="7" borderId="89"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protection locked="0"/>
    </xf>
    <xf numFmtId="0" fontId="30" fillId="0" borderId="86" xfId="0" applyFont="1" applyFill="1" applyBorder="1" applyAlignment="1" applyProtection="1">
      <alignment vertical="center" wrapText="1"/>
      <protection locked="0"/>
    </xf>
    <xf numFmtId="0" fontId="30" fillId="0" borderId="84" xfId="0" applyFont="1" applyFill="1" applyBorder="1" applyAlignment="1" applyProtection="1">
      <alignment horizontal="left" vertical="center" wrapText="1"/>
      <protection locked="0"/>
    </xf>
    <xf numFmtId="10" fontId="30" fillId="0" borderId="84" xfId="4" applyNumberFormat="1" applyFont="1" applyFill="1" applyBorder="1" applyAlignment="1" applyProtection="1">
      <alignment horizontal="center" vertical="center" wrapText="1"/>
      <protection locked="0"/>
    </xf>
    <xf numFmtId="0" fontId="30" fillId="0" borderId="84" xfId="0" applyFont="1" applyFill="1" applyBorder="1" applyAlignment="1" applyProtection="1">
      <alignment horizontal="center" vertical="center" wrapText="1"/>
      <protection locked="0"/>
    </xf>
    <xf numFmtId="14" fontId="30" fillId="0" borderId="84" xfId="0" applyNumberFormat="1" applyFont="1" applyFill="1" applyBorder="1" applyAlignment="1" applyProtection="1">
      <alignment horizontal="center" vertical="center"/>
      <protection locked="0"/>
    </xf>
    <xf numFmtId="14" fontId="30" fillId="0" borderId="90" xfId="0" applyNumberFormat="1" applyFont="1" applyFill="1" applyBorder="1" applyAlignment="1" applyProtection="1">
      <alignment horizontal="center" vertical="center"/>
      <protection locked="0"/>
    </xf>
    <xf numFmtId="2" fontId="30" fillId="0" borderId="90" xfId="0" applyNumberFormat="1" applyFont="1" applyFill="1" applyBorder="1" applyAlignment="1" applyProtection="1">
      <alignment vertical="center" wrapText="1"/>
      <protection locked="0"/>
    </xf>
    <xf numFmtId="2" fontId="30" fillId="7" borderId="101" xfId="0" applyNumberFormat="1" applyFont="1" applyFill="1" applyBorder="1" applyAlignment="1" applyProtection="1">
      <alignment vertical="center" wrapText="1"/>
      <protection locked="0"/>
    </xf>
    <xf numFmtId="2" fontId="30" fillId="7" borderId="102" xfId="0" applyNumberFormat="1" applyFont="1" applyFill="1" applyBorder="1" applyAlignment="1" applyProtection="1">
      <alignment vertical="center" wrapText="1"/>
      <protection locked="0"/>
    </xf>
    <xf numFmtId="0" fontId="30" fillId="0" borderId="101" xfId="4" applyNumberFormat="1" applyFont="1" applyFill="1" applyBorder="1" applyAlignment="1" applyProtection="1">
      <alignment horizontal="center" vertical="center" wrapText="1"/>
      <protection locked="0"/>
    </xf>
    <xf numFmtId="0" fontId="30" fillId="0" borderId="84" xfId="4" applyNumberFormat="1" applyFont="1" applyFill="1" applyBorder="1" applyAlignment="1" applyProtection="1">
      <alignment horizontal="center" vertical="center" wrapText="1"/>
      <protection locked="0"/>
    </xf>
    <xf numFmtId="9" fontId="30" fillId="0" borderId="90" xfId="4" applyFont="1" applyFill="1" applyBorder="1" applyAlignment="1" applyProtection="1">
      <alignment horizontal="left" vertical="center" wrapText="1"/>
      <protection locked="0"/>
    </xf>
    <xf numFmtId="0" fontId="30" fillId="0" borderId="102" xfId="0" applyNumberFormat="1" applyFont="1" applyFill="1" applyBorder="1" applyAlignment="1" applyProtection="1">
      <alignment horizontal="center" vertical="center" wrapText="1"/>
      <protection locked="0"/>
    </xf>
    <xf numFmtId="2" fontId="30" fillId="7" borderId="93" xfId="0" applyNumberFormat="1" applyFont="1" applyFill="1" applyBorder="1" applyAlignment="1" applyProtection="1">
      <alignment vertical="center" wrapText="1"/>
      <protection locked="0"/>
    </xf>
    <xf numFmtId="2" fontId="30" fillId="7" borderId="90" xfId="0" applyNumberFormat="1" applyFont="1" applyFill="1" applyBorder="1" applyAlignment="1" applyProtection="1">
      <alignment vertical="center" wrapText="1"/>
      <protection locked="0"/>
    </xf>
    <xf numFmtId="0" fontId="30" fillId="0" borderId="0" xfId="0" applyFont="1" applyFill="1" applyAlignment="1" applyProtection="1">
      <alignment vertical="center"/>
      <protection locked="0"/>
    </xf>
    <xf numFmtId="9" fontId="30" fillId="0" borderId="84" xfId="4" applyFont="1" applyFill="1" applyBorder="1" applyAlignment="1" applyProtection="1">
      <alignment horizontal="center" vertical="center" wrapText="1"/>
      <protection locked="0"/>
    </xf>
    <xf numFmtId="0" fontId="30" fillId="0" borderId="90" xfId="0" applyFont="1" applyFill="1" applyBorder="1" applyAlignment="1" applyProtection="1">
      <alignment horizontal="left" vertical="center" wrapText="1"/>
      <protection locked="0"/>
    </xf>
    <xf numFmtId="0" fontId="30" fillId="7" borderId="101" xfId="0" applyFont="1" applyFill="1" applyBorder="1" applyAlignment="1" applyProtection="1">
      <alignment horizontal="left" vertical="center" wrapText="1"/>
      <protection locked="0"/>
    </xf>
    <xf numFmtId="0" fontId="30" fillId="7" borderId="102" xfId="0" applyFont="1" applyFill="1" applyBorder="1" applyAlignment="1" applyProtection="1">
      <alignment horizontal="left" vertical="center" wrapText="1"/>
      <protection locked="0"/>
    </xf>
    <xf numFmtId="0" fontId="30" fillId="0" borderId="102" xfId="0" applyFont="1" applyFill="1" applyBorder="1" applyAlignment="1" applyProtection="1">
      <alignment horizontal="center" vertical="center" wrapText="1"/>
      <protection locked="0"/>
    </xf>
    <xf numFmtId="0" fontId="30" fillId="7" borderId="93" xfId="0" applyFont="1" applyFill="1" applyBorder="1" applyAlignment="1" applyProtection="1">
      <alignment horizontal="left" vertical="center" wrapText="1"/>
      <protection locked="0"/>
    </xf>
    <xf numFmtId="0" fontId="30" fillId="7" borderId="90" xfId="0" applyFont="1" applyFill="1" applyBorder="1" applyAlignment="1" applyProtection="1">
      <alignment horizontal="left" vertical="center" wrapText="1"/>
      <protection locked="0"/>
    </xf>
    <xf numFmtId="14" fontId="30" fillId="0" borderId="90" xfId="0" applyNumberFormat="1" applyFont="1" applyFill="1" applyBorder="1" applyAlignment="1" applyProtection="1">
      <alignment horizontal="center" vertical="center" wrapText="1"/>
      <protection locked="0"/>
    </xf>
    <xf numFmtId="0" fontId="30" fillId="0" borderId="90" xfId="0" applyNumberFormat="1" applyFont="1" applyFill="1" applyBorder="1" applyAlignment="1" applyProtection="1">
      <alignment horizontal="left" vertical="center" wrapText="1"/>
      <protection locked="0"/>
    </xf>
    <xf numFmtId="0" fontId="30" fillId="7" borderId="101" xfId="0" applyNumberFormat="1" applyFont="1" applyFill="1" applyBorder="1" applyAlignment="1" applyProtection="1">
      <alignment horizontal="left" vertical="center" wrapText="1"/>
      <protection locked="0"/>
    </xf>
    <xf numFmtId="0" fontId="30" fillId="7" borderId="102" xfId="0" applyNumberFormat="1" applyFont="1" applyFill="1" applyBorder="1" applyAlignment="1" applyProtection="1">
      <alignment horizontal="left" vertical="center" wrapText="1"/>
      <protection locked="0"/>
    </xf>
    <xf numFmtId="0" fontId="30" fillId="7" borderId="93" xfId="0" applyNumberFormat="1" applyFont="1" applyFill="1" applyBorder="1" applyAlignment="1" applyProtection="1">
      <alignment horizontal="left" vertical="center" wrapText="1"/>
      <protection locked="0"/>
    </xf>
    <xf numFmtId="0" fontId="30" fillId="7" borderId="90" xfId="0" applyNumberFormat="1" applyFont="1" applyFill="1" applyBorder="1" applyAlignment="1" applyProtection="1">
      <alignment horizontal="left" vertical="center" wrapText="1"/>
      <protection locked="0"/>
    </xf>
    <xf numFmtId="0" fontId="27" fillId="0" borderId="69"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168" fontId="35" fillId="0" borderId="0" xfId="0" applyNumberFormat="1" applyFont="1" applyBorder="1" applyAlignment="1" applyProtection="1">
      <alignment vertical="center"/>
      <protection locked="0"/>
    </xf>
    <xf numFmtId="0" fontId="38"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168" fontId="31" fillId="0" borderId="0" xfId="0" applyNumberFormat="1" applyFont="1" applyBorder="1" applyAlignment="1" applyProtection="1">
      <alignment vertical="center"/>
      <protection locked="0"/>
    </xf>
    <xf numFmtId="0" fontId="31" fillId="0" borderId="0" xfId="0" applyFont="1" applyAlignment="1" applyProtection="1">
      <alignment vertical="center"/>
      <protection locked="0"/>
    </xf>
    <xf numFmtId="0" fontId="31" fillId="0" borderId="0" xfId="0" applyFont="1" applyFill="1" applyAlignment="1" applyProtection="1">
      <alignment vertical="center"/>
      <protection locked="0"/>
    </xf>
    <xf numFmtId="0" fontId="34" fillId="0" borderId="0" xfId="0" applyFont="1" applyFill="1" applyAlignment="1" applyProtection="1">
      <alignment vertical="center"/>
      <protection locked="0"/>
    </xf>
    <xf numFmtId="0" fontId="34" fillId="2" borderId="0" xfId="0" applyFont="1" applyFill="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0" xfId="0" applyFont="1" applyFill="1" applyAlignment="1" applyProtection="1">
      <alignment horizontal="center" vertical="center"/>
      <protection locked="0"/>
    </xf>
    <xf numFmtId="0" fontId="30" fillId="2" borderId="0" xfId="0" applyFont="1" applyFill="1" applyAlignment="1" applyProtection="1">
      <alignment horizontal="center" vertical="center"/>
      <protection locked="0"/>
    </xf>
    <xf numFmtId="0" fontId="38" fillId="2" borderId="0" xfId="0" applyFont="1" applyFill="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37" fillId="2" borderId="0" xfId="0" applyFont="1" applyFill="1" applyAlignment="1" applyProtection="1">
      <alignment horizontal="center" vertical="center"/>
      <protection locked="0"/>
    </xf>
    <xf numFmtId="168" fontId="31" fillId="2" borderId="0" xfId="0" applyNumberFormat="1" applyFont="1" applyFill="1" applyAlignment="1" applyProtection="1">
      <alignment vertical="center"/>
      <protection locked="0"/>
    </xf>
    <xf numFmtId="0" fontId="38" fillId="2" borderId="0" xfId="0" applyFont="1" applyFill="1" applyAlignment="1" applyProtection="1">
      <alignment vertical="center"/>
      <protection locked="0"/>
    </xf>
    <xf numFmtId="0" fontId="34"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8"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168" fontId="31" fillId="0" borderId="0" xfId="0" applyNumberFormat="1" applyFont="1" applyAlignment="1" applyProtection="1">
      <alignment vertical="center"/>
      <protection locked="0"/>
    </xf>
    <xf numFmtId="0" fontId="30" fillId="0" borderId="89" xfId="0" applyFont="1" applyFill="1" applyBorder="1" applyAlignment="1" applyProtection="1">
      <alignment horizontal="left" vertical="center" wrapText="1"/>
      <protection locked="0"/>
    </xf>
    <xf numFmtId="0" fontId="30" fillId="0" borderId="0" xfId="0" applyFont="1" applyFill="1" applyProtection="1">
      <protection locked="0"/>
    </xf>
    <xf numFmtId="166" fontId="30" fillId="0" borderId="84" xfId="4" applyNumberFormat="1" applyFont="1" applyFill="1" applyBorder="1" applyAlignment="1" applyProtection="1">
      <alignment horizontal="center" vertical="center" wrapText="1"/>
      <protection locked="0"/>
    </xf>
    <xf numFmtId="0" fontId="32" fillId="0" borderId="0" xfId="0" applyFont="1" applyAlignment="1" applyProtection="1">
      <alignment horizontal="right" vertical="center" wrapText="1"/>
    </xf>
    <xf numFmtId="0" fontId="30" fillId="0" borderId="99" xfId="4" applyNumberFormat="1" applyFont="1" applyFill="1" applyBorder="1" applyAlignment="1" applyProtection="1">
      <alignment horizontal="center" vertical="center" wrapText="1"/>
      <protection locked="0"/>
    </xf>
    <xf numFmtId="0" fontId="30" fillId="0" borderId="83" xfId="4" applyNumberFormat="1" applyFont="1" applyFill="1" applyBorder="1" applyAlignment="1" applyProtection="1">
      <alignment horizontal="center" vertical="center" wrapText="1"/>
      <protection locked="0"/>
    </xf>
    <xf numFmtId="0" fontId="30" fillId="0" borderId="83" xfId="0" applyNumberFormat="1" applyFont="1" applyFill="1" applyBorder="1" applyAlignment="1" applyProtection="1">
      <alignment horizontal="center" vertical="center" wrapText="1"/>
      <protection locked="0"/>
    </xf>
    <xf numFmtId="0" fontId="30" fillId="7" borderId="101" xfId="0" applyNumberFormat="1" applyFont="1" applyFill="1" applyBorder="1" applyAlignment="1" applyProtection="1">
      <alignment horizontal="center" vertical="center" wrapText="1"/>
      <protection locked="0"/>
    </xf>
    <xf numFmtId="0" fontId="30" fillId="7" borderId="99" xfId="0" applyNumberFormat="1" applyFont="1" applyFill="1" applyBorder="1" applyAlignment="1" applyProtection="1">
      <alignment horizontal="center" vertical="center" wrapText="1"/>
      <protection locked="0"/>
    </xf>
    <xf numFmtId="0" fontId="40" fillId="0" borderId="0" xfId="0" applyFont="1" applyAlignment="1" applyProtection="1">
      <alignment vertical="center"/>
      <protection locked="0"/>
    </xf>
    <xf numFmtId="0" fontId="32" fillId="4" borderId="156" xfId="0" applyFont="1" applyFill="1" applyBorder="1" applyAlignment="1" applyProtection="1">
      <alignment horizontal="center" vertical="center" wrapText="1"/>
      <protection locked="0"/>
    </xf>
    <xf numFmtId="0" fontId="42" fillId="0" borderId="0" xfId="0" applyFont="1" applyAlignment="1" applyProtection="1">
      <alignment vertical="center"/>
      <protection locked="0"/>
    </xf>
    <xf numFmtId="0" fontId="34" fillId="0" borderId="0" xfId="0" applyFont="1" applyAlignment="1" applyProtection="1">
      <alignment vertical="center"/>
    </xf>
    <xf numFmtId="0" fontId="35" fillId="2" borderId="0" xfId="0" applyFont="1" applyFill="1" applyBorder="1" applyAlignment="1" applyProtection="1">
      <alignment horizontal="center" vertical="center" wrapText="1"/>
    </xf>
    <xf numFmtId="0" fontId="39" fillId="2" borderId="0"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7" fillId="2" borderId="0" xfId="0" applyFont="1" applyFill="1" applyBorder="1" applyAlignment="1" applyProtection="1">
      <alignment horizontal="center" vertical="center" wrapText="1"/>
    </xf>
    <xf numFmtId="168" fontId="35" fillId="2" borderId="0" xfId="0" applyNumberFormat="1" applyFont="1" applyFill="1" applyBorder="1" applyAlignment="1" applyProtection="1">
      <alignment vertical="center" wrapText="1"/>
    </xf>
    <xf numFmtId="0" fontId="34" fillId="2" borderId="0" xfId="0" applyFont="1" applyFill="1" applyBorder="1" applyAlignment="1" applyProtection="1">
      <alignment vertical="center"/>
    </xf>
    <xf numFmtId="0" fontId="28"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167" fontId="28" fillId="0" borderId="0" xfId="0" applyNumberFormat="1" applyFont="1" applyFill="1" applyBorder="1" applyAlignment="1" applyProtection="1">
      <alignment horizontal="center" vertical="center" wrapText="1"/>
    </xf>
    <xf numFmtId="168" fontId="28" fillId="0" borderId="0" xfId="0"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xf>
    <xf numFmtId="0" fontId="43" fillId="0" borderId="0" xfId="0" applyFont="1" applyBorder="1" applyAlignment="1" applyProtection="1">
      <alignment horizontal="left" vertical="center"/>
    </xf>
    <xf numFmtId="0" fontId="32" fillId="0" borderId="0" xfId="0" applyFont="1" applyAlignment="1" applyProtection="1">
      <alignment vertical="center"/>
    </xf>
    <xf numFmtId="0" fontId="32" fillId="0" borderId="0" xfId="0" applyFont="1" applyAlignment="1" applyProtection="1">
      <alignment horizontal="center" vertical="center"/>
    </xf>
    <xf numFmtId="0" fontId="30" fillId="0" borderId="87" xfId="0" applyFont="1" applyFill="1" applyBorder="1" applyAlignment="1" applyProtection="1">
      <alignment vertical="center" wrapText="1"/>
    </xf>
    <xf numFmtId="0" fontId="30" fillId="0" borderId="94" xfId="0" applyFont="1" applyFill="1" applyBorder="1" applyAlignment="1" applyProtection="1">
      <alignment horizontal="left" vertical="center" wrapText="1"/>
    </xf>
    <xf numFmtId="10" fontId="30" fillId="0" borderId="88" xfId="4" applyNumberFormat="1" applyFont="1" applyFill="1" applyBorder="1" applyAlignment="1" applyProtection="1">
      <alignment horizontal="center" vertical="center" wrapText="1"/>
    </xf>
    <xf numFmtId="0" fontId="30" fillId="0" borderId="88" xfId="0" applyFont="1" applyFill="1" applyBorder="1" applyAlignment="1" applyProtection="1">
      <alignment horizontal="left" vertical="center" wrapText="1"/>
    </xf>
    <xf numFmtId="0" fontId="30" fillId="0" borderId="88" xfId="0" applyFont="1" applyFill="1" applyBorder="1" applyAlignment="1" applyProtection="1">
      <alignment horizontal="center" vertical="center" wrapText="1"/>
    </xf>
    <xf numFmtId="14" fontId="30" fillId="0" borderId="88" xfId="0" applyNumberFormat="1" applyFont="1" applyFill="1" applyBorder="1" applyAlignment="1" applyProtection="1">
      <alignment horizontal="center" vertical="center"/>
    </xf>
    <xf numFmtId="14" fontId="30" fillId="0" borderId="91" xfId="0" applyNumberFormat="1" applyFont="1" applyFill="1" applyBorder="1" applyAlignment="1" applyProtection="1">
      <alignment horizontal="center" vertical="center"/>
    </xf>
    <xf numFmtId="0" fontId="30" fillId="0" borderId="103" xfId="4" applyNumberFormat="1" applyFont="1" applyFill="1" applyBorder="1" applyAlignment="1" applyProtection="1">
      <alignment horizontal="center" vertical="center" wrapText="1"/>
    </xf>
    <xf numFmtId="0" fontId="30" fillId="0" borderId="88" xfId="4" applyNumberFormat="1" applyFont="1" applyFill="1" applyBorder="1" applyAlignment="1" applyProtection="1">
      <alignment horizontal="center" vertical="center" wrapText="1"/>
    </xf>
    <xf numFmtId="0" fontId="30" fillId="0" borderId="88" xfId="0" applyNumberFormat="1" applyFont="1" applyFill="1" applyBorder="1" applyAlignment="1" applyProtection="1">
      <alignment horizontal="center" vertical="center" wrapText="1"/>
    </xf>
    <xf numFmtId="2" fontId="30" fillId="0" borderId="91" xfId="0" applyNumberFormat="1" applyFont="1" applyFill="1" applyBorder="1" applyAlignment="1" applyProtection="1">
      <alignment vertical="center" wrapText="1"/>
    </xf>
    <xf numFmtId="0" fontId="30" fillId="7" borderId="103" xfId="0" applyNumberFormat="1" applyFont="1" applyFill="1" applyBorder="1" applyAlignment="1" applyProtection="1">
      <alignment horizontal="center" vertical="center" wrapText="1"/>
    </xf>
    <xf numFmtId="2" fontId="30" fillId="7" borderId="104" xfId="0" applyNumberFormat="1" applyFont="1" applyFill="1" applyBorder="1" applyAlignment="1" applyProtection="1">
      <alignment vertical="center" wrapText="1"/>
    </xf>
    <xf numFmtId="2" fontId="30" fillId="7" borderId="103" xfId="0" applyNumberFormat="1" applyFont="1" applyFill="1" applyBorder="1" applyAlignment="1" applyProtection="1">
      <alignment vertical="center" wrapText="1"/>
    </xf>
    <xf numFmtId="0" fontId="30" fillId="0" borderId="91" xfId="0" applyFont="1" applyFill="1" applyBorder="1" applyAlignment="1" applyProtection="1">
      <alignment horizontal="left" vertical="center" wrapText="1"/>
    </xf>
    <xf numFmtId="0" fontId="30" fillId="0" borderId="104" xfId="0" applyFont="1" applyFill="1" applyBorder="1" applyAlignment="1" applyProtection="1">
      <alignment horizontal="center" vertical="center" wrapText="1"/>
    </xf>
    <xf numFmtId="2" fontId="30" fillId="7" borderId="94" xfId="0" applyNumberFormat="1" applyFont="1" applyFill="1" applyBorder="1" applyAlignment="1" applyProtection="1">
      <alignment vertical="center" wrapText="1"/>
    </xf>
    <xf numFmtId="2" fontId="30" fillId="7" borderId="91" xfId="0" applyNumberFormat="1" applyFont="1" applyFill="1" applyBorder="1" applyAlignment="1" applyProtection="1">
      <alignment vertical="center" wrapText="1"/>
    </xf>
    <xf numFmtId="0" fontId="30" fillId="0" borderId="103" xfId="0" applyNumberFormat="1" applyFont="1" applyFill="1" applyBorder="1" applyAlignment="1" applyProtection="1">
      <alignment horizontal="center" vertical="center" wrapText="1"/>
    </xf>
    <xf numFmtId="0" fontId="30" fillId="2" borderId="88" xfId="0" applyNumberFormat="1" applyFont="1" applyFill="1" applyBorder="1" applyAlignment="1" applyProtection="1">
      <alignment horizontal="center" vertical="center" wrapText="1"/>
    </xf>
    <xf numFmtId="166" fontId="30" fillId="2" borderId="104" xfId="4" applyNumberFormat="1" applyFont="1" applyFill="1" applyBorder="1" applyAlignment="1" applyProtection="1">
      <alignment horizontal="center" vertical="center" wrapText="1"/>
    </xf>
    <xf numFmtId="168" fontId="30" fillId="2" borderId="109" xfId="0" applyNumberFormat="1" applyFont="1" applyFill="1" applyBorder="1" applyAlignment="1" applyProtection="1">
      <alignment horizontal="center" vertical="center" wrapText="1"/>
    </xf>
    <xf numFmtId="0" fontId="30" fillId="2" borderId="0" xfId="0" applyFont="1" applyFill="1" applyAlignment="1" applyProtection="1">
      <alignment vertical="center"/>
    </xf>
    <xf numFmtId="0" fontId="40" fillId="0" borderId="0" xfId="0" applyFont="1" applyAlignment="1" applyProtection="1">
      <alignment vertical="center"/>
    </xf>
    <xf numFmtId="0" fontId="43" fillId="0" borderId="0" xfId="0" applyFont="1" applyFill="1" applyBorder="1" applyAlignment="1" applyProtection="1">
      <alignment horizontal="left" vertical="center"/>
    </xf>
    <xf numFmtId="14" fontId="30" fillId="0" borderId="99" xfId="0" applyNumberFormat="1" applyFont="1" applyFill="1" applyBorder="1" applyAlignment="1" applyProtection="1">
      <alignment horizontal="center" vertical="center"/>
      <protection locked="0"/>
    </xf>
    <xf numFmtId="14" fontId="30" fillId="0" borderId="100" xfId="0" applyNumberFormat="1" applyFont="1" applyFill="1" applyBorder="1" applyAlignment="1" applyProtection="1">
      <alignment horizontal="center" vertical="center"/>
      <protection locked="0"/>
    </xf>
    <xf numFmtId="14" fontId="30" fillId="0" borderId="101" xfId="0" applyNumberFormat="1" applyFont="1" applyFill="1" applyBorder="1" applyAlignment="1" applyProtection="1">
      <alignment horizontal="center" vertical="center"/>
      <protection locked="0"/>
    </xf>
    <xf numFmtId="14" fontId="30" fillId="0" borderId="102" xfId="0" applyNumberFormat="1" applyFont="1" applyFill="1" applyBorder="1" applyAlignment="1" applyProtection="1">
      <alignment horizontal="center" vertical="center"/>
      <protection locked="0"/>
    </xf>
    <xf numFmtId="0" fontId="32" fillId="0" borderId="0" xfId="0" applyFont="1" applyAlignment="1" applyProtection="1">
      <alignment horizontal="right" vertical="center"/>
    </xf>
    <xf numFmtId="0" fontId="26" fillId="0" borderId="0" xfId="0" applyFont="1" applyAlignment="1" applyProtection="1">
      <alignment horizontal="right" vertical="center"/>
    </xf>
    <xf numFmtId="0" fontId="26" fillId="0" borderId="0" xfId="0" applyFont="1" applyAlignment="1" applyProtection="1">
      <alignment horizontal="right" vertical="center" wrapText="1"/>
    </xf>
    <xf numFmtId="0" fontId="44" fillId="0" borderId="0" xfId="0" applyFont="1" applyAlignment="1">
      <alignment vertical="center"/>
    </xf>
    <xf numFmtId="0" fontId="35" fillId="0" borderId="0" xfId="0" applyFont="1" applyFill="1" applyBorder="1" applyAlignment="1" applyProtection="1">
      <alignment horizontal="center" vertical="center" wrapText="1"/>
      <protection locked="0"/>
    </xf>
    <xf numFmtId="166" fontId="30" fillId="0" borderId="83" xfId="6" applyNumberFormat="1" applyFont="1" applyFill="1" applyBorder="1" applyAlignment="1" applyProtection="1">
      <alignment vertical="center" wrapText="1"/>
      <protection locked="0"/>
    </xf>
    <xf numFmtId="169" fontId="30" fillId="0" borderId="99" xfId="0" applyNumberFormat="1" applyFont="1" applyFill="1" applyBorder="1" applyAlignment="1" applyProtection="1">
      <alignment vertical="center" wrapText="1"/>
      <protection locked="0"/>
    </xf>
    <xf numFmtId="166" fontId="30" fillId="0" borderId="100" xfId="6" applyNumberFormat="1" applyFont="1" applyFill="1" applyBorder="1" applyAlignment="1" applyProtection="1">
      <alignment vertical="center" wrapText="1"/>
      <protection locked="0"/>
    </xf>
    <xf numFmtId="166" fontId="30" fillId="0" borderId="84" xfId="6" applyNumberFormat="1" applyFont="1" applyFill="1" applyBorder="1" applyAlignment="1" applyProtection="1">
      <alignment vertical="center" wrapText="1"/>
      <protection locked="0"/>
    </xf>
    <xf numFmtId="169" fontId="30" fillId="0" borderId="101" xfId="0" applyNumberFormat="1" applyFont="1" applyFill="1" applyBorder="1" applyAlignment="1" applyProtection="1">
      <alignment vertical="center" wrapText="1"/>
      <protection locked="0"/>
    </xf>
    <xf numFmtId="166" fontId="30" fillId="0" borderId="102" xfId="6" applyNumberFormat="1" applyFont="1" applyFill="1" applyBorder="1" applyAlignment="1" applyProtection="1">
      <alignment vertical="center" wrapText="1"/>
      <protection locked="0"/>
    </xf>
    <xf numFmtId="0" fontId="31" fillId="0" borderId="0" xfId="0" applyFont="1" applyAlignment="1" applyProtection="1">
      <alignment horizontal="right" vertical="center"/>
      <protection locked="0"/>
    </xf>
    <xf numFmtId="0" fontId="40" fillId="2" borderId="0" xfId="0" applyFont="1" applyFill="1" applyBorder="1" applyAlignment="1" applyProtection="1">
      <alignment vertical="center"/>
    </xf>
    <xf numFmtId="0" fontId="45" fillId="0" borderId="0" xfId="0" applyFont="1" applyAlignment="1" applyProtection="1">
      <alignment vertical="center"/>
    </xf>
    <xf numFmtId="0" fontId="45" fillId="0" borderId="0" xfId="0" applyFont="1" applyAlignment="1" applyProtection="1">
      <alignment horizontal="center" vertical="center"/>
    </xf>
    <xf numFmtId="0" fontId="46" fillId="0" borderId="0" xfId="0" applyFont="1" applyFill="1" applyAlignment="1" applyProtection="1">
      <alignment horizontal="center" vertical="center"/>
    </xf>
    <xf numFmtId="0" fontId="46" fillId="0" borderId="0" xfId="0" applyFont="1" applyFill="1" applyAlignment="1" applyProtection="1">
      <alignment vertical="center"/>
    </xf>
    <xf numFmtId="0" fontId="46" fillId="2" borderId="0" xfId="0" applyFont="1" applyFill="1" applyAlignment="1" applyProtection="1">
      <alignment vertical="center"/>
    </xf>
    <xf numFmtId="0" fontId="40" fillId="0" borderId="0" xfId="0" applyFont="1" applyBorder="1" applyAlignment="1" applyProtection="1">
      <alignment vertical="center"/>
    </xf>
    <xf numFmtId="0" fontId="40" fillId="0" borderId="0" xfId="0" applyFont="1" applyFill="1" applyAlignment="1" applyProtection="1">
      <alignment vertical="center"/>
    </xf>
    <xf numFmtId="0" fontId="40" fillId="0" borderId="0" xfId="0" applyFont="1" applyFill="1" applyAlignment="1" applyProtection="1">
      <alignment vertical="center"/>
      <protection locked="0"/>
    </xf>
    <xf numFmtId="0" fontId="48" fillId="0" borderId="0" xfId="0" applyFont="1" applyFill="1" applyBorder="1" applyAlignment="1" applyProtection="1">
      <alignment horizontal="center" vertical="center" wrapText="1"/>
    </xf>
    <xf numFmtId="0" fontId="48" fillId="0" borderId="0" xfId="0" applyFont="1" applyFill="1" applyBorder="1" applyAlignment="1" applyProtection="1">
      <alignment horizontal="left" vertical="center" wrapText="1"/>
    </xf>
    <xf numFmtId="0" fontId="47" fillId="0" borderId="0"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xf>
    <xf numFmtId="0" fontId="45" fillId="0" borderId="0" xfId="0" applyNumberFormat="1" applyFont="1" applyFill="1" applyBorder="1" applyAlignment="1" applyProtection="1">
      <alignment horizontal="center" vertical="center" wrapText="1"/>
    </xf>
    <xf numFmtId="167" fontId="47" fillId="0" borderId="0" xfId="0" applyNumberFormat="1" applyFont="1" applyFill="1" applyBorder="1" applyAlignment="1" applyProtection="1">
      <alignment horizontal="center" vertical="center" wrapText="1"/>
    </xf>
    <xf numFmtId="168" fontId="40" fillId="0" borderId="0" xfId="0" applyNumberFormat="1" applyFont="1" applyFill="1" applyBorder="1" applyAlignment="1" applyProtection="1">
      <alignment horizontal="center" vertical="center" wrapText="1"/>
    </xf>
    <xf numFmtId="0" fontId="45" fillId="0" borderId="0" xfId="0" applyFont="1" applyFill="1" applyBorder="1" applyProtection="1"/>
    <xf numFmtId="0" fontId="48" fillId="0" borderId="0" xfId="0" applyFont="1" applyFill="1" applyBorder="1" applyProtection="1"/>
    <xf numFmtId="0" fontId="48" fillId="0" borderId="0" xfId="0" applyFont="1" applyAlignment="1" applyProtection="1">
      <alignment horizontal="center" vertical="center"/>
    </xf>
    <xf numFmtId="0" fontId="47" fillId="0" borderId="0" xfId="0" applyFont="1" applyAlignment="1" applyProtection="1">
      <alignment horizontal="center"/>
    </xf>
    <xf numFmtId="0" fontId="45" fillId="0" borderId="0" xfId="0" applyFont="1" applyFill="1" applyProtection="1"/>
    <xf numFmtId="0" fontId="48" fillId="0" borderId="0" xfId="0" applyFont="1" applyProtection="1"/>
    <xf numFmtId="0" fontId="47" fillId="0" borderId="0" xfId="0" applyFont="1" applyFill="1" applyProtection="1"/>
    <xf numFmtId="0" fontId="46" fillId="0" borderId="0" xfId="0" applyFont="1" applyFill="1" applyProtection="1"/>
    <xf numFmtId="0" fontId="27" fillId="0" borderId="0" xfId="0" applyFont="1" applyFill="1" applyBorder="1" applyProtection="1">
      <protection locked="0"/>
    </xf>
    <xf numFmtId="0" fontId="31" fillId="4" borderId="15" xfId="0" applyFont="1" applyFill="1" applyBorder="1" applyAlignment="1" applyProtection="1">
      <alignment horizontal="center" vertical="center" wrapText="1"/>
      <protection locked="0"/>
    </xf>
    <xf numFmtId="0" fontId="31" fillId="4" borderId="10" xfId="0" applyFont="1" applyFill="1" applyBorder="1" applyAlignment="1" applyProtection="1">
      <alignment horizontal="center" vertical="center" wrapText="1"/>
      <protection locked="0"/>
    </xf>
    <xf numFmtId="0" fontId="32" fillId="4" borderId="161" xfId="0" applyFont="1" applyFill="1" applyBorder="1" applyAlignment="1" applyProtection="1">
      <alignment horizontal="center" vertical="center" wrapText="1"/>
      <protection locked="0"/>
    </xf>
    <xf numFmtId="0" fontId="32" fillId="4" borderId="159" xfId="0" applyFont="1" applyFill="1" applyBorder="1" applyAlignment="1" applyProtection="1">
      <alignment horizontal="center" vertical="center" wrapText="1"/>
      <protection locked="0"/>
    </xf>
    <xf numFmtId="0" fontId="32" fillId="4" borderId="157" xfId="0" applyFont="1" applyFill="1" applyBorder="1" applyAlignment="1" applyProtection="1">
      <alignment horizontal="center" vertical="center" wrapText="1"/>
      <protection locked="0"/>
    </xf>
    <xf numFmtId="167" fontId="32" fillId="4" borderId="21" xfId="0" applyNumberFormat="1" applyFont="1" applyFill="1" applyBorder="1" applyAlignment="1" applyProtection="1">
      <alignment horizontal="center" vertical="center" wrapText="1"/>
      <protection locked="0"/>
    </xf>
    <xf numFmtId="0" fontId="30" fillId="7" borderId="99" xfId="0" applyNumberFormat="1" applyFont="1" applyFill="1" applyBorder="1" applyAlignment="1" applyProtection="1">
      <alignment vertical="center" wrapText="1"/>
      <protection locked="0"/>
    </xf>
    <xf numFmtId="0" fontId="30" fillId="7" borderId="100" xfId="0" applyFont="1" applyFill="1" applyBorder="1" applyAlignment="1" applyProtection="1">
      <alignment vertical="center" wrapText="1"/>
      <protection locked="0"/>
    </xf>
    <xf numFmtId="0" fontId="30" fillId="7" borderId="89" xfId="0" applyFont="1" applyFill="1" applyBorder="1" applyAlignment="1" applyProtection="1">
      <alignment vertical="center" wrapText="1"/>
      <protection locked="0"/>
    </xf>
    <xf numFmtId="0" fontId="30" fillId="0" borderId="0" xfId="0" applyFont="1" applyProtection="1">
      <protection locked="0"/>
    </xf>
    <xf numFmtId="0" fontId="27"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center" vertical="center"/>
      <protection locked="0"/>
    </xf>
    <xf numFmtId="167" fontId="35" fillId="0" borderId="0" xfId="0" applyNumberFormat="1" applyFont="1" applyFill="1" applyBorder="1" applyAlignment="1" applyProtection="1">
      <alignment horizontal="center" vertical="center" wrapText="1"/>
      <protection locked="0"/>
    </xf>
    <xf numFmtId="168" fontId="31" fillId="0" borderId="0" xfId="0" applyNumberFormat="1" applyFont="1" applyFill="1" applyBorder="1" applyAlignment="1" applyProtection="1">
      <alignment horizontal="center" vertical="center" wrapText="1"/>
      <protection locked="0"/>
    </xf>
    <xf numFmtId="0" fontId="30" fillId="0" borderId="152" xfId="0" applyFont="1" applyFill="1" applyBorder="1" applyAlignment="1" applyProtection="1">
      <alignment vertical="center" wrapText="1"/>
    </xf>
    <xf numFmtId="9" fontId="30" fillId="0" borderId="88" xfId="4" applyFont="1" applyFill="1" applyBorder="1" applyAlignment="1" applyProtection="1">
      <alignment horizontal="center" vertical="center" wrapText="1"/>
    </xf>
    <xf numFmtId="0" fontId="30" fillId="0" borderId="88" xfId="0" applyFont="1" applyFill="1" applyBorder="1" applyAlignment="1" applyProtection="1">
      <alignment vertical="center" wrapText="1"/>
    </xf>
    <xf numFmtId="14" fontId="30" fillId="0" borderId="103" xfId="0" applyNumberFormat="1" applyFont="1" applyFill="1" applyBorder="1" applyAlignment="1" applyProtection="1">
      <alignment horizontal="center" vertical="center"/>
    </xf>
    <xf numFmtId="14" fontId="30" fillId="0" borderId="104" xfId="0" applyNumberFormat="1" applyFont="1" applyFill="1" applyBorder="1" applyAlignment="1" applyProtection="1">
      <alignment horizontal="center" vertical="center"/>
    </xf>
    <xf numFmtId="0" fontId="30" fillId="7" borderId="103" xfId="0" applyNumberFormat="1" applyFont="1" applyFill="1" applyBorder="1" applyAlignment="1" applyProtection="1">
      <alignment horizontal="left" vertical="center" wrapText="1"/>
    </xf>
    <xf numFmtId="0" fontId="30" fillId="7" borderId="104" xfId="0" applyFont="1" applyFill="1" applyBorder="1" applyAlignment="1" applyProtection="1">
      <alignment horizontal="left" vertical="center" wrapText="1"/>
    </xf>
    <xf numFmtId="0" fontId="30" fillId="7" borderId="91" xfId="0" applyFont="1" applyFill="1" applyBorder="1" applyAlignment="1" applyProtection="1">
      <alignment horizontal="left" vertical="center" wrapText="1"/>
    </xf>
    <xf numFmtId="166" fontId="30" fillId="0" borderId="88" xfId="4" applyNumberFormat="1" applyFont="1" applyFill="1" applyBorder="1" applyAlignment="1" applyProtection="1">
      <alignment horizontal="center" vertical="center" wrapText="1"/>
    </xf>
    <xf numFmtId="166" fontId="30" fillId="0" borderId="104" xfId="4" applyNumberFormat="1" applyFont="1" applyFill="1" applyBorder="1" applyAlignment="1" applyProtection="1">
      <alignment horizontal="center" vertical="center" wrapText="1"/>
    </xf>
    <xf numFmtId="0" fontId="30" fillId="0" borderId="153" xfId="0" applyNumberFormat="1" applyFont="1" applyFill="1" applyBorder="1" applyAlignment="1" applyProtection="1">
      <alignment horizontal="center" vertical="center" wrapText="1"/>
    </xf>
    <xf numFmtId="0" fontId="30" fillId="0" borderId="0" xfId="0" applyFont="1" applyFill="1" applyProtection="1"/>
    <xf numFmtId="0" fontId="32" fillId="4" borderId="95" xfId="0" applyFont="1" applyFill="1" applyBorder="1" applyAlignment="1" applyProtection="1">
      <alignment vertical="center" wrapText="1"/>
      <protection locked="0"/>
    </xf>
    <xf numFmtId="0" fontId="32" fillId="4" borderId="81" xfId="0" applyFont="1" applyFill="1" applyBorder="1" applyAlignment="1" applyProtection="1">
      <alignment vertical="center" wrapText="1"/>
      <protection locked="0"/>
    </xf>
    <xf numFmtId="0" fontId="32" fillId="4" borderId="96" xfId="0" applyFont="1" applyFill="1" applyBorder="1" applyAlignment="1" applyProtection="1">
      <alignment vertical="center" wrapText="1"/>
      <protection locked="0"/>
    </xf>
    <xf numFmtId="9" fontId="49" fillId="0" borderId="0" xfId="4" applyFont="1" applyAlignment="1">
      <alignment vertical="center"/>
    </xf>
    <xf numFmtId="0" fontId="50" fillId="0" borderId="0" xfId="0" applyFont="1" applyFill="1" applyAlignment="1" applyProtection="1">
      <alignment horizontal="center"/>
    </xf>
    <xf numFmtId="0" fontId="47" fillId="2" borderId="0" xfId="0" applyFont="1" applyFill="1" applyBorder="1" applyAlignment="1" applyProtection="1">
      <alignment horizontal="center" vertical="center" wrapText="1"/>
    </xf>
    <xf numFmtId="0" fontId="52" fillId="2" borderId="0" xfId="0" applyFont="1" applyFill="1" applyBorder="1" applyAlignment="1" applyProtection="1">
      <alignment horizontal="center" vertical="center" wrapText="1"/>
    </xf>
    <xf numFmtId="168" fontId="47" fillId="2" borderId="0" xfId="0" applyNumberFormat="1" applyFont="1" applyFill="1" applyBorder="1" applyAlignment="1" applyProtection="1">
      <alignment vertical="center" wrapText="1"/>
    </xf>
    <xf numFmtId="0" fontId="40" fillId="2" borderId="0" xfId="0" applyFont="1" applyFill="1" applyAlignment="1" applyProtection="1">
      <alignment vertical="center"/>
      <protection locked="0"/>
    </xf>
    <xf numFmtId="0" fontId="40" fillId="2" borderId="0" xfId="0" applyFont="1" applyFill="1" applyBorder="1" applyAlignment="1" applyProtection="1">
      <alignment vertical="center"/>
      <protection locked="0"/>
    </xf>
    <xf numFmtId="0" fontId="30" fillId="0" borderId="90" xfId="0" applyFont="1" applyFill="1" applyBorder="1" applyAlignment="1" applyProtection="1">
      <alignment horizontal="left" vertical="center" wrapText="1"/>
      <protection locked="0"/>
    </xf>
    <xf numFmtId="0" fontId="31" fillId="4" borderId="1" xfId="0" applyFont="1" applyFill="1" applyBorder="1" applyAlignment="1" applyProtection="1">
      <alignment horizontal="center" vertical="center" wrapText="1"/>
      <protection locked="0"/>
    </xf>
    <xf numFmtId="166" fontId="30" fillId="0" borderId="132" xfId="6" applyNumberFormat="1" applyFont="1" applyFill="1" applyBorder="1" applyAlignment="1" applyProtection="1">
      <alignment vertical="center" wrapText="1"/>
      <protection locked="0"/>
    </xf>
    <xf numFmtId="0" fontId="34" fillId="0" borderId="0" xfId="0" applyFont="1" applyProtection="1"/>
    <xf numFmtId="0" fontId="35"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0" xfId="0" applyFont="1" applyFill="1" applyBorder="1" applyProtection="1"/>
    <xf numFmtId="0" fontId="31" fillId="0" borderId="0" xfId="0" applyFont="1" applyAlignment="1" applyProtection="1">
      <alignment vertical="center"/>
    </xf>
    <xf numFmtId="0" fontId="31" fillId="2" borderId="0" xfId="0" applyFont="1" applyFill="1" applyBorder="1" applyAlignment="1" applyProtection="1">
      <alignment vertical="center"/>
    </xf>
    <xf numFmtId="0" fontId="50" fillId="0" borderId="40" xfId="0" applyFont="1" applyFill="1" applyBorder="1" applyAlignment="1" applyProtection="1">
      <alignment horizontal="center" vertical="center" wrapText="1"/>
    </xf>
    <xf numFmtId="0" fontId="50" fillId="0" borderId="40" xfId="0" applyFont="1" applyFill="1" applyBorder="1" applyAlignment="1" applyProtection="1">
      <alignment horizontal="center" vertical="center"/>
    </xf>
    <xf numFmtId="0" fontId="50" fillId="0" borderId="0" xfId="0" applyFont="1" applyFill="1" applyBorder="1" applyAlignment="1" applyProtection="1">
      <alignment horizontal="center" vertical="center" wrapText="1"/>
    </xf>
    <xf numFmtId="167" fontId="50" fillId="0" borderId="0" xfId="0" applyNumberFormat="1" applyFont="1" applyFill="1" applyBorder="1" applyAlignment="1" applyProtection="1">
      <alignment horizontal="center" vertical="center" wrapText="1"/>
    </xf>
    <xf numFmtId="0" fontId="51" fillId="0" borderId="0" xfId="0" applyFont="1" applyFill="1" applyAlignment="1" applyProtection="1">
      <alignment horizontal="center"/>
    </xf>
    <xf numFmtId="166" fontId="30" fillId="0" borderId="71" xfId="6" applyNumberFormat="1" applyFont="1" applyFill="1" applyBorder="1" applyAlignment="1" applyProtection="1">
      <alignment vertical="center" wrapText="1"/>
    </xf>
    <xf numFmtId="0" fontId="27" fillId="0" borderId="0" xfId="0" applyFont="1" applyBorder="1" applyAlignment="1" applyProtection="1">
      <alignment horizontal="center"/>
    </xf>
    <xf numFmtId="0" fontId="27" fillId="0" borderId="0" xfId="0" applyFont="1" applyProtection="1"/>
    <xf numFmtId="0" fontId="30" fillId="0" borderId="84" xfId="0" applyFont="1" applyFill="1" applyBorder="1" applyAlignment="1" applyProtection="1">
      <alignment horizontal="left" vertical="center" wrapText="1"/>
      <protection locked="0"/>
    </xf>
    <xf numFmtId="0" fontId="30" fillId="0" borderId="90" xfId="0" applyFont="1" applyFill="1" applyBorder="1" applyAlignment="1" applyProtection="1">
      <alignment horizontal="left" vertical="center" wrapText="1"/>
      <protection locked="0"/>
    </xf>
    <xf numFmtId="0" fontId="32" fillId="4" borderId="8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xf>
    <xf numFmtId="0" fontId="32" fillId="4" borderId="8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3" borderId="47"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center" vertical="center" wrapText="1"/>
      <protection locked="0"/>
    </xf>
    <xf numFmtId="0" fontId="7" fillId="3" borderId="43" xfId="0" applyFont="1" applyFill="1" applyBorder="1" applyAlignment="1" applyProtection="1">
      <alignment vertical="center" wrapText="1"/>
      <protection locked="0"/>
    </xf>
    <xf numFmtId="0" fontId="7" fillId="3" borderId="33" xfId="0" applyFont="1" applyFill="1" applyBorder="1" applyAlignment="1" applyProtection="1">
      <alignment vertical="center" wrapText="1"/>
      <protection locked="0"/>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14" fontId="26" fillId="0" borderId="138" xfId="0" applyNumberFormat="1" applyFont="1" applyBorder="1" applyAlignment="1" applyProtection="1">
      <alignment vertical="center" wrapText="1"/>
      <protection locked="0"/>
    </xf>
    <xf numFmtId="9" fontId="30" fillId="0" borderId="99" xfId="4" applyFont="1" applyFill="1" applyBorder="1" applyAlignment="1" applyProtection="1">
      <alignment horizontal="center" vertical="center" wrapText="1"/>
      <protection locked="0"/>
    </xf>
    <xf numFmtId="9" fontId="30" fillId="0" borderId="99" xfId="4" applyNumberFormat="1" applyFont="1" applyFill="1" applyBorder="1" applyAlignment="1" applyProtection="1">
      <alignment horizontal="center" vertical="center" wrapText="1"/>
      <protection locked="0"/>
    </xf>
    <xf numFmtId="14" fontId="30" fillId="0" borderId="83" xfId="0" applyNumberFormat="1" applyFont="1" applyFill="1" applyBorder="1" applyAlignment="1" applyProtection="1">
      <alignment horizontal="center" vertical="center" wrapText="1"/>
      <protection locked="0"/>
    </xf>
    <xf numFmtId="14" fontId="30" fillId="0" borderId="89" xfId="0" applyNumberFormat="1" applyFont="1" applyFill="1" applyBorder="1" applyAlignment="1" applyProtection="1">
      <alignment horizontal="center" vertical="center" wrapText="1"/>
      <protection locked="0"/>
    </xf>
    <xf numFmtId="0" fontId="46" fillId="0" borderId="0" xfId="0" applyFont="1" applyFill="1" applyAlignment="1" applyProtection="1">
      <alignment horizontal="center" vertical="center" wrapText="1"/>
    </xf>
    <xf numFmtId="0" fontId="30" fillId="0" borderId="0" xfId="0" applyFont="1" applyFill="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169" fontId="30" fillId="0" borderId="99" xfId="0" applyNumberFormat="1" applyFont="1" applyFill="1" applyBorder="1" applyAlignment="1" applyProtection="1">
      <alignment horizontal="center" vertical="center" wrapText="1"/>
      <protection locked="0"/>
    </xf>
    <xf numFmtId="169" fontId="30" fillId="0" borderId="101" xfId="0" applyNumberFormat="1" applyFont="1" applyFill="1" applyBorder="1" applyAlignment="1" applyProtection="1">
      <alignment horizontal="center" vertical="center" wrapText="1"/>
      <protection locked="0"/>
    </xf>
    <xf numFmtId="169" fontId="30" fillId="0" borderId="103" xfId="0" applyNumberFormat="1" applyFont="1" applyFill="1" applyBorder="1" applyAlignment="1" applyProtection="1">
      <alignment horizontal="center" vertical="center" wrapText="1"/>
    </xf>
    <xf numFmtId="0" fontId="31" fillId="0" borderId="0" xfId="0" applyFont="1" applyFill="1" applyAlignment="1" applyProtection="1">
      <alignment horizontal="center" vertical="center"/>
      <protection locked="0"/>
    </xf>
    <xf numFmtId="9" fontId="34" fillId="0" borderId="0" xfId="4" applyFont="1" applyAlignment="1" applyProtection="1">
      <alignment horizontal="center" vertical="center"/>
      <protection locked="0"/>
    </xf>
    <xf numFmtId="9" fontId="35" fillId="2" borderId="0" xfId="4" applyFont="1" applyFill="1" applyBorder="1" applyAlignment="1" applyProtection="1">
      <alignment horizontal="center" vertical="center" wrapText="1"/>
    </xf>
    <xf numFmtId="9" fontId="34" fillId="0" borderId="0" xfId="4" applyFont="1" applyAlignment="1" applyProtection="1">
      <alignment vertical="center"/>
    </xf>
    <xf numFmtId="9" fontId="30" fillId="0" borderId="132" xfId="4" applyFont="1" applyFill="1" applyBorder="1" applyAlignment="1" applyProtection="1">
      <alignment vertical="center" wrapText="1"/>
    </xf>
    <xf numFmtId="9" fontId="28" fillId="0" borderId="0" xfId="4" applyFont="1" applyFill="1" applyBorder="1" applyAlignment="1" applyProtection="1">
      <alignment horizontal="center" vertical="center" wrapText="1"/>
    </xf>
    <xf numFmtId="9" fontId="30" fillId="0" borderId="92" xfId="4" applyFont="1" applyFill="1" applyBorder="1" applyAlignment="1" applyProtection="1">
      <alignment horizontal="center" vertical="center" wrapText="1"/>
      <protection locked="0"/>
    </xf>
    <xf numFmtId="9" fontId="30" fillId="0" borderId="93" xfId="4" applyFont="1" applyFill="1" applyBorder="1" applyAlignment="1" applyProtection="1">
      <alignment horizontal="left" vertical="center" wrapText="1"/>
      <protection locked="0"/>
    </xf>
    <xf numFmtId="9" fontId="30" fillId="0" borderId="94" xfId="4" applyFont="1" applyFill="1" applyBorder="1" applyAlignment="1" applyProtection="1">
      <alignment horizontal="left" vertical="center" wrapText="1"/>
    </xf>
    <xf numFmtId="9" fontId="27" fillId="0" borderId="0" xfId="4" applyFont="1" applyBorder="1" applyAlignment="1" applyProtection="1">
      <alignment horizontal="center" vertical="center"/>
      <protection locked="0"/>
    </xf>
    <xf numFmtId="9" fontId="34" fillId="0" borderId="0" xfId="4" applyFont="1" applyAlignment="1" applyProtection="1">
      <alignment vertical="center"/>
      <protection locked="0"/>
    </xf>
    <xf numFmtId="9" fontId="31" fillId="0" borderId="0" xfId="4" applyFont="1" applyAlignment="1" applyProtection="1">
      <alignment vertical="center"/>
      <protection locked="0"/>
    </xf>
    <xf numFmtId="9" fontId="34" fillId="2" borderId="0" xfId="4" applyFont="1" applyFill="1" applyAlignment="1" applyProtection="1">
      <alignment horizontal="center" vertical="center"/>
      <protection locked="0"/>
    </xf>
    <xf numFmtId="0" fontId="30" fillId="0" borderId="86" xfId="0" applyFont="1" applyFill="1" applyBorder="1" applyAlignment="1" applyProtection="1">
      <alignment horizontal="center" vertical="center" wrapText="1"/>
      <protection locked="0"/>
    </xf>
    <xf numFmtId="169" fontId="54" fillId="0" borderId="0" xfId="0" applyNumberFormat="1" applyFont="1" applyBorder="1" applyAlignment="1" applyProtection="1">
      <alignment horizontal="left" vertical="center"/>
    </xf>
    <xf numFmtId="0" fontId="30" fillId="0" borderId="166" xfId="0" applyFont="1" applyFill="1" applyBorder="1" applyAlignment="1" applyProtection="1">
      <alignment vertical="center" wrapText="1"/>
      <protection locked="0"/>
    </xf>
    <xf numFmtId="0" fontId="30" fillId="0" borderId="165" xfId="0" applyFont="1" applyFill="1" applyBorder="1" applyAlignment="1" applyProtection="1">
      <alignment vertical="center" wrapText="1"/>
    </xf>
    <xf numFmtId="0" fontId="30" fillId="0" borderId="167" xfId="0" applyFont="1" applyFill="1" applyBorder="1" applyAlignment="1" applyProtection="1">
      <alignment vertical="center" wrapText="1"/>
      <protection locked="0"/>
    </xf>
    <xf numFmtId="0" fontId="50" fillId="0" borderId="40" xfId="0" applyFont="1" applyFill="1" applyBorder="1" applyAlignment="1" applyProtection="1">
      <alignment horizontal="center" vertical="center" wrapText="1"/>
    </xf>
    <xf numFmtId="9" fontId="30" fillId="0" borderId="93" xfId="4" applyFont="1" applyFill="1" applyBorder="1" applyAlignment="1" applyProtection="1">
      <alignment horizontal="center" vertical="center" wrapText="1"/>
      <protection locked="0"/>
    </xf>
    <xf numFmtId="0" fontId="30" fillId="0" borderId="9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xf>
    <xf numFmtId="0" fontId="34" fillId="0" borderId="0" xfId="0" applyFont="1" applyAlignment="1" applyProtection="1">
      <alignment horizontal="center" vertical="center"/>
    </xf>
    <xf numFmtId="0" fontId="30" fillId="0" borderId="90" xfId="0" applyFont="1" applyFill="1" applyBorder="1" applyAlignment="1" applyProtection="1">
      <alignment horizontal="center" vertical="center" wrapText="1"/>
      <protection locked="0"/>
    </xf>
    <xf numFmtId="0" fontId="30" fillId="0" borderId="91" xfId="0" applyFont="1" applyFill="1" applyBorder="1" applyAlignment="1" applyProtection="1">
      <alignment horizontal="center" vertical="center" wrapText="1"/>
    </xf>
    <xf numFmtId="9" fontId="30" fillId="0" borderId="101" xfId="4" applyFont="1" applyFill="1" applyBorder="1" applyAlignment="1" applyProtection="1">
      <alignment horizontal="center" vertical="center" wrapText="1"/>
      <protection locked="0"/>
    </xf>
    <xf numFmtId="0" fontId="55" fillId="0" borderId="0" xfId="0" applyFont="1" applyAlignment="1" applyProtection="1">
      <alignment horizontal="center" vertical="center"/>
    </xf>
    <xf numFmtId="10" fontId="30" fillId="0" borderId="92" xfId="0" applyNumberFormat="1" applyFont="1" applyFill="1" applyBorder="1" applyAlignment="1" applyProtection="1">
      <alignment horizontal="center" vertical="center" wrapText="1"/>
      <protection locked="0"/>
    </xf>
    <xf numFmtId="10" fontId="30" fillId="0" borderId="93" xfId="0" applyNumberFormat="1" applyFont="1" applyFill="1" applyBorder="1" applyAlignment="1" applyProtection="1">
      <alignment horizontal="center" vertical="center" wrapText="1"/>
      <protection locked="0"/>
    </xf>
    <xf numFmtId="9" fontId="30" fillId="0" borderId="101" xfId="4" applyNumberFormat="1" applyFont="1" applyFill="1" applyBorder="1" applyAlignment="1" applyProtection="1">
      <alignment horizontal="center" vertical="center" wrapText="1"/>
      <protection locked="0"/>
    </xf>
    <xf numFmtId="9" fontId="30" fillId="0" borderId="103" xfId="4" applyNumberFormat="1" applyFont="1" applyFill="1" applyBorder="1" applyAlignment="1" applyProtection="1">
      <alignment horizontal="center" vertical="center" wrapText="1"/>
      <protection locked="0"/>
    </xf>
    <xf numFmtId="9" fontId="30" fillId="0" borderId="88" xfId="4" applyFont="1" applyFill="1" applyBorder="1" applyAlignment="1" applyProtection="1">
      <alignment horizontal="center" vertical="center" wrapText="1"/>
      <protection locked="0"/>
    </xf>
    <xf numFmtId="0" fontId="55" fillId="0" borderId="0" xfId="0" applyFont="1" applyFill="1" applyBorder="1" applyAlignment="1" applyProtection="1">
      <alignment horizontal="center" vertical="center" wrapText="1"/>
    </xf>
    <xf numFmtId="0" fontId="30" fillId="0" borderId="94" xfId="0" applyFont="1" applyFill="1" applyBorder="1" applyAlignment="1" applyProtection="1">
      <alignment horizontal="center" vertical="center" wrapText="1"/>
    </xf>
    <xf numFmtId="10" fontId="30" fillId="0" borderId="93" xfId="4" applyNumberFormat="1" applyFont="1" applyFill="1" applyBorder="1" applyAlignment="1" applyProtection="1">
      <alignment horizontal="center" vertical="center" wrapText="1"/>
      <protection locked="0"/>
    </xf>
    <xf numFmtId="0" fontId="30" fillId="0" borderId="169" xfId="0" applyNumberFormat="1" applyFont="1" applyFill="1" applyBorder="1" applyAlignment="1" applyProtection="1">
      <alignment horizontal="center" vertical="center" wrapText="1"/>
      <protection locked="0"/>
    </xf>
    <xf numFmtId="0" fontId="30" fillId="0" borderId="170" xfId="0" applyNumberFormat="1" applyFont="1" applyFill="1" applyBorder="1" applyAlignment="1" applyProtection="1">
      <alignment horizontal="center" vertical="center" wrapText="1"/>
      <protection locked="0"/>
    </xf>
    <xf numFmtId="166" fontId="55" fillId="0" borderId="0" xfId="4" applyNumberFormat="1" applyFont="1" applyAlignment="1" applyProtection="1">
      <alignment horizontal="center" vertical="center"/>
      <protection locked="0"/>
    </xf>
    <xf numFmtId="10" fontId="47" fillId="0" borderId="0" xfId="0" applyNumberFormat="1" applyFont="1" applyAlignment="1" applyProtection="1">
      <alignment horizontal="center" vertical="center"/>
    </xf>
    <xf numFmtId="170" fontId="47" fillId="0" borderId="0" xfId="0" applyNumberFormat="1" applyFont="1" applyFill="1" applyBorder="1" applyAlignment="1" applyProtection="1">
      <alignment horizontal="center" vertical="center" wrapText="1"/>
    </xf>
    <xf numFmtId="0" fontId="27" fillId="0" borderId="0" xfId="0" applyFont="1" applyBorder="1" applyAlignment="1" applyProtection="1">
      <alignment horizontal="left" vertical="center"/>
      <protection locked="0"/>
    </xf>
    <xf numFmtId="0" fontId="57" fillId="0" borderId="0" xfId="0" applyFont="1" applyAlignment="1" applyProtection="1">
      <alignment horizontal="center" vertical="center"/>
      <protection locked="0"/>
    </xf>
    <xf numFmtId="14" fontId="54" fillId="0" borderId="89" xfId="0" applyNumberFormat="1" applyFont="1" applyFill="1" applyBorder="1" applyAlignment="1" applyProtection="1">
      <alignment horizontal="center" vertical="center" wrapText="1"/>
      <protection locked="0"/>
    </xf>
    <xf numFmtId="14" fontId="54" fillId="0" borderId="90" xfId="0" applyNumberFormat="1" applyFont="1" applyFill="1" applyBorder="1" applyAlignment="1" applyProtection="1">
      <alignment horizontal="center" vertical="center"/>
      <protection locked="0"/>
    </xf>
    <xf numFmtId="9" fontId="30" fillId="0" borderId="83" xfId="0" applyNumberFormat="1" applyFont="1" applyFill="1" applyBorder="1" applyAlignment="1" applyProtection="1">
      <alignment horizontal="center" vertical="center" wrapText="1"/>
      <protection locked="0"/>
    </xf>
    <xf numFmtId="0" fontId="30" fillId="0" borderId="172" xfId="0" applyFont="1" applyFill="1" applyBorder="1" applyAlignment="1" applyProtection="1">
      <alignment horizontal="center" vertical="center" wrapText="1"/>
      <protection locked="0"/>
    </xf>
    <xf numFmtId="10" fontId="27" fillId="0" borderId="0" xfId="0" applyNumberFormat="1" applyFont="1" applyAlignment="1" applyProtection="1">
      <alignment horizontal="center" vertical="center"/>
      <protection locked="0"/>
    </xf>
    <xf numFmtId="9" fontId="30" fillId="0" borderId="84" xfId="0" applyNumberFormat="1" applyFont="1" applyFill="1" applyBorder="1" applyAlignment="1" applyProtection="1">
      <alignment horizontal="center" vertical="center" wrapText="1"/>
      <protection locked="0"/>
    </xf>
    <xf numFmtId="10" fontId="30" fillId="0" borderId="99" xfId="4" applyNumberFormat="1" applyFont="1" applyFill="1" applyBorder="1" applyAlignment="1" applyProtection="1">
      <alignment horizontal="center" vertical="center" wrapText="1"/>
      <protection locked="0"/>
    </xf>
    <xf numFmtId="0" fontId="58" fillId="0" borderId="85" xfId="0" applyFont="1" applyFill="1" applyBorder="1" applyAlignment="1" applyProtection="1">
      <alignment horizontal="center" vertical="center" wrapText="1"/>
      <protection locked="0"/>
    </xf>
    <xf numFmtId="0" fontId="30" fillId="0" borderId="85" xfId="0" applyFont="1" applyFill="1" applyBorder="1" applyAlignment="1" applyProtection="1">
      <alignment horizontal="center" vertical="center" wrapText="1"/>
      <protection locked="0"/>
    </xf>
    <xf numFmtId="170" fontId="30" fillId="0" borderId="83" xfId="4" applyNumberFormat="1" applyFont="1" applyFill="1" applyBorder="1" applyAlignment="1" applyProtection="1">
      <alignment horizontal="center" vertical="center" wrapText="1"/>
      <protection locked="0"/>
    </xf>
    <xf numFmtId="0" fontId="30" fillId="0" borderId="89" xfId="0" applyFont="1" applyFill="1" applyBorder="1" applyAlignment="1" applyProtection="1">
      <alignment horizontal="justify" vertical="center" wrapText="1"/>
      <protection locked="0"/>
    </xf>
    <xf numFmtId="2" fontId="30" fillId="0" borderId="83" xfId="4" applyNumberFormat="1" applyFont="1" applyFill="1" applyBorder="1" applyAlignment="1" applyProtection="1">
      <alignment horizontal="center" vertical="center" wrapText="1"/>
      <protection locked="0"/>
    </xf>
    <xf numFmtId="2" fontId="30" fillId="0" borderId="83" xfId="0" applyNumberFormat="1" applyFont="1" applyBorder="1" applyAlignment="1" applyProtection="1">
      <alignment horizontal="center" vertical="center" wrapText="1"/>
      <protection locked="0"/>
    </xf>
    <xf numFmtId="0" fontId="30" fillId="0" borderId="89" xfId="0" applyFont="1" applyBorder="1" applyAlignment="1" applyProtection="1">
      <alignment horizontal="justify" vertical="center" wrapText="1"/>
      <protection locked="0"/>
    </xf>
    <xf numFmtId="0" fontId="30" fillId="0" borderId="107" xfId="0" applyNumberFormat="1" applyFont="1" applyFill="1" applyBorder="1" applyAlignment="1" applyProtection="1">
      <alignment horizontal="justify" vertical="center" wrapText="1"/>
      <protection locked="0"/>
    </xf>
    <xf numFmtId="168" fontId="30" fillId="0" borderId="107" xfId="0" applyNumberFormat="1" applyFont="1" applyBorder="1" applyAlignment="1" applyProtection="1">
      <alignment horizontal="justify" vertical="center" wrapText="1"/>
      <protection locked="0"/>
    </xf>
    <xf numFmtId="0" fontId="30" fillId="0" borderId="83" xfId="0" applyFont="1" applyBorder="1" applyAlignment="1" applyProtection="1">
      <alignment horizontal="center" vertical="center" wrapText="1"/>
      <protection locked="0"/>
    </xf>
    <xf numFmtId="2" fontId="30" fillId="0" borderId="83" xfId="0" applyNumberFormat="1" applyFont="1" applyFill="1" applyBorder="1" applyAlignment="1" applyProtection="1">
      <alignment horizontal="center" vertical="center" wrapText="1"/>
      <protection locked="0"/>
    </xf>
    <xf numFmtId="9" fontId="30" fillId="0" borderId="83" xfId="0" applyNumberFormat="1" applyFont="1" applyBorder="1" applyAlignment="1" applyProtection="1">
      <alignment horizontal="center" vertical="center" wrapText="1"/>
      <protection locked="0"/>
    </xf>
    <xf numFmtId="9" fontId="30" fillId="0" borderId="84" xfId="0" applyNumberFormat="1" applyFont="1" applyBorder="1" applyAlignment="1" applyProtection="1">
      <alignment horizontal="center" vertical="center" wrapText="1"/>
      <protection locked="0"/>
    </xf>
    <xf numFmtId="0" fontId="30" fillId="0" borderId="88" xfId="0" applyFont="1" applyBorder="1" applyAlignment="1">
      <alignment horizontal="center" vertical="center" wrapText="1"/>
    </xf>
    <xf numFmtId="0" fontId="30" fillId="0" borderId="90" xfId="0" applyFont="1" applyBorder="1" applyAlignment="1" applyProtection="1">
      <alignment horizontal="justify" vertical="center" wrapText="1"/>
      <protection locked="0"/>
    </xf>
    <xf numFmtId="0" fontId="30" fillId="0" borderId="90" xfId="0" applyFont="1" applyBorder="1" applyAlignment="1" applyProtection="1">
      <alignment horizontal="left" vertical="center" wrapText="1"/>
      <protection locked="0"/>
    </xf>
    <xf numFmtId="168" fontId="30" fillId="0" borderId="108" xfId="0" applyNumberFormat="1" applyFont="1" applyBorder="1" applyAlignment="1" applyProtection="1">
      <alignment horizontal="center" vertical="center" wrapText="1"/>
      <protection locked="0"/>
    </xf>
    <xf numFmtId="0" fontId="30" fillId="0" borderId="84" xfId="0" applyFont="1" applyBorder="1" applyAlignment="1" applyProtection="1">
      <alignment horizontal="center" vertical="center" wrapText="1"/>
      <protection locked="0"/>
    </xf>
    <xf numFmtId="0" fontId="30" fillId="0" borderId="91" xfId="0" applyFont="1" applyBorder="1" applyAlignment="1">
      <alignment horizontal="left" vertical="center" wrapText="1"/>
    </xf>
    <xf numFmtId="0" fontId="30" fillId="5" borderId="0" xfId="0" applyFont="1" applyFill="1" applyProtection="1">
      <protection locked="0"/>
    </xf>
    <xf numFmtId="0" fontId="30" fillId="0" borderId="171" xfId="0" applyFont="1" applyFill="1" applyBorder="1" applyAlignment="1" applyProtection="1">
      <alignment horizontal="center" vertical="center" wrapText="1"/>
      <protection locked="0"/>
    </xf>
    <xf numFmtId="168" fontId="30" fillId="0" borderId="107" xfId="0" applyNumberFormat="1" applyFont="1" applyFill="1" applyBorder="1" applyAlignment="1" applyProtection="1">
      <alignment horizontal="justify" vertical="center" wrapText="1"/>
      <protection locked="0"/>
    </xf>
    <xf numFmtId="0" fontId="30" fillId="0" borderId="108" xfId="0" applyNumberFormat="1" applyFont="1" applyBorder="1" applyAlignment="1" applyProtection="1">
      <alignment horizontal="justify" vertical="center" wrapText="1"/>
      <protection locked="0"/>
    </xf>
    <xf numFmtId="166" fontId="30" fillId="0" borderId="99" xfId="4" applyNumberFormat="1" applyFont="1" applyFill="1" applyBorder="1" applyAlignment="1" applyProtection="1">
      <alignment horizontal="center" vertical="center" wrapText="1"/>
      <protection locked="0"/>
    </xf>
    <xf numFmtId="166" fontId="30" fillId="0" borderId="83" xfId="4" applyNumberFormat="1" applyFont="1" applyFill="1" applyBorder="1" applyAlignment="1" applyProtection="1">
      <alignment horizontal="center" vertical="center" wrapText="1"/>
      <protection locked="0"/>
    </xf>
    <xf numFmtId="0" fontId="54" fillId="0" borderId="83" xfId="4" applyNumberFormat="1" applyFont="1" applyFill="1" applyBorder="1" applyAlignment="1" applyProtection="1">
      <alignment horizontal="center" vertical="center" wrapText="1"/>
      <protection locked="0"/>
    </xf>
    <xf numFmtId="0" fontId="30" fillId="0" borderId="107" xfId="0" applyNumberFormat="1" applyFont="1" applyFill="1" applyBorder="1" applyAlignment="1" applyProtection="1">
      <alignment horizontal="center" vertical="center" wrapText="1"/>
      <protection locked="0"/>
    </xf>
    <xf numFmtId="0" fontId="30" fillId="0" borderId="1" xfId="0" applyFont="1" applyFill="1" applyBorder="1" applyAlignment="1" applyProtection="1">
      <alignment vertical="center" wrapText="1"/>
      <protection locked="0"/>
    </xf>
    <xf numFmtId="0" fontId="30" fillId="0" borderId="107" xfId="0" applyNumberFormat="1" applyFont="1" applyBorder="1" applyAlignment="1" applyProtection="1">
      <alignment horizontal="justify" vertical="center" wrapText="1"/>
      <protection locked="0"/>
    </xf>
    <xf numFmtId="0" fontId="22" fillId="0" borderId="4" xfId="0" applyFont="1" applyBorder="1" applyAlignment="1">
      <alignment horizontal="left" vertical="center" wrapText="1"/>
    </xf>
    <xf numFmtId="0" fontId="22" fillId="0" borderId="17" xfId="0" applyFont="1" applyBorder="1" applyAlignment="1">
      <alignment horizontal="left"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0" xfId="0" applyFont="1" applyBorder="1" applyAlignment="1">
      <alignment horizontal="left" vertical="center"/>
    </xf>
    <xf numFmtId="0" fontId="22" fillId="0" borderId="9" xfId="0" applyFont="1" applyBorder="1" applyAlignment="1">
      <alignment horizontal="left" vertical="center" wrapText="1"/>
    </xf>
    <xf numFmtId="0" fontId="22" fillId="0" borderId="11" xfId="0" applyFont="1" applyBorder="1" applyAlignment="1">
      <alignment horizontal="left" vertical="center" wrapText="1"/>
    </xf>
    <xf numFmtId="0" fontId="22" fillId="0" borderId="20" xfId="0" applyFont="1" applyBorder="1" applyAlignment="1">
      <alignment horizontal="left" vertical="center" wrapText="1"/>
    </xf>
    <xf numFmtId="0" fontId="22" fillId="0" borderId="4"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xf>
    <xf numFmtId="0" fontId="23" fillId="0" borderId="1" xfId="0" applyFont="1" applyBorder="1" applyAlignment="1">
      <alignment horizontal="left"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3" fillId="0" borderId="4" xfId="0" applyFont="1" applyBorder="1" applyAlignment="1">
      <alignment horizontal="left" vertical="center" wrapText="1"/>
    </xf>
    <xf numFmtId="0" fontId="9" fillId="2" borderId="0" xfId="0" applyFont="1" applyFill="1" applyBorder="1" applyAlignment="1" applyProtection="1">
      <alignment horizontal="center" vertical="center" wrapText="1"/>
      <protection locked="0"/>
    </xf>
    <xf numFmtId="0" fontId="1" fillId="0" borderId="33"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6" fillId="3" borderId="56"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61" xfId="0" applyFont="1" applyFill="1" applyBorder="1" applyAlignment="1">
      <alignment horizontal="center" vertical="center" wrapText="1"/>
    </xf>
    <xf numFmtId="10" fontId="20" fillId="0" borderId="56" xfId="4" applyNumberFormat="1" applyFont="1" applyBorder="1" applyAlignment="1" applyProtection="1">
      <alignment horizontal="center" vertical="center" wrapText="1"/>
      <protection locked="0"/>
    </xf>
    <xf numFmtId="10" fontId="20" fillId="0" borderId="57" xfId="4" applyNumberFormat="1" applyFont="1" applyBorder="1" applyAlignment="1" applyProtection="1">
      <alignment horizontal="center" vertical="center" wrapText="1"/>
      <protection locked="0"/>
    </xf>
    <xf numFmtId="10" fontId="20" fillId="0" borderId="33" xfId="4" applyNumberFormat="1" applyFont="1" applyBorder="1" applyAlignment="1" applyProtection="1">
      <alignment horizontal="center" vertical="center" wrapText="1"/>
      <protection locked="0"/>
    </xf>
    <xf numFmtId="10" fontId="20" fillId="0" borderId="59" xfId="4" applyNumberFormat="1" applyFont="1" applyBorder="1" applyAlignment="1" applyProtection="1">
      <alignment horizontal="center" vertical="center" wrapText="1"/>
      <protection locked="0"/>
    </xf>
    <xf numFmtId="10" fontId="20" fillId="0" borderId="61" xfId="4" applyNumberFormat="1" applyFont="1" applyBorder="1" applyAlignment="1" applyProtection="1">
      <alignment horizontal="center" vertical="center" wrapText="1"/>
      <protection locked="0"/>
    </xf>
    <xf numFmtId="10" fontId="20" fillId="0" borderId="62" xfId="4" applyNumberFormat="1" applyFont="1" applyBorder="1" applyAlignment="1" applyProtection="1">
      <alignment horizontal="center" vertical="center" wrapText="1"/>
      <protection locked="0"/>
    </xf>
    <xf numFmtId="0" fontId="7" fillId="3" borderId="43" xfId="0" applyFont="1" applyFill="1" applyBorder="1" applyAlignment="1" applyProtection="1">
      <alignment horizontal="center" vertical="center" wrapText="1"/>
      <protection locked="0"/>
    </xf>
    <xf numFmtId="0" fontId="7" fillId="3" borderId="33" xfId="0" applyFont="1" applyFill="1" applyBorder="1" applyAlignment="1" applyProtection="1">
      <alignment horizontal="center" vertical="center" wrapText="1"/>
      <protection locked="0"/>
    </xf>
    <xf numFmtId="0" fontId="7" fillId="3" borderId="49" xfId="0" applyFont="1" applyFill="1" applyBorder="1" applyAlignment="1" applyProtection="1">
      <alignment horizontal="center" vertical="center" wrapText="1"/>
      <protection locked="0"/>
    </xf>
    <xf numFmtId="0" fontId="7" fillId="3" borderId="50" xfId="0" applyFont="1" applyFill="1" applyBorder="1" applyAlignment="1" applyProtection="1">
      <alignment horizontal="center" vertical="center" wrapText="1"/>
      <protection locked="0"/>
    </xf>
    <xf numFmtId="0" fontId="6" fillId="3" borderId="55"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5" fillId="0" borderId="56"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32" fillId="8" borderId="133" xfId="0" applyFont="1" applyFill="1" applyBorder="1" applyAlignment="1" applyProtection="1">
      <alignment horizontal="center" vertical="center" wrapText="1"/>
    </xf>
    <xf numFmtId="0" fontId="32" fillId="8" borderId="69" xfId="0" applyFont="1" applyFill="1" applyBorder="1" applyAlignment="1" applyProtection="1">
      <alignment horizontal="center" vertical="center" wrapText="1"/>
    </xf>
    <xf numFmtId="0" fontId="32" fillId="8" borderId="134" xfId="0" applyFont="1" applyFill="1" applyBorder="1" applyAlignment="1" applyProtection="1">
      <alignment horizontal="center" vertical="center" wrapText="1"/>
    </xf>
    <xf numFmtId="0" fontId="26" fillId="0" borderId="136" xfId="0" applyFont="1" applyBorder="1" applyAlignment="1" applyProtection="1">
      <alignment horizontal="left" vertical="center" wrapText="1"/>
    </xf>
    <xf numFmtId="0" fontId="26" fillId="0" borderId="137" xfId="0" applyFont="1" applyBorder="1" applyAlignment="1" applyProtection="1">
      <alignment horizontal="left" vertical="center" wrapText="1"/>
    </xf>
    <xf numFmtId="0" fontId="26" fillId="0" borderId="139" xfId="0" applyFont="1" applyBorder="1" applyAlignment="1" applyProtection="1">
      <alignment horizontal="center" vertical="center" wrapText="1"/>
    </xf>
    <xf numFmtId="0" fontId="26" fillId="0" borderId="140" xfId="0" applyFont="1" applyBorder="1" applyAlignment="1" applyProtection="1">
      <alignment horizontal="center" vertical="center" wrapText="1"/>
    </xf>
    <xf numFmtId="0" fontId="26" fillId="0" borderId="142" xfId="0" applyFont="1" applyBorder="1" applyAlignment="1" applyProtection="1">
      <alignment horizontal="center" vertical="center" wrapText="1"/>
    </xf>
    <xf numFmtId="0" fontId="26" fillId="0" borderId="143" xfId="0" applyFont="1" applyBorder="1" applyAlignment="1" applyProtection="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63" xfId="0" applyFont="1" applyFill="1" applyBorder="1" applyAlignment="1">
      <alignment horizontal="center" vertical="center"/>
    </xf>
    <xf numFmtId="0" fontId="7" fillId="0" borderId="53" xfId="0" applyFont="1" applyBorder="1" applyAlignment="1" applyProtection="1">
      <alignment horizontal="center" vertical="center" wrapText="1"/>
      <protection locked="0"/>
    </xf>
    <xf numFmtId="0" fontId="7" fillId="0" borderId="5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6" fillId="3" borderId="4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7" fillId="0" borderId="33" xfId="0" applyFont="1" applyBorder="1" applyAlignment="1">
      <alignment horizontal="left" vertical="center" wrapText="1"/>
    </xf>
    <xf numFmtId="0" fontId="7" fillId="0" borderId="44"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6" fillId="3" borderId="52"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7" fillId="3" borderId="162" xfId="0" applyFont="1" applyFill="1" applyBorder="1" applyAlignment="1" applyProtection="1">
      <alignment horizontal="center" vertical="center" wrapText="1"/>
      <protection locked="0"/>
    </xf>
    <xf numFmtId="0" fontId="7" fillId="3" borderId="163" xfId="0" applyFont="1" applyFill="1" applyBorder="1" applyAlignment="1" applyProtection="1">
      <alignment horizontal="center" vertical="center" wrapText="1"/>
      <protection locked="0"/>
    </xf>
    <xf numFmtId="0" fontId="7" fillId="3" borderId="164" xfId="0" applyFont="1" applyFill="1" applyBorder="1" applyAlignment="1" applyProtection="1">
      <alignment horizontal="center" vertical="center" wrapText="1"/>
      <protection locked="0"/>
    </xf>
    <xf numFmtId="0" fontId="1" fillId="0" borderId="50"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7" fillId="3" borderId="46"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0" fontId="7" fillId="3" borderId="47"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center" vertical="center" wrapText="1"/>
      <protection locked="0"/>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64" xfId="0" applyFont="1" applyBorder="1" applyAlignment="1">
      <alignment horizontal="center" vertical="center"/>
    </xf>
    <xf numFmtId="0" fontId="1" fillId="0" borderId="11" xfId="0" applyFont="1" applyBorder="1" applyAlignment="1">
      <alignment horizontal="center" vertical="center"/>
    </xf>
    <xf numFmtId="0" fontId="6" fillId="3" borderId="66"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17" fillId="6" borderId="38"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7" fillId="6" borderId="65" xfId="0" applyFont="1" applyFill="1" applyBorder="1" applyAlignment="1">
      <alignment horizontal="center" vertical="center" wrapText="1"/>
    </xf>
    <xf numFmtId="0" fontId="1" fillId="0" borderId="67" xfId="0" applyFont="1" applyBorder="1" applyAlignment="1" applyProtection="1">
      <alignment horizontal="left" vertical="center" wrapText="1"/>
    </xf>
    <xf numFmtId="0" fontId="1" fillId="0" borderId="68" xfId="0" applyFont="1" applyBorder="1" applyAlignment="1" applyProtection="1">
      <alignment horizontal="left" vertical="center" wrapText="1"/>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30" fillId="0" borderId="84" xfId="0" applyFont="1" applyFill="1" applyBorder="1" applyAlignment="1" applyProtection="1">
      <alignment horizontal="left" vertical="center" wrapText="1"/>
      <protection locked="0"/>
    </xf>
    <xf numFmtId="0" fontId="30" fillId="0" borderId="102" xfId="0" applyFont="1" applyFill="1" applyBorder="1" applyAlignment="1" applyProtection="1">
      <alignment horizontal="left" vertical="center" wrapText="1"/>
      <protection locked="0"/>
    </xf>
    <xf numFmtId="0" fontId="39" fillId="0" borderId="88" xfId="0" applyFont="1" applyFill="1" applyBorder="1" applyAlignment="1" applyProtection="1">
      <alignment horizontal="left" vertical="center" wrapText="1"/>
    </xf>
    <xf numFmtId="0" fontId="39" fillId="0" borderId="104" xfId="0" applyFont="1" applyFill="1" applyBorder="1" applyAlignment="1" applyProtection="1">
      <alignment horizontal="left" vertical="center" wrapText="1"/>
    </xf>
    <xf numFmtId="0" fontId="54" fillId="0" borderId="84" xfId="0" applyFont="1" applyFill="1" applyBorder="1" applyAlignment="1" applyProtection="1">
      <alignment horizontal="left" vertical="center" wrapText="1"/>
      <protection locked="0"/>
    </xf>
    <xf numFmtId="0" fontId="54" fillId="0" borderId="102" xfId="0" applyFont="1" applyFill="1" applyBorder="1" applyAlignment="1" applyProtection="1">
      <alignment horizontal="left" vertical="center" wrapText="1"/>
      <protection locked="0"/>
    </xf>
    <xf numFmtId="0" fontId="56" fillId="0" borderId="84" xfId="0" applyFont="1" applyFill="1" applyBorder="1" applyAlignment="1" applyProtection="1">
      <alignment horizontal="left" vertical="center" wrapText="1"/>
      <protection locked="0"/>
    </xf>
    <xf numFmtId="0" fontId="56" fillId="0" borderId="102" xfId="0" applyFont="1" applyFill="1" applyBorder="1" applyAlignment="1" applyProtection="1">
      <alignment horizontal="left" vertical="center" wrapText="1"/>
      <protection locked="0"/>
    </xf>
    <xf numFmtId="0" fontId="32" fillId="4" borderId="79" xfId="0" applyFont="1" applyFill="1" applyBorder="1" applyAlignment="1" applyProtection="1">
      <alignment horizontal="center" vertical="center" wrapText="1"/>
      <protection locked="0"/>
    </xf>
    <xf numFmtId="0" fontId="32" fillId="4" borderId="13" xfId="0" applyFont="1" applyFill="1" applyBorder="1" applyAlignment="1" applyProtection="1">
      <alignment horizontal="center" vertical="center" wrapText="1"/>
      <protection locked="0"/>
    </xf>
    <xf numFmtId="0" fontId="32" fillId="4" borderId="80" xfId="0" applyFont="1" applyFill="1" applyBorder="1" applyAlignment="1" applyProtection="1">
      <alignment horizontal="center" vertical="center"/>
      <protection locked="0"/>
    </xf>
    <xf numFmtId="0" fontId="32" fillId="4" borderId="81" xfId="0" applyFont="1" applyFill="1" applyBorder="1" applyAlignment="1" applyProtection="1">
      <alignment horizontal="center" vertical="center"/>
      <protection locked="0"/>
    </xf>
    <xf numFmtId="0" fontId="30" fillId="0" borderId="83" xfId="0" applyFont="1" applyFill="1" applyBorder="1" applyAlignment="1" applyProtection="1">
      <alignment horizontal="left" vertical="center" wrapText="1"/>
      <protection locked="0"/>
    </xf>
    <xf numFmtId="0" fontId="30" fillId="0" borderId="100" xfId="0" applyFont="1" applyFill="1" applyBorder="1" applyAlignment="1" applyProtection="1">
      <alignment horizontal="left" vertical="center" wrapText="1"/>
      <protection locked="0"/>
    </xf>
    <xf numFmtId="0" fontId="32" fillId="4" borderId="76" xfId="0" applyFont="1" applyFill="1" applyBorder="1" applyAlignment="1" applyProtection="1">
      <alignment horizontal="center" vertical="center"/>
      <protection locked="0"/>
    </xf>
    <xf numFmtId="0" fontId="32" fillId="4" borderId="82" xfId="0" applyFont="1" applyFill="1" applyBorder="1" applyAlignment="1" applyProtection="1">
      <alignment horizontal="center" vertical="center"/>
      <protection locked="0"/>
    </xf>
    <xf numFmtId="0" fontId="32" fillId="4" borderId="77" xfId="0" applyFont="1" applyFill="1" applyBorder="1" applyAlignment="1" applyProtection="1">
      <alignment horizontal="center" vertical="center" wrapText="1"/>
      <protection locked="0"/>
    </xf>
    <xf numFmtId="0" fontId="32" fillId="4" borderId="134" xfId="0" applyFont="1" applyFill="1" applyBorder="1" applyAlignment="1" applyProtection="1">
      <alignment horizontal="center" vertical="center" wrapText="1"/>
      <protection locked="0"/>
    </xf>
    <xf numFmtId="0" fontId="32" fillId="4" borderId="31" xfId="0" applyFont="1" applyFill="1" applyBorder="1" applyAlignment="1" applyProtection="1">
      <alignment horizontal="center" vertical="center" wrapText="1"/>
      <protection locked="0"/>
    </xf>
    <xf numFmtId="0" fontId="32" fillId="4" borderId="154" xfId="0" applyFont="1" applyFill="1" applyBorder="1" applyAlignment="1" applyProtection="1">
      <alignment horizontal="center" vertical="center" wrapText="1"/>
      <protection locked="0"/>
    </xf>
    <xf numFmtId="9" fontId="32" fillId="4" borderId="78" xfId="4" applyFont="1" applyFill="1" applyBorder="1" applyAlignment="1" applyProtection="1">
      <alignment horizontal="center" vertical="center" wrapText="1"/>
      <protection locked="0"/>
    </xf>
    <xf numFmtId="9" fontId="32" fillId="4" borderId="32" xfId="4" applyFont="1" applyFill="1" applyBorder="1" applyAlignment="1" applyProtection="1">
      <alignment horizontal="center" vertical="center" wrapText="1"/>
      <protection locked="0"/>
    </xf>
    <xf numFmtId="0" fontId="32" fillId="3" borderId="72" xfId="0" applyFont="1" applyFill="1" applyBorder="1" applyAlignment="1" applyProtection="1">
      <alignment horizontal="right" vertical="center" wrapText="1"/>
      <protection locked="0"/>
    </xf>
    <xf numFmtId="0" fontId="32" fillId="3" borderId="73" xfId="0" applyFont="1" applyFill="1" applyBorder="1" applyAlignment="1" applyProtection="1">
      <alignment horizontal="right" vertical="center" wrapText="1"/>
      <protection locked="0"/>
    </xf>
    <xf numFmtId="0" fontId="26" fillId="0" borderId="127" xfId="0" applyFont="1" applyBorder="1" applyAlignment="1" applyProtection="1">
      <alignment horizontal="left" vertical="center" wrapText="1"/>
      <protection locked="0"/>
    </xf>
    <xf numFmtId="0" fontId="26" fillId="0" borderId="128" xfId="0" applyFont="1" applyBorder="1" applyAlignment="1" applyProtection="1">
      <alignment horizontal="left" vertical="center" wrapText="1"/>
      <protection locked="0"/>
    </xf>
    <xf numFmtId="0" fontId="26" fillId="0" borderId="129" xfId="0" applyFont="1" applyBorder="1" applyAlignment="1" applyProtection="1">
      <alignment horizontal="left" vertical="center" wrapText="1"/>
      <protection locked="0"/>
    </xf>
    <xf numFmtId="0" fontId="32" fillId="3" borderId="74" xfId="0" applyFont="1" applyFill="1" applyBorder="1" applyAlignment="1" applyProtection="1">
      <alignment horizontal="right" vertical="center" wrapText="1"/>
      <protection locked="0"/>
    </xf>
    <xf numFmtId="0" fontId="32" fillId="3" borderId="75" xfId="0" applyFont="1" applyFill="1" applyBorder="1" applyAlignment="1" applyProtection="1">
      <alignment horizontal="right" vertical="center" wrapText="1"/>
      <protection locked="0"/>
    </xf>
    <xf numFmtId="0" fontId="26" fillId="0" borderId="130" xfId="0" applyFont="1" applyBorder="1" applyAlignment="1" applyProtection="1">
      <alignment horizontal="left" vertical="center" wrapText="1"/>
      <protection locked="0"/>
    </xf>
    <xf numFmtId="0" fontId="26" fillId="0" borderId="131" xfId="0" applyFont="1" applyBorder="1" applyAlignment="1" applyProtection="1">
      <alignment horizontal="left" vertical="center" wrapText="1"/>
      <protection locked="0"/>
    </xf>
    <xf numFmtId="0" fontId="26" fillId="0" borderId="145" xfId="0" applyFont="1" applyBorder="1" applyAlignment="1" applyProtection="1">
      <alignment horizontal="left" vertical="center" wrapText="1"/>
      <protection locked="0"/>
    </xf>
    <xf numFmtId="0" fontId="26" fillId="0" borderId="113" xfId="0" applyFont="1" applyBorder="1" applyAlignment="1" applyProtection="1">
      <alignment horizontal="center" vertical="center"/>
    </xf>
    <xf numFmtId="0" fontId="26" fillId="0" borderId="114" xfId="0" applyFont="1" applyBorder="1" applyAlignment="1" applyProtection="1">
      <alignment horizontal="center" vertical="center"/>
    </xf>
    <xf numFmtId="0" fontId="26" fillId="0" borderId="116" xfId="0" applyFont="1" applyBorder="1" applyAlignment="1" applyProtection="1">
      <alignment horizontal="center" vertical="center"/>
    </xf>
    <xf numFmtId="0" fontId="26" fillId="0" borderId="117" xfId="0" applyFont="1" applyBorder="1" applyAlignment="1" applyProtection="1">
      <alignment horizontal="center" vertical="center"/>
    </xf>
    <xf numFmtId="0" fontId="26" fillId="0" borderId="119" xfId="0" applyFont="1" applyBorder="1" applyAlignment="1" applyProtection="1">
      <alignment horizontal="center" vertical="center"/>
    </xf>
    <xf numFmtId="0" fontId="26" fillId="0" borderId="110" xfId="0" applyFont="1" applyBorder="1" applyAlignment="1" applyProtection="1">
      <alignment horizontal="center" vertical="center"/>
    </xf>
    <xf numFmtId="0" fontId="32" fillId="3" borderId="111" xfId="0" applyFont="1" applyFill="1" applyBorder="1" applyAlignment="1" applyProtection="1">
      <alignment horizontal="center" vertical="center" wrapText="1"/>
    </xf>
    <xf numFmtId="0" fontId="32" fillId="3" borderId="112"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31" fillId="2" borderId="114" xfId="0" applyFont="1" applyFill="1" applyBorder="1" applyAlignment="1" applyProtection="1">
      <alignment horizontal="center" vertical="center"/>
    </xf>
    <xf numFmtId="0" fontId="31" fillId="2" borderId="115" xfId="0" applyFont="1" applyFill="1" applyBorder="1" applyAlignment="1" applyProtection="1">
      <alignment horizontal="center" vertical="center"/>
    </xf>
    <xf numFmtId="0" fontId="31" fillId="2" borderId="117" xfId="0" applyFont="1" applyFill="1" applyBorder="1" applyAlignment="1" applyProtection="1">
      <alignment horizontal="center" vertical="center"/>
    </xf>
    <xf numFmtId="0" fontId="31" fillId="2" borderId="118" xfId="0" applyFont="1" applyFill="1" applyBorder="1" applyAlignment="1" applyProtection="1">
      <alignment horizontal="center" vertical="center"/>
    </xf>
    <xf numFmtId="0" fontId="53" fillId="2" borderId="110" xfId="0" applyFont="1" applyFill="1" applyBorder="1" applyAlignment="1" applyProtection="1">
      <alignment horizontal="center" vertical="center"/>
    </xf>
    <xf numFmtId="0" fontId="53" fillId="2" borderId="120" xfId="0" applyFont="1" applyFill="1" applyBorder="1" applyAlignment="1" applyProtection="1">
      <alignment horizontal="center" vertical="center"/>
    </xf>
    <xf numFmtId="0" fontId="33" fillId="0" borderId="111" xfId="0" applyNumberFormat="1" applyFont="1" applyFill="1" applyBorder="1" applyAlignment="1" applyProtection="1">
      <alignment horizontal="center" vertical="center" wrapText="1"/>
    </xf>
    <xf numFmtId="0" fontId="33" fillId="0" borderId="112" xfId="0" applyNumberFormat="1" applyFont="1" applyFill="1" applyBorder="1" applyAlignment="1" applyProtection="1">
      <alignment horizontal="center" vertical="center" wrapText="1"/>
    </xf>
    <xf numFmtId="0" fontId="33" fillId="0" borderId="111" xfId="0" applyFont="1" applyBorder="1" applyAlignment="1" applyProtection="1">
      <alignment horizontal="center" vertical="center" wrapText="1"/>
    </xf>
    <xf numFmtId="0" fontId="33" fillId="0" borderId="112" xfId="0" applyFont="1" applyBorder="1" applyAlignment="1" applyProtection="1">
      <alignment horizontal="center" vertical="center" wrapText="1"/>
    </xf>
    <xf numFmtId="0" fontId="41" fillId="0" borderId="121" xfId="0" applyFont="1" applyBorder="1" applyAlignment="1" applyProtection="1">
      <alignment horizontal="center" vertical="center"/>
    </xf>
    <xf numFmtId="0" fontId="41" fillId="0" borderId="122" xfId="0" applyFont="1" applyBorder="1" applyAlignment="1" applyProtection="1">
      <alignment horizontal="center" vertical="center"/>
    </xf>
    <xf numFmtId="0" fontId="41" fillId="0" borderId="123" xfId="0" applyFont="1" applyBorder="1" applyAlignment="1" applyProtection="1">
      <alignment horizontal="center" vertical="center"/>
    </xf>
    <xf numFmtId="0" fontId="41" fillId="0" borderId="124" xfId="0" applyFont="1" applyBorder="1" applyAlignment="1" applyProtection="1">
      <alignment horizontal="center" vertical="center"/>
    </xf>
    <xf numFmtId="0" fontId="41" fillId="0" borderId="125" xfId="0" applyFont="1" applyBorder="1" applyAlignment="1" applyProtection="1">
      <alignment horizontal="center" vertical="center"/>
    </xf>
    <xf numFmtId="0" fontId="41" fillId="0" borderId="126" xfId="0" applyFont="1" applyBorder="1" applyAlignment="1" applyProtection="1">
      <alignment horizontal="center" vertical="center"/>
    </xf>
    <xf numFmtId="0" fontId="31" fillId="3" borderId="111" xfId="0" applyFont="1" applyFill="1" applyBorder="1" applyAlignment="1" applyProtection="1">
      <alignment horizontal="center" vertical="center" wrapText="1"/>
    </xf>
    <xf numFmtId="0" fontId="31" fillId="3" borderId="112" xfId="0" applyFont="1" applyFill="1" applyBorder="1" applyAlignment="1" applyProtection="1">
      <alignment horizontal="center" vertical="center" wrapText="1"/>
    </xf>
    <xf numFmtId="0" fontId="30" fillId="0" borderId="90" xfId="0" applyFont="1" applyFill="1" applyBorder="1" applyAlignment="1" applyProtection="1">
      <alignment horizontal="left" vertical="center" wrapText="1"/>
      <protection locked="0"/>
    </xf>
    <xf numFmtId="0" fontId="30" fillId="0" borderId="160" xfId="0" applyFont="1" applyFill="1" applyBorder="1" applyAlignment="1" applyProtection="1">
      <alignment horizontal="left" vertical="center" wrapText="1"/>
      <protection locked="0"/>
    </xf>
    <xf numFmtId="0" fontId="39" fillId="0" borderId="91" xfId="0" applyFont="1" applyFill="1" applyBorder="1" applyAlignment="1" applyProtection="1">
      <alignment horizontal="left" vertical="center" wrapText="1"/>
    </xf>
    <xf numFmtId="0" fontId="39" fillId="0" borderId="155" xfId="0" applyFont="1" applyFill="1" applyBorder="1" applyAlignment="1" applyProtection="1">
      <alignment horizontal="left" vertical="center" wrapText="1"/>
    </xf>
    <xf numFmtId="0" fontId="31" fillId="4" borderId="147" xfId="0" applyFont="1" applyFill="1" applyBorder="1" applyAlignment="1" applyProtection="1">
      <alignment horizontal="center" vertical="center" wrapText="1"/>
      <protection locked="0"/>
    </xf>
    <xf numFmtId="0" fontId="31" fillId="4" borderId="16" xfId="0" applyFont="1" applyFill="1" applyBorder="1" applyAlignment="1" applyProtection="1">
      <alignment horizontal="center" vertical="center" wrapText="1"/>
      <protection locked="0"/>
    </xf>
    <xf numFmtId="0" fontId="31" fillId="4" borderId="158" xfId="0" applyFont="1" applyFill="1" applyBorder="1" applyAlignment="1" applyProtection="1">
      <alignment horizontal="center" vertical="center" wrapText="1"/>
      <protection locked="0"/>
    </xf>
    <xf numFmtId="0" fontId="31" fillId="4" borderId="97" xfId="0" applyFont="1" applyFill="1" applyBorder="1" applyAlignment="1" applyProtection="1">
      <alignment horizontal="center" vertical="center" wrapText="1"/>
      <protection locked="0"/>
    </xf>
    <xf numFmtId="0" fontId="31" fillId="4" borderId="1" xfId="0" applyFont="1" applyFill="1" applyBorder="1" applyAlignment="1" applyProtection="1">
      <alignment horizontal="center" vertical="center" wrapText="1"/>
      <protection locked="0"/>
    </xf>
    <xf numFmtId="0" fontId="31" fillId="4" borderId="98" xfId="0" applyFont="1" applyFill="1" applyBorder="1" applyAlignment="1" applyProtection="1">
      <alignment horizontal="center" vertical="center" wrapText="1"/>
      <protection locked="0"/>
    </xf>
    <xf numFmtId="0" fontId="32" fillId="4" borderId="95" xfId="0" applyFont="1" applyFill="1" applyBorder="1" applyAlignment="1" applyProtection="1">
      <alignment horizontal="center" vertical="center" wrapText="1"/>
      <protection locked="0"/>
    </xf>
    <xf numFmtId="0" fontId="32" fillId="4" borderId="81" xfId="0" applyFont="1" applyFill="1" applyBorder="1" applyAlignment="1" applyProtection="1">
      <alignment horizontal="center" vertical="center" wrapText="1"/>
      <protection locked="0"/>
    </xf>
    <xf numFmtId="0" fontId="32" fillId="4" borderId="96" xfId="0" applyFont="1" applyFill="1" applyBorder="1" applyAlignment="1" applyProtection="1">
      <alignment horizontal="center" vertical="center" wrapText="1"/>
      <protection locked="0"/>
    </xf>
    <xf numFmtId="0" fontId="32" fillId="4" borderId="168" xfId="0" applyFont="1" applyFill="1" applyBorder="1" applyAlignment="1" applyProtection="1">
      <alignment horizontal="center" vertical="center" wrapText="1"/>
      <protection locked="0"/>
    </xf>
    <xf numFmtId="0" fontId="32" fillId="4" borderId="146" xfId="0" applyFont="1" applyFill="1" applyBorder="1" applyAlignment="1" applyProtection="1">
      <alignment horizontal="center" vertical="center" wrapText="1"/>
      <protection locked="0"/>
    </xf>
    <xf numFmtId="0" fontId="32" fillId="4" borderId="29" xfId="0" applyFont="1" applyFill="1" applyBorder="1" applyAlignment="1" applyProtection="1">
      <alignment horizontal="center" vertical="center" wrapText="1"/>
      <protection locked="0"/>
    </xf>
    <xf numFmtId="0" fontId="32" fillId="4" borderId="30" xfId="0" applyFont="1" applyFill="1" applyBorder="1" applyAlignment="1" applyProtection="1">
      <alignment horizontal="center" vertical="center" wrapText="1"/>
      <protection locked="0"/>
    </xf>
    <xf numFmtId="0" fontId="32" fillId="4" borderId="32" xfId="0" applyFont="1" applyFill="1" applyBorder="1" applyAlignment="1" applyProtection="1">
      <alignment horizontal="center" vertical="center" wrapText="1"/>
      <protection locked="0"/>
    </xf>
    <xf numFmtId="0" fontId="35" fillId="3" borderId="149" xfId="0" applyFont="1" applyFill="1" applyBorder="1" applyAlignment="1" applyProtection="1">
      <alignment horizontal="center" vertical="center" wrapText="1"/>
    </xf>
    <xf numFmtId="0" fontId="35" fillId="3" borderId="150" xfId="0" applyFont="1" applyFill="1" applyBorder="1" applyAlignment="1" applyProtection="1">
      <alignment horizontal="center" vertical="center" wrapText="1"/>
    </xf>
    <xf numFmtId="0" fontId="31" fillId="0" borderId="150" xfId="0" applyFont="1" applyBorder="1" applyAlignment="1" applyProtection="1">
      <alignment horizontal="left" vertical="center" wrapText="1"/>
    </xf>
    <xf numFmtId="0" fontId="31" fillId="0" borderId="151" xfId="0" applyFont="1" applyBorder="1" applyAlignment="1" applyProtection="1">
      <alignment horizontal="left" vertical="center" wrapText="1"/>
    </xf>
    <xf numFmtId="0" fontId="32" fillId="4" borderId="148" xfId="0" applyFont="1" applyFill="1" applyBorder="1" applyAlignment="1" applyProtection="1">
      <alignment horizontal="center" vertical="center" wrapText="1"/>
      <protection locked="0"/>
    </xf>
    <xf numFmtId="0" fontId="33" fillId="2" borderId="38" xfId="0" applyFont="1" applyFill="1" applyBorder="1" applyAlignment="1" applyProtection="1">
      <alignment horizontal="center" vertical="center"/>
    </xf>
    <xf numFmtId="0" fontId="33" fillId="2" borderId="34" xfId="0" applyFont="1" applyFill="1" applyBorder="1" applyAlignment="1" applyProtection="1">
      <alignment horizontal="center" vertical="center"/>
    </xf>
    <xf numFmtId="0" fontId="33" fillId="2" borderId="35" xfId="0" applyFont="1" applyFill="1" applyBorder="1" applyAlignment="1" applyProtection="1">
      <alignment horizontal="center" vertical="center"/>
    </xf>
    <xf numFmtId="0" fontId="33" fillId="2" borderId="10" xfId="0" applyFont="1" applyFill="1" applyBorder="1" applyAlignment="1" applyProtection="1">
      <alignment horizontal="center" vertical="center"/>
    </xf>
    <xf numFmtId="0" fontId="33" fillId="2" borderId="16" xfId="0" applyFont="1" applyFill="1" applyBorder="1" applyAlignment="1" applyProtection="1">
      <alignment horizontal="center" vertical="center"/>
    </xf>
    <xf numFmtId="0" fontId="33" fillId="2" borderId="21" xfId="0" applyFont="1" applyFill="1" applyBorder="1" applyAlignment="1" applyProtection="1">
      <alignment horizontal="center" vertical="center"/>
    </xf>
    <xf numFmtId="0" fontId="33" fillId="2" borderId="41" xfId="0" applyFont="1" applyFill="1" applyBorder="1" applyAlignment="1" applyProtection="1">
      <alignment horizontal="center" vertical="center"/>
    </xf>
    <xf numFmtId="0" fontId="33" fillId="2" borderId="39" xfId="0" applyFont="1" applyFill="1" applyBorder="1" applyAlignment="1" applyProtection="1">
      <alignment horizontal="center" vertical="center"/>
    </xf>
    <xf numFmtId="0" fontId="33" fillId="2" borderId="42" xfId="0" applyFont="1" applyFill="1" applyBorder="1" applyAlignment="1" applyProtection="1">
      <alignment horizontal="center" vertical="center"/>
    </xf>
    <xf numFmtId="0" fontId="26" fillId="0" borderId="5" xfId="0" applyFont="1" applyBorder="1" applyAlignment="1" applyProtection="1">
      <alignment horizontal="center"/>
    </xf>
    <xf numFmtId="0" fontId="26" fillId="0" borderId="7" xfId="0" applyFont="1" applyBorder="1" applyAlignment="1" applyProtection="1">
      <alignment horizontal="center"/>
    </xf>
    <xf numFmtId="0" fontId="26" fillId="0" borderId="18" xfId="0" applyFont="1" applyBorder="1" applyAlignment="1" applyProtection="1">
      <alignment horizontal="center"/>
    </xf>
    <xf numFmtId="0" fontId="26" fillId="0" borderId="1" xfId="0" applyFont="1" applyBorder="1" applyAlignment="1" applyProtection="1">
      <alignment horizontal="center"/>
    </xf>
    <xf numFmtId="0" fontId="26" fillId="0" borderId="19" xfId="0" applyFont="1" applyBorder="1" applyAlignment="1" applyProtection="1">
      <alignment horizontal="center"/>
    </xf>
    <xf numFmtId="0" fontId="26" fillId="0" borderId="9" xfId="0" applyFont="1" applyBorder="1" applyAlignment="1" applyProtection="1">
      <alignment horizontal="center"/>
    </xf>
    <xf numFmtId="0" fontId="50" fillId="0" borderId="40" xfId="0" applyFont="1" applyFill="1" applyBorder="1" applyAlignment="1" applyProtection="1">
      <alignment horizontal="center" vertical="center" wrapText="1"/>
    </xf>
    <xf numFmtId="0" fontId="31" fillId="4" borderId="159" xfId="0" applyFont="1" applyFill="1" applyBorder="1" applyAlignment="1" applyProtection="1">
      <alignment horizontal="center" vertical="center" wrapText="1"/>
      <protection locked="0"/>
    </xf>
    <xf numFmtId="0" fontId="31" fillId="4" borderId="156" xfId="0" applyFont="1" applyFill="1" applyBorder="1" applyAlignment="1" applyProtection="1">
      <alignment horizontal="center" vertical="center" wrapText="1"/>
      <protection locked="0"/>
    </xf>
    <xf numFmtId="0" fontId="31" fillId="4" borderId="157" xfId="0" applyFont="1" applyFill="1" applyBorder="1" applyAlignment="1" applyProtection="1">
      <alignment horizontal="center" vertical="center" wrapText="1"/>
      <protection locked="0"/>
    </xf>
    <xf numFmtId="0" fontId="30" fillId="0" borderId="92" xfId="0" applyFont="1" applyFill="1" applyBorder="1" applyAlignment="1" applyProtection="1">
      <alignment horizontal="left" vertical="center" wrapText="1"/>
      <protection locked="0"/>
    </xf>
    <xf numFmtId="0" fontId="31" fillId="0" borderId="150" xfId="0" applyFont="1" applyBorder="1" applyAlignment="1" applyProtection="1">
      <alignment horizontal="left" vertical="center" wrapText="1"/>
      <protection locked="0"/>
    </xf>
    <xf numFmtId="0" fontId="31" fillId="0" borderId="151" xfId="0" applyFont="1" applyBorder="1" applyAlignment="1" applyProtection="1">
      <alignment horizontal="left" vertical="center" wrapText="1"/>
      <protection locked="0"/>
    </xf>
    <xf numFmtId="0" fontId="35" fillId="3" borderId="149" xfId="0" applyFont="1" applyFill="1" applyBorder="1" applyAlignment="1" applyProtection="1">
      <alignment horizontal="center" vertical="center" wrapText="1"/>
      <protection locked="0"/>
    </xf>
    <xf numFmtId="0" fontId="35" fillId="3" borderId="150" xfId="0" applyFont="1" applyFill="1" applyBorder="1" applyAlignment="1" applyProtection="1">
      <alignment horizontal="center" vertical="center" wrapText="1"/>
      <protection locked="0"/>
    </xf>
    <xf numFmtId="0" fontId="16" fillId="0" borderId="10" xfId="0" applyFont="1" applyBorder="1" applyAlignment="1">
      <alignment horizontal="center"/>
    </xf>
    <xf numFmtId="0" fontId="16" fillId="0" borderId="16" xfId="0" applyFont="1" applyBorder="1" applyAlignment="1">
      <alignment horizontal="center"/>
    </xf>
    <xf numFmtId="0" fontId="16" fillId="0" borderId="15" xfId="0" applyFont="1" applyBorder="1" applyAlignment="1">
      <alignment horizont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5" borderId="1" xfId="0" applyFont="1" applyFill="1" applyBorder="1" applyAlignment="1">
      <alignment horizontal="left" vertical="center" wrapText="1"/>
    </xf>
    <xf numFmtId="0" fontId="22" fillId="5" borderId="11"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cellXfs>
  <cellStyles count="59808">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62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tint="0.39994506668294322"/>
      </font>
      <fill>
        <patternFill>
          <bgColor theme="5" tint="0.39994506668294322"/>
        </patternFill>
      </fill>
    </dxf>
    <dxf>
      <font>
        <color theme="6" tint="0.59996337778862885"/>
      </font>
      <fill>
        <patternFill>
          <bgColor theme="6" tint="0.59996337778862885"/>
        </patternFill>
      </fill>
    </dxf>
    <dxf>
      <font>
        <color theme="5" tint="0.39994506668294322"/>
      </font>
      <fill>
        <patternFill>
          <bgColor theme="5" tint="0.39994506668294322"/>
        </patternFill>
      </fill>
    </dxf>
    <dxf>
      <font>
        <color theme="6" tint="0.59996337778862885"/>
      </font>
      <fill>
        <patternFill>
          <bgColor theme="6"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tint="0.39994506668294322"/>
      </font>
      <fill>
        <patternFill>
          <bgColor theme="5" tint="0.39994506668294322"/>
        </patternFill>
      </fill>
    </dxf>
    <dxf>
      <font>
        <color theme="6" tint="0.59996337778862885"/>
      </font>
      <fill>
        <patternFill>
          <bgColor theme="6"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3</xdr:col>
      <xdr:colOff>0</xdr:colOff>
      <xdr:row>36</xdr:row>
      <xdr:rowOff>0</xdr:rowOff>
    </xdr:from>
    <xdr:ext cx="1392116" cy="688731"/>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1480038" y="13232423"/>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0038" y="13232423"/>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panose="02040503050406030204" pitchFamily="18" charset="0"/>
                  <a:ea typeface="+mn-ea"/>
                  <a:cs typeface="+mn-cs"/>
                </a:rPr>
                <a:t>∑2</a:t>
              </a:r>
              <a:r>
                <a:rPr lang="es-ES" sz="2000" b="0" i="0">
                  <a:solidFill>
                    <a:schemeClr val="tx1"/>
                  </a:solidFill>
                  <a:effectLst/>
                  <a:latin typeface="Cambria Math" panose="02040503050406030204" pitchFamily="18" charset="0"/>
                  <a:ea typeface="Cambria Math"/>
                  <a:cs typeface="+mn-cs"/>
                </a:rPr>
                <a:t>_</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mn-ea"/>
                  <a:cs typeface="+mn-cs"/>
                </a:rPr>
                <a:t>𝑒</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  𝑤</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a:t>
              </a:r>
              <a:r>
                <a:rPr lang="es-ES" sz="2000" b="0" i="0">
                  <a:solidFill>
                    <a:schemeClr val="tx1"/>
                  </a:solidFill>
                  <a:effectLst/>
                  <a:latin typeface="Cambria Math" panose="02040503050406030204" pitchFamily="18" charset="0"/>
                  <a:ea typeface="+mn-ea"/>
                  <a:cs typeface="+mn-cs"/>
                </a:rPr>
                <a:t> 〗</a:t>
              </a:r>
              <a:endParaRPr lang="es-ES" sz="2000"/>
            </a:p>
          </xdr:txBody>
        </xdr:sp>
      </mc:Fallback>
    </mc:AlternateContent>
    <xdr:clientData/>
  </xdr:oneCellAnchor>
  <xdr:oneCellAnchor>
    <xdr:from>
      <xdr:col>3</xdr:col>
      <xdr:colOff>54497</xdr:colOff>
      <xdr:row>37</xdr:row>
      <xdr:rowOff>198904</xdr:rowOff>
    </xdr:from>
    <xdr:ext cx="2812677" cy="720751"/>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3</xdr:col>
      <xdr:colOff>1652599</xdr:colOff>
      <xdr:row>36</xdr:row>
      <xdr:rowOff>96371</xdr:rowOff>
    </xdr:from>
    <xdr:ext cx="1312058" cy="649942"/>
    <mc:AlternateContent xmlns:mc="http://schemas.openxmlformats.org/markup-compatibility/2006" xmlns:a14="http://schemas.microsoft.com/office/drawing/2010/main">
      <mc:Choice Requires="a14">
        <xdr:sp macro="" textlink="">
          <xdr:nvSpPr>
            <xdr:cNvPr id="5" name="4 CuadroTexto">
              <a:extLst>
                <a:ext uri="{FF2B5EF4-FFF2-40B4-BE49-F238E27FC236}">
                  <a16:creationId xmlns:a16="http://schemas.microsoft.com/office/drawing/2014/main" id="{00000000-0008-0000-0100-000005000000}"/>
                </a:ext>
              </a:extLst>
            </xdr:cNvPr>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oneCellAnchor>
    <xdr:from>
      <xdr:col>1</xdr:col>
      <xdr:colOff>131885</xdr:colOff>
      <xdr:row>0</xdr:row>
      <xdr:rowOff>58615</xdr:rowOff>
    </xdr:from>
    <xdr:ext cx="1131428" cy="900000"/>
    <xdr:pic>
      <xdr:nvPicPr>
        <xdr:cNvPr id="6" name="image1.jpg" descr="IDPCBYN">
          <a:extLst>
            <a:ext uri="{FF2B5EF4-FFF2-40B4-BE49-F238E27FC236}">
              <a16:creationId xmlns:a16="http://schemas.microsoft.com/office/drawing/2014/main" id="{00000000-0008-0000-0100-000006000000}"/>
            </a:ext>
          </a:extLst>
        </xdr:cNvPr>
        <xdr:cNvPicPr preferRelativeResize="0">
          <a:picLocks noChangeAspect="1"/>
        </xdr:cNvPicPr>
      </xdr:nvPicPr>
      <xdr:blipFill>
        <a:blip xmlns:r="http://schemas.openxmlformats.org/officeDocument/2006/relationships" r:embed="rId1" cstate="print"/>
        <a:stretch>
          <a:fillRect/>
        </a:stretch>
      </xdr:blipFill>
      <xdr:spPr>
        <a:xfrm>
          <a:off x="131885" y="58615"/>
          <a:ext cx="1131428" cy="900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1</xdr:col>
      <xdr:colOff>285749</xdr:colOff>
      <xdr:row>0</xdr:row>
      <xdr:rowOff>68036</xdr:rowOff>
    </xdr:from>
    <xdr:to>
      <xdr:col>2</xdr:col>
      <xdr:colOff>693963</xdr:colOff>
      <xdr:row>2</xdr:row>
      <xdr:rowOff>327932</xdr:rowOff>
    </xdr:to>
    <xdr:pic>
      <xdr:nvPicPr>
        <xdr:cNvPr id="4" name="8 Imagen" descr="IDPCBYN">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89856" y="68036"/>
          <a:ext cx="112939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199006</xdr:colOff>
      <xdr:row>0</xdr:row>
      <xdr:rowOff>114300</xdr:rowOff>
    </xdr:from>
    <xdr:to>
      <xdr:col>2</xdr:col>
      <xdr:colOff>741931</xdr:colOff>
      <xdr:row>2</xdr:row>
      <xdr:rowOff>238125</xdr:rowOff>
    </xdr:to>
    <xdr:pic>
      <xdr:nvPicPr>
        <xdr:cNvPr id="3" name="8 Imagen" descr="IDPCBYN">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508569" y="114300"/>
          <a:ext cx="9715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70" zoomScaleNormal="70" zoomScalePageLayoutView="85" workbookViewId="0">
      <pane ySplit="1" topLeftCell="A20" activePane="bottomLeft" state="frozen"/>
      <selection pane="bottomLeft" activeCell="E8" sqref="E8"/>
    </sheetView>
  </sheetViews>
  <sheetFormatPr baseColWidth="10" defaultColWidth="11.42578125" defaultRowHeight="12.75" x14ac:dyDescent="0.2"/>
  <cols>
    <col min="1" max="1" width="25.140625" style="41" customWidth="1"/>
    <col min="2" max="2" width="125" style="31" customWidth="1"/>
    <col min="3" max="3" width="44" style="31" customWidth="1"/>
    <col min="4" max="4" width="32" style="31" customWidth="1"/>
    <col min="5" max="5" width="89.28515625" style="31" customWidth="1"/>
    <col min="6" max="6" width="81.42578125" style="31" customWidth="1"/>
    <col min="7" max="7" width="39.42578125" style="31" customWidth="1"/>
    <col min="8" max="16384" width="11.42578125" style="31"/>
  </cols>
  <sheetData>
    <row r="1" spans="1:7" ht="63.75" x14ac:dyDescent="0.2">
      <c r="A1" s="27" t="s">
        <v>33</v>
      </c>
      <c r="B1" s="28" t="s">
        <v>182</v>
      </c>
      <c r="C1" s="29" t="s">
        <v>34</v>
      </c>
      <c r="D1" s="29" t="s">
        <v>80</v>
      </c>
      <c r="E1" s="29" t="s">
        <v>82</v>
      </c>
      <c r="F1" s="29" t="s">
        <v>78</v>
      </c>
      <c r="G1" s="30" t="s">
        <v>222</v>
      </c>
    </row>
    <row r="2" spans="1:7" ht="40.5" customHeight="1" x14ac:dyDescent="0.2">
      <c r="A2" s="448" t="s">
        <v>223</v>
      </c>
      <c r="B2" s="453" t="s">
        <v>231</v>
      </c>
      <c r="C2" s="450" t="s">
        <v>41</v>
      </c>
      <c r="D2" s="453" t="s">
        <v>85</v>
      </c>
      <c r="E2" s="32" t="s">
        <v>59</v>
      </c>
      <c r="F2" s="460" t="s">
        <v>232</v>
      </c>
      <c r="G2" s="446" t="s">
        <v>79</v>
      </c>
    </row>
    <row r="3" spans="1:7" ht="20.25" customHeight="1" x14ac:dyDescent="0.2">
      <c r="A3" s="448"/>
      <c r="B3" s="456"/>
      <c r="C3" s="450"/>
      <c r="D3" s="458"/>
      <c r="E3" s="32" t="s">
        <v>42</v>
      </c>
      <c r="F3" s="450"/>
      <c r="G3" s="446"/>
    </row>
    <row r="4" spans="1:7" ht="20.25" customHeight="1" x14ac:dyDescent="0.2">
      <c r="A4" s="448"/>
      <c r="B4" s="456"/>
      <c r="C4" s="450"/>
      <c r="D4" s="458"/>
      <c r="E4" s="32" t="s">
        <v>43</v>
      </c>
      <c r="F4" s="450"/>
      <c r="G4" s="446"/>
    </row>
    <row r="5" spans="1:7" ht="20.25" customHeight="1" x14ac:dyDescent="0.2">
      <c r="A5" s="448"/>
      <c r="B5" s="456"/>
      <c r="C5" s="450"/>
      <c r="D5" s="459"/>
      <c r="E5" s="32" t="s">
        <v>58</v>
      </c>
      <c r="F5" s="450"/>
      <c r="G5" s="446"/>
    </row>
    <row r="6" spans="1:7" ht="63" customHeight="1" x14ac:dyDescent="0.2">
      <c r="A6" s="448"/>
      <c r="B6" s="456"/>
      <c r="C6" s="33" t="s">
        <v>35</v>
      </c>
      <c r="D6" s="34" t="s">
        <v>224</v>
      </c>
      <c r="E6" s="32" t="s">
        <v>36</v>
      </c>
      <c r="F6" s="35" t="s">
        <v>233</v>
      </c>
      <c r="G6" s="36" t="s">
        <v>225</v>
      </c>
    </row>
    <row r="7" spans="1:7" ht="37.5" customHeight="1" x14ac:dyDescent="0.2">
      <c r="A7" s="448"/>
      <c r="B7" s="456"/>
      <c r="C7" s="450" t="s">
        <v>60</v>
      </c>
      <c r="D7" s="453" t="s">
        <v>226</v>
      </c>
      <c r="E7" s="32" t="s">
        <v>61</v>
      </c>
      <c r="F7" s="462" t="s">
        <v>234</v>
      </c>
      <c r="G7" s="446" t="s">
        <v>227</v>
      </c>
    </row>
    <row r="8" spans="1:7" ht="37.5" customHeight="1" x14ac:dyDescent="0.2">
      <c r="A8" s="448"/>
      <c r="B8" s="456"/>
      <c r="C8" s="450"/>
      <c r="D8" s="458"/>
      <c r="E8" s="32" t="s">
        <v>62</v>
      </c>
      <c r="F8" s="450"/>
      <c r="G8" s="446"/>
    </row>
    <row r="9" spans="1:7" ht="37.5" customHeight="1" x14ac:dyDescent="0.2">
      <c r="A9" s="448"/>
      <c r="B9" s="456"/>
      <c r="C9" s="450"/>
      <c r="D9" s="458"/>
      <c r="E9" s="32" t="s">
        <v>63</v>
      </c>
      <c r="F9" s="450"/>
      <c r="G9" s="446"/>
    </row>
    <row r="10" spans="1:7" ht="37.5" customHeight="1" x14ac:dyDescent="0.2">
      <c r="A10" s="448"/>
      <c r="B10" s="456"/>
      <c r="C10" s="450"/>
      <c r="D10" s="458"/>
      <c r="E10" s="32" t="s">
        <v>64</v>
      </c>
      <c r="F10" s="450"/>
      <c r="G10" s="446"/>
    </row>
    <row r="11" spans="1:7" ht="37.5" customHeight="1" x14ac:dyDescent="0.2">
      <c r="A11" s="448"/>
      <c r="B11" s="456"/>
      <c r="C11" s="450"/>
      <c r="D11" s="458"/>
      <c r="E11" s="32" t="s">
        <v>65</v>
      </c>
      <c r="F11" s="450"/>
      <c r="G11" s="446"/>
    </row>
    <row r="12" spans="1:7" ht="37.5" customHeight="1" x14ac:dyDescent="0.2">
      <c r="A12" s="448"/>
      <c r="B12" s="456"/>
      <c r="C12" s="450"/>
      <c r="D12" s="458"/>
      <c r="E12" s="32" t="s">
        <v>66</v>
      </c>
      <c r="F12" s="450"/>
      <c r="G12" s="446"/>
    </row>
    <row r="13" spans="1:7" ht="37.5" customHeight="1" x14ac:dyDescent="0.2">
      <c r="A13" s="448"/>
      <c r="B13" s="456"/>
      <c r="C13" s="450"/>
      <c r="D13" s="459"/>
      <c r="E13" s="32" t="s">
        <v>67</v>
      </c>
      <c r="F13" s="450"/>
      <c r="G13" s="446"/>
    </row>
    <row r="14" spans="1:7" ht="57.75" customHeight="1" x14ac:dyDescent="0.2">
      <c r="A14" s="448"/>
      <c r="B14" s="456"/>
      <c r="C14" s="453" t="s">
        <v>48</v>
      </c>
      <c r="D14" s="453" t="s">
        <v>83</v>
      </c>
      <c r="E14" s="32" t="s">
        <v>50</v>
      </c>
      <c r="F14" s="453" t="s">
        <v>235</v>
      </c>
      <c r="G14" s="463"/>
    </row>
    <row r="15" spans="1:7" ht="57.75" customHeight="1" x14ac:dyDescent="0.2">
      <c r="A15" s="448"/>
      <c r="B15" s="456"/>
      <c r="C15" s="459"/>
      <c r="D15" s="459"/>
      <c r="E15" s="32" t="s">
        <v>228</v>
      </c>
      <c r="F15" s="459"/>
      <c r="G15" s="464"/>
    </row>
    <row r="16" spans="1:7" ht="20.25" customHeight="1" x14ac:dyDescent="0.2">
      <c r="A16" s="448"/>
      <c r="B16" s="456"/>
      <c r="C16" s="453" t="s">
        <v>41</v>
      </c>
      <c r="D16" s="453" t="s">
        <v>229</v>
      </c>
      <c r="E16" s="32" t="s">
        <v>42</v>
      </c>
      <c r="F16" s="453" t="s">
        <v>236</v>
      </c>
      <c r="G16" s="37" t="s">
        <v>79</v>
      </c>
    </row>
    <row r="17" spans="1:7" ht="19.5" customHeight="1" x14ac:dyDescent="0.2">
      <c r="A17" s="448"/>
      <c r="B17" s="456"/>
      <c r="C17" s="459"/>
      <c r="D17" s="459"/>
      <c r="E17" s="32" t="s">
        <v>43</v>
      </c>
      <c r="F17" s="459"/>
      <c r="G17" s="38"/>
    </row>
    <row r="18" spans="1:7" ht="30.75" customHeight="1" x14ac:dyDescent="0.2">
      <c r="A18" s="448"/>
      <c r="B18" s="456"/>
      <c r="C18" s="450" t="s">
        <v>60</v>
      </c>
      <c r="D18" s="453" t="s">
        <v>84</v>
      </c>
      <c r="E18" s="32" t="s">
        <v>61</v>
      </c>
      <c r="F18" s="462" t="s">
        <v>234</v>
      </c>
      <c r="G18" s="446" t="s">
        <v>230</v>
      </c>
    </row>
    <row r="19" spans="1:7" ht="33" customHeight="1" x14ac:dyDescent="0.2">
      <c r="A19" s="448"/>
      <c r="B19" s="456"/>
      <c r="C19" s="450"/>
      <c r="D19" s="458"/>
      <c r="E19" s="32" t="s">
        <v>62</v>
      </c>
      <c r="F19" s="450"/>
      <c r="G19" s="446"/>
    </row>
    <row r="20" spans="1:7" ht="30" customHeight="1" x14ac:dyDescent="0.2">
      <c r="A20" s="448"/>
      <c r="B20" s="456"/>
      <c r="C20" s="450"/>
      <c r="D20" s="458"/>
      <c r="E20" s="32" t="s">
        <v>63</v>
      </c>
      <c r="F20" s="450"/>
      <c r="G20" s="446"/>
    </row>
    <row r="21" spans="1:7" ht="36" customHeight="1" x14ac:dyDescent="0.2">
      <c r="A21" s="448"/>
      <c r="B21" s="456"/>
      <c r="C21" s="450"/>
      <c r="D21" s="458"/>
      <c r="E21" s="32" t="s">
        <v>64</v>
      </c>
      <c r="F21" s="450"/>
      <c r="G21" s="446"/>
    </row>
    <row r="22" spans="1:7" ht="38.25" customHeight="1" x14ac:dyDescent="0.2">
      <c r="A22" s="448"/>
      <c r="B22" s="456"/>
      <c r="C22" s="450"/>
      <c r="D22" s="458"/>
      <c r="E22" s="32" t="s">
        <v>65</v>
      </c>
      <c r="F22" s="450"/>
      <c r="G22" s="446"/>
    </row>
    <row r="23" spans="1:7" ht="30.75" customHeight="1" x14ac:dyDescent="0.2">
      <c r="A23" s="448"/>
      <c r="B23" s="456"/>
      <c r="C23" s="450"/>
      <c r="D23" s="458"/>
      <c r="E23" s="32" t="s">
        <v>66</v>
      </c>
      <c r="F23" s="450"/>
      <c r="G23" s="446"/>
    </row>
    <row r="24" spans="1:7" ht="30.75" customHeight="1" x14ac:dyDescent="0.2">
      <c r="A24" s="448"/>
      <c r="B24" s="457"/>
      <c r="C24" s="450"/>
      <c r="D24" s="459"/>
      <c r="E24" s="32" t="s">
        <v>67</v>
      </c>
      <c r="F24" s="450"/>
      <c r="G24" s="446"/>
    </row>
    <row r="25" spans="1:7" ht="53.25" customHeight="1" x14ac:dyDescent="0.2">
      <c r="A25" s="448" t="s">
        <v>221</v>
      </c>
      <c r="B25" s="453" t="s">
        <v>237</v>
      </c>
      <c r="C25" s="450" t="s">
        <v>35</v>
      </c>
      <c r="D25" s="453" t="s">
        <v>81</v>
      </c>
      <c r="E25" s="32" t="s">
        <v>36</v>
      </c>
      <c r="F25" s="462" t="s">
        <v>238</v>
      </c>
      <c r="G25" s="446" t="s">
        <v>87</v>
      </c>
    </row>
    <row r="26" spans="1:7" ht="69.75" customHeight="1" x14ac:dyDescent="0.2">
      <c r="A26" s="448"/>
      <c r="B26" s="458"/>
      <c r="C26" s="450"/>
      <c r="D26" s="458"/>
      <c r="E26" s="32" t="s">
        <v>37</v>
      </c>
      <c r="F26" s="450"/>
      <c r="G26" s="446"/>
    </row>
    <row r="27" spans="1:7" ht="53.25" customHeight="1" x14ac:dyDescent="0.2">
      <c r="A27" s="448"/>
      <c r="B27" s="458"/>
      <c r="C27" s="450"/>
      <c r="D27" s="458"/>
      <c r="E27" s="32" t="s">
        <v>38</v>
      </c>
      <c r="F27" s="450"/>
      <c r="G27" s="446"/>
    </row>
    <row r="28" spans="1:7" ht="53.25" customHeight="1" x14ac:dyDescent="0.2">
      <c r="A28" s="448"/>
      <c r="B28" s="458"/>
      <c r="C28" s="450"/>
      <c r="D28" s="458"/>
      <c r="E28" s="32" t="s">
        <v>39</v>
      </c>
      <c r="F28" s="450"/>
      <c r="G28" s="446"/>
    </row>
    <row r="29" spans="1:7" ht="53.25" customHeight="1" x14ac:dyDescent="0.2">
      <c r="A29" s="448"/>
      <c r="B29" s="458"/>
      <c r="C29" s="450"/>
      <c r="D29" s="459"/>
      <c r="E29" s="32" t="s">
        <v>40</v>
      </c>
      <c r="F29" s="450"/>
      <c r="G29" s="446"/>
    </row>
    <row r="30" spans="1:7" ht="53.25" customHeight="1" x14ac:dyDescent="0.2">
      <c r="A30" s="448"/>
      <c r="B30" s="458"/>
      <c r="C30" s="450" t="s">
        <v>41</v>
      </c>
      <c r="D30" s="453" t="s">
        <v>85</v>
      </c>
      <c r="E30" s="32" t="s">
        <v>42</v>
      </c>
      <c r="F30" s="450"/>
      <c r="G30" s="446"/>
    </row>
    <row r="31" spans="1:7" ht="53.25" customHeight="1" x14ac:dyDescent="0.2">
      <c r="A31" s="448"/>
      <c r="B31" s="459"/>
      <c r="C31" s="450"/>
      <c r="D31" s="459"/>
      <c r="E31" s="32" t="s">
        <v>43</v>
      </c>
      <c r="F31" s="450"/>
      <c r="G31" s="446"/>
    </row>
    <row r="32" spans="1:7" ht="39.75" customHeight="1" x14ac:dyDescent="0.2">
      <c r="A32" s="448" t="s">
        <v>217</v>
      </c>
      <c r="B32" s="453" t="s">
        <v>239</v>
      </c>
      <c r="C32" s="450" t="s">
        <v>44</v>
      </c>
      <c r="D32" s="453" t="s">
        <v>83</v>
      </c>
      <c r="E32" s="32" t="s">
        <v>45</v>
      </c>
      <c r="F32" s="462" t="s">
        <v>240</v>
      </c>
      <c r="G32" s="465" t="s">
        <v>241</v>
      </c>
    </row>
    <row r="33" spans="1:7" ht="39.75" customHeight="1" x14ac:dyDescent="0.2">
      <c r="A33" s="448"/>
      <c r="B33" s="458"/>
      <c r="C33" s="450"/>
      <c r="D33" s="458"/>
      <c r="E33" s="32" t="s">
        <v>46</v>
      </c>
      <c r="F33" s="450"/>
      <c r="G33" s="446"/>
    </row>
    <row r="34" spans="1:7" ht="39.75" customHeight="1" x14ac:dyDescent="0.2">
      <c r="A34" s="448"/>
      <c r="B34" s="458"/>
      <c r="C34" s="450"/>
      <c r="D34" s="459"/>
      <c r="E34" s="32" t="s">
        <v>47</v>
      </c>
      <c r="F34" s="450"/>
      <c r="G34" s="446"/>
    </row>
    <row r="35" spans="1:7" ht="39.75" customHeight="1" x14ac:dyDescent="0.2">
      <c r="A35" s="448"/>
      <c r="B35" s="458"/>
      <c r="C35" s="450" t="s">
        <v>48</v>
      </c>
      <c r="D35" s="453" t="s">
        <v>83</v>
      </c>
      <c r="E35" s="32" t="s">
        <v>49</v>
      </c>
      <c r="F35" s="450"/>
      <c r="G35" s="446"/>
    </row>
    <row r="36" spans="1:7" ht="39.75" customHeight="1" x14ac:dyDescent="0.2">
      <c r="A36" s="448"/>
      <c r="B36" s="458"/>
      <c r="C36" s="450"/>
      <c r="D36" s="458"/>
      <c r="E36" s="32" t="s">
        <v>50</v>
      </c>
      <c r="F36" s="450"/>
      <c r="G36" s="446"/>
    </row>
    <row r="37" spans="1:7" ht="39.75" customHeight="1" x14ac:dyDescent="0.2">
      <c r="A37" s="448"/>
      <c r="B37" s="458"/>
      <c r="C37" s="450"/>
      <c r="D37" s="458"/>
      <c r="E37" s="32" t="s">
        <v>51</v>
      </c>
      <c r="F37" s="450"/>
      <c r="G37" s="446"/>
    </row>
    <row r="38" spans="1:7" ht="39.75" customHeight="1" x14ac:dyDescent="0.2">
      <c r="A38" s="448"/>
      <c r="B38" s="458"/>
      <c r="C38" s="450"/>
      <c r="D38" s="458"/>
      <c r="E38" s="32" t="s">
        <v>52</v>
      </c>
      <c r="F38" s="450"/>
      <c r="G38" s="446"/>
    </row>
    <row r="39" spans="1:7" ht="39.75" customHeight="1" x14ac:dyDescent="0.2">
      <c r="A39" s="448"/>
      <c r="B39" s="458"/>
      <c r="C39" s="450"/>
      <c r="D39" s="458"/>
      <c r="E39" s="32" t="s">
        <v>53</v>
      </c>
      <c r="F39" s="450"/>
      <c r="G39" s="446"/>
    </row>
    <row r="40" spans="1:7" ht="39.75" customHeight="1" x14ac:dyDescent="0.2">
      <c r="A40" s="448"/>
      <c r="B40" s="458"/>
      <c r="C40" s="450"/>
      <c r="D40" s="459"/>
      <c r="E40" s="32" t="s">
        <v>54</v>
      </c>
      <c r="F40" s="450"/>
      <c r="G40" s="446"/>
    </row>
    <row r="41" spans="1:7" ht="39.75" customHeight="1" x14ac:dyDescent="0.2">
      <c r="A41" s="448"/>
      <c r="B41" s="458"/>
      <c r="C41" s="450" t="s">
        <v>41</v>
      </c>
      <c r="D41" s="453" t="s">
        <v>85</v>
      </c>
      <c r="E41" s="39" t="s">
        <v>42</v>
      </c>
      <c r="F41" s="450"/>
      <c r="G41" s="446"/>
    </row>
    <row r="42" spans="1:7" ht="39.75" customHeight="1" x14ac:dyDescent="0.2">
      <c r="A42" s="448"/>
      <c r="B42" s="459"/>
      <c r="C42" s="450"/>
      <c r="D42" s="459"/>
      <c r="E42" s="39" t="s">
        <v>43</v>
      </c>
      <c r="F42" s="450"/>
      <c r="G42" s="446"/>
    </row>
    <row r="43" spans="1:7" ht="53.25" customHeight="1" x14ac:dyDescent="0.2">
      <c r="A43" s="448" t="s">
        <v>55</v>
      </c>
      <c r="B43" s="453" t="s">
        <v>242</v>
      </c>
      <c r="C43" s="450" t="s">
        <v>41</v>
      </c>
      <c r="D43" s="453" t="s">
        <v>86</v>
      </c>
      <c r="E43" s="32" t="s">
        <v>56</v>
      </c>
      <c r="F43" s="450" t="s">
        <v>243</v>
      </c>
      <c r="G43" s="446" t="s">
        <v>79</v>
      </c>
    </row>
    <row r="44" spans="1:7" ht="53.25" customHeight="1" x14ac:dyDescent="0.2">
      <c r="A44" s="448"/>
      <c r="B44" s="458"/>
      <c r="C44" s="450"/>
      <c r="D44" s="458"/>
      <c r="E44" s="32" t="s">
        <v>57</v>
      </c>
      <c r="F44" s="461"/>
      <c r="G44" s="455"/>
    </row>
    <row r="45" spans="1:7" ht="53.25" customHeight="1" x14ac:dyDescent="0.2">
      <c r="A45" s="448"/>
      <c r="B45" s="458"/>
      <c r="C45" s="450"/>
      <c r="D45" s="458"/>
      <c r="E45" s="32" t="s">
        <v>42</v>
      </c>
      <c r="F45" s="461"/>
      <c r="G45" s="455"/>
    </row>
    <row r="46" spans="1:7" ht="53.25" customHeight="1" x14ac:dyDescent="0.2">
      <c r="A46" s="448"/>
      <c r="B46" s="458"/>
      <c r="C46" s="450"/>
      <c r="D46" s="458"/>
      <c r="E46" s="32" t="s">
        <v>43</v>
      </c>
      <c r="F46" s="461"/>
      <c r="G46" s="455"/>
    </row>
    <row r="47" spans="1:7" ht="53.25" customHeight="1" x14ac:dyDescent="0.2">
      <c r="A47" s="448"/>
      <c r="B47" s="459"/>
      <c r="C47" s="450"/>
      <c r="D47" s="459"/>
      <c r="E47" s="32" t="s">
        <v>58</v>
      </c>
      <c r="F47" s="461"/>
      <c r="G47" s="455"/>
    </row>
    <row r="48" spans="1:7" ht="40.5" customHeight="1" x14ac:dyDescent="0.2">
      <c r="A48" s="448" t="s">
        <v>189</v>
      </c>
      <c r="B48" s="453" t="s">
        <v>244</v>
      </c>
      <c r="C48" s="450" t="s">
        <v>41</v>
      </c>
      <c r="D48" s="453" t="s">
        <v>85</v>
      </c>
      <c r="E48" s="32" t="s">
        <v>59</v>
      </c>
      <c r="F48" s="460" t="s">
        <v>232</v>
      </c>
      <c r="G48" s="446" t="s">
        <v>79</v>
      </c>
    </row>
    <row r="49" spans="1:7" ht="20.25" customHeight="1" x14ac:dyDescent="0.2">
      <c r="A49" s="448"/>
      <c r="B49" s="456"/>
      <c r="C49" s="450"/>
      <c r="D49" s="458"/>
      <c r="E49" s="32" t="s">
        <v>42</v>
      </c>
      <c r="F49" s="450"/>
      <c r="G49" s="446"/>
    </row>
    <row r="50" spans="1:7" ht="20.25" customHeight="1" x14ac:dyDescent="0.2">
      <c r="A50" s="448"/>
      <c r="B50" s="456"/>
      <c r="C50" s="450"/>
      <c r="D50" s="458"/>
      <c r="E50" s="32" t="s">
        <v>43</v>
      </c>
      <c r="F50" s="450"/>
      <c r="G50" s="446"/>
    </row>
    <row r="51" spans="1:7" ht="20.25" customHeight="1" x14ac:dyDescent="0.2">
      <c r="A51" s="448"/>
      <c r="B51" s="456"/>
      <c r="C51" s="450"/>
      <c r="D51" s="459"/>
      <c r="E51" s="32" t="s">
        <v>58</v>
      </c>
      <c r="F51" s="450"/>
      <c r="G51" s="446"/>
    </row>
    <row r="52" spans="1:7" ht="33" customHeight="1" x14ac:dyDescent="0.2">
      <c r="A52" s="448"/>
      <c r="B52" s="456"/>
      <c r="C52" s="450" t="s">
        <v>60</v>
      </c>
      <c r="D52" s="453" t="s">
        <v>84</v>
      </c>
      <c r="E52" s="32"/>
      <c r="F52" s="450"/>
      <c r="G52" s="446"/>
    </row>
    <row r="53" spans="1:7" ht="33" customHeight="1" x14ac:dyDescent="0.2">
      <c r="A53" s="448"/>
      <c r="B53" s="456"/>
      <c r="C53" s="450"/>
      <c r="D53" s="458"/>
      <c r="E53" s="32"/>
      <c r="F53" s="450"/>
      <c r="G53" s="446"/>
    </row>
    <row r="54" spans="1:7" ht="33" customHeight="1" x14ac:dyDescent="0.2">
      <c r="A54" s="448"/>
      <c r="B54" s="456"/>
      <c r="C54" s="450"/>
      <c r="D54" s="458"/>
      <c r="E54" s="32"/>
      <c r="F54" s="450"/>
      <c r="G54" s="446"/>
    </row>
    <row r="55" spans="1:7" ht="28.5" customHeight="1" x14ac:dyDescent="0.2">
      <c r="A55" s="448"/>
      <c r="B55" s="456"/>
      <c r="C55" s="450"/>
      <c r="D55" s="458"/>
      <c r="E55" s="32"/>
      <c r="F55" s="450"/>
      <c r="G55" s="446"/>
    </row>
    <row r="56" spans="1:7" ht="28.5" customHeight="1" x14ac:dyDescent="0.2">
      <c r="A56" s="448"/>
      <c r="B56" s="456"/>
      <c r="C56" s="450"/>
      <c r="D56" s="458"/>
      <c r="E56" s="32"/>
      <c r="F56" s="450"/>
      <c r="G56" s="446"/>
    </row>
    <row r="57" spans="1:7" ht="30.75" customHeight="1" x14ac:dyDescent="0.2">
      <c r="A57" s="448"/>
      <c r="B57" s="456"/>
      <c r="C57" s="450"/>
      <c r="D57" s="458"/>
      <c r="E57" s="32" t="s">
        <v>66</v>
      </c>
      <c r="F57" s="450"/>
      <c r="G57" s="446"/>
    </row>
    <row r="58" spans="1:7" ht="30.75" customHeight="1" x14ac:dyDescent="0.2">
      <c r="A58" s="448"/>
      <c r="B58" s="457"/>
      <c r="C58" s="450"/>
      <c r="D58" s="459"/>
      <c r="E58" s="32"/>
      <c r="F58" s="450"/>
      <c r="G58" s="446"/>
    </row>
    <row r="59" spans="1:7" ht="53.25" customHeight="1" x14ac:dyDescent="0.2">
      <c r="A59" s="448" t="s">
        <v>68</v>
      </c>
      <c r="B59" s="450" t="s">
        <v>245</v>
      </c>
      <c r="C59" s="450" t="s">
        <v>41</v>
      </c>
      <c r="D59" s="453" t="s">
        <v>85</v>
      </c>
      <c r="E59" s="32" t="s">
        <v>42</v>
      </c>
      <c r="F59" s="450" t="s">
        <v>246</v>
      </c>
      <c r="G59" s="446" t="s">
        <v>79</v>
      </c>
    </row>
    <row r="60" spans="1:7" ht="112.5" customHeight="1" thickBot="1" x14ac:dyDescent="0.25">
      <c r="A60" s="449"/>
      <c r="B60" s="451"/>
      <c r="C60" s="452"/>
      <c r="D60" s="454"/>
      <c r="E60" s="40" t="s">
        <v>43</v>
      </c>
      <c r="F60" s="452"/>
      <c r="G60" s="447"/>
    </row>
  </sheetData>
  <autoFilter ref="A1:F37"/>
  <mergeCells count="61">
    <mergeCell ref="G32:G42"/>
    <mergeCell ref="A32:A42"/>
    <mergeCell ref="B32:B42"/>
    <mergeCell ref="C32:C34"/>
    <mergeCell ref="D32:D34"/>
    <mergeCell ref="F32:F42"/>
    <mergeCell ref="C35:C40"/>
    <mergeCell ref="D35:D40"/>
    <mergeCell ref="C41:C42"/>
    <mergeCell ref="D41:D42"/>
    <mergeCell ref="D2:D5"/>
    <mergeCell ref="F2:F5"/>
    <mergeCell ref="G2:G5"/>
    <mergeCell ref="C7:C13"/>
    <mergeCell ref="D7:D13"/>
    <mergeCell ref="F7:F13"/>
    <mergeCell ref="G7:G13"/>
    <mergeCell ref="C2:C5"/>
    <mergeCell ref="F14:F15"/>
    <mergeCell ref="G14:G15"/>
    <mergeCell ref="C16:C17"/>
    <mergeCell ref="D16:D17"/>
    <mergeCell ref="F16:F17"/>
    <mergeCell ref="C18:C24"/>
    <mergeCell ref="D18:D24"/>
    <mergeCell ref="F18:F24"/>
    <mergeCell ref="G18:G24"/>
    <mergeCell ref="A25:A31"/>
    <mergeCell ref="B25:B31"/>
    <mergeCell ref="C25:C29"/>
    <mergeCell ref="D25:D29"/>
    <mergeCell ref="F25:F31"/>
    <mergeCell ref="G25:G31"/>
    <mergeCell ref="C30:C31"/>
    <mergeCell ref="D30:D31"/>
    <mergeCell ref="A2:A24"/>
    <mergeCell ref="B2:B24"/>
    <mergeCell ref="C14:C15"/>
    <mergeCell ref="D14:D15"/>
    <mergeCell ref="G43:G47"/>
    <mergeCell ref="A48:A58"/>
    <mergeCell ref="B48:B58"/>
    <mergeCell ref="C48:C51"/>
    <mergeCell ref="D48:D51"/>
    <mergeCell ref="F48:F51"/>
    <mergeCell ref="G48:G51"/>
    <mergeCell ref="C52:C58"/>
    <mergeCell ref="D52:D58"/>
    <mergeCell ref="F52:F58"/>
    <mergeCell ref="G52:G58"/>
    <mergeCell ref="A43:A47"/>
    <mergeCell ref="B43:B47"/>
    <mergeCell ref="C43:C47"/>
    <mergeCell ref="D43:D47"/>
    <mergeCell ref="F43:F47"/>
    <mergeCell ref="G59:G60"/>
    <mergeCell ref="A59:A60"/>
    <mergeCell ref="B59:B60"/>
    <mergeCell ref="C59:C60"/>
    <mergeCell ref="D59:D60"/>
    <mergeCell ref="F59:F6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1"/>
  <sheetViews>
    <sheetView view="pageBreakPreview" topLeftCell="A42" zoomScale="90" zoomScaleNormal="80" zoomScaleSheetLayoutView="90" zoomScalePageLayoutView="80" workbookViewId="0">
      <selection activeCell="G48" sqref="G48:J48"/>
    </sheetView>
  </sheetViews>
  <sheetFormatPr baseColWidth="10" defaultColWidth="10.85546875" defaultRowHeight="15" outlineLevelRow="1" x14ac:dyDescent="0.25"/>
  <cols>
    <col min="1" max="1" width="3.140625" style="17" customWidth="1"/>
    <col min="2" max="2" width="6.42578125" style="20" customWidth="1"/>
    <col min="3" max="3" width="15.85546875" style="20" customWidth="1"/>
    <col min="4" max="4" width="44.28515625" style="21" customWidth="1"/>
    <col min="5" max="5" width="25.140625" style="20" customWidth="1"/>
    <col min="6" max="6" width="16.42578125" style="20" hidden="1" customWidth="1"/>
    <col min="7" max="7" width="35.5703125" style="20" customWidth="1"/>
    <col min="8" max="8" width="23.5703125" style="23" customWidth="1"/>
    <col min="9" max="9" width="16.85546875" style="23" customWidth="1"/>
    <col min="10" max="10" width="17" style="23" customWidth="1"/>
    <col min="11" max="11" width="4" style="17" customWidth="1"/>
    <col min="12" max="16384" width="10.85546875" style="17"/>
  </cols>
  <sheetData>
    <row r="1" spans="2:11" ht="26.25" customHeight="1" x14ac:dyDescent="0.25">
      <c r="B1" s="529"/>
      <c r="C1" s="530"/>
      <c r="D1" s="537" t="s">
        <v>191</v>
      </c>
      <c r="E1" s="538"/>
      <c r="F1" s="538"/>
      <c r="G1" s="538"/>
      <c r="H1" s="538"/>
      <c r="I1" s="538"/>
      <c r="J1" s="539"/>
      <c r="K1" s="16"/>
    </row>
    <row r="2" spans="2:11" ht="26.25" customHeight="1" x14ac:dyDescent="0.25">
      <c r="B2" s="531"/>
      <c r="C2" s="532"/>
      <c r="D2" s="540" t="s">
        <v>212</v>
      </c>
      <c r="E2" s="541"/>
      <c r="F2" s="541"/>
      <c r="G2" s="541"/>
      <c r="H2" s="541"/>
      <c r="I2" s="541"/>
      <c r="J2" s="542"/>
      <c r="K2" s="16"/>
    </row>
    <row r="3" spans="2:11" ht="26.25" customHeight="1" thickBot="1" x14ac:dyDescent="0.3">
      <c r="B3" s="533"/>
      <c r="C3" s="534"/>
      <c r="D3" s="543" t="s">
        <v>213</v>
      </c>
      <c r="E3" s="544"/>
      <c r="F3" s="544"/>
      <c r="G3" s="544"/>
      <c r="H3" s="544"/>
      <c r="I3" s="544"/>
      <c r="J3" s="545"/>
      <c r="K3" s="16"/>
    </row>
    <row r="4" spans="2:11" ht="9" customHeight="1" x14ac:dyDescent="0.25">
      <c r="B4" s="79"/>
      <c r="C4" s="79"/>
      <c r="D4" s="79"/>
      <c r="E4" s="79"/>
      <c r="F4" s="79"/>
      <c r="G4" s="80"/>
      <c r="H4" s="81"/>
      <c r="I4" s="81"/>
      <c r="J4" s="81"/>
      <c r="K4" s="16"/>
    </row>
    <row r="5" spans="2:11" ht="9" customHeight="1" thickBot="1" x14ac:dyDescent="0.3">
      <c r="B5" s="82"/>
      <c r="C5" s="82"/>
      <c r="D5" s="82"/>
      <c r="E5" s="82"/>
      <c r="F5" s="82"/>
      <c r="G5" s="18"/>
      <c r="H5" s="19"/>
      <c r="I5" s="19"/>
      <c r="J5" s="19"/>
      <c r="K5" s="16"/>
    </row>
    <row r="6" spans="2:11" ht="23.25" customHeight="1" thickBot="1" x14ac:dyDescent="0.3">
      <c r="B6" s="548" t="s">
        <v>77</v>
      </c>
      <c r="C6" s="549"/>
      <c r="D6" s="550"/>
      <c r="E6" s="76">
        <v>2020</v>
      </c>
      <c r="F6" s="53"/>
      <c r="G6" s="85"/>
      <c r="H6" s="16"/>
      <c r="I6" s="16"/>
      <c r="J6" s="16"/>
      <c r="K6" s="16"/>
    </row>
    <row r="7" spans="2:11" ht="15" customHeight="1" thickBot="1" x14ac:dyDescent="0.3">
      <c r="B7" s="78"/>
      <c r="C7" s="78"/>
      <c r="D7" s="78"/>
      <c r="E7" s="78"/>
      <c r="F7" s="78"/>
      <c r="G7" s="83"/>
      <c r="H7" s="84"/>
      <c r="I7" s="84"/>
      <c r="J7" s="84"/>
    </row>
    <row r="8" spans="2:11" ht="409.6" customHeight="1" thickBot="1" x14ac:dyDescent="0.3">
      <c r="B8" s="535" t="s">
        <v>138</v>
      </c>
      <c r="C8" s="536"/>
      <c r="D8" s="76" t="s">
        <v>218</v>
      </c>
      <c r="E8" s="77" t="s">
        <v>190</v>
      </c>
      <c r="F8" s="546" t="s">
        <v>316</v>
      </c>
      <c r="G8" s="546"/>
      <c r="H8" s="546"/>
      <c r="I8" s="546"/>
      <c r="J8" s="547"/>
    </row>
    <row r="9" spans="2:11" ht="15.75" thickBot="1" x14ac:dyDescent="0.3">
      <c r="B9" s="75"/>
      <c r="C9" s="75"/>
      <c r="D9" s="75"/>
      <c r="E9" s="75"/>
      <c r="F9" s="75"/>
      <c r="G9" s="75"/>
      <c r="H9" s="75"/>
      <c r="I9" s="75"/>
      <c r="J9" s="75"/>
      <c r="K9" s="16"/>
    </row>
    <row r="10" spans="2:11" x14ac:dyDescent="0.25">
      <c r="B10" s="513" t="s">
        <v>139</v>
      </c>
      <c r="C10" s="514"/>
      <c r="D10" s="73" t="s">
        <v>209</v>
      </c>
      <c r="E10" s="500"/>
      <c r="F10" s="500"/>
      <c r="G10" s="500"/>
      <c r="H10" s="500"/>
      <c r="I10" s="500"/>
      <c r="J10" s="502"/>
    </row>
    <row r="11" spans="2:11" ht="15.75" thickBot="1" x14ac:dyDescent="0.3">
      <c r="B11" s="516"/>
      <c r="C11" s="517"/>
      <c r="D11" s="72"/>
      <c r="E11" s="501"/>
      <c r="F11" s="501"/>
      <c r="G11" s="501"/>
      <c r="H11" s="501"/>
      <c r="I11" s="501"/>
      <c r="J11" s="503"/>
    </row>
    <row r="12" spans="2:11" ht="12" customHeight="1" thickBot="1" x14ac:dyDescent="0.3">
      <c r="B12" s="75"/>
      <c r="C12" s="75"/>
      <c r="D12" s="75"/>
      <c r="E12" s="75"/>
      <c r="F12" s="75"/>
      <c r="G12" s="75"/>
      <c r="H12" s="75"/>
      <c r="I12" s="75"/>
      <c r="J12" s="75"/>
    </row>
    <row r="13" spans="2:11" ht="42.75" x14ac:dyDescent="0.25">
      <c r="B13" s="513" t="s">
        <v>140</v>
      </c>
      <c r="C13" s="514"/>
      <c r="D13" s="74" t="s">
        <v>29</v>
      </c>
      <c r="E13" s="514" t="s">
        <v>141</v>
      </c>
      <c r="F13" s="60"/>
      <c r="G13" s="504" t="str">
        <f>IFERROR(VLOOKUP(D13,Listas!H4:I8,2,FALSE),"")</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H13" s="504"/>
      <c r="I13" s="504"/>
      <c r="J13" s="505"/>
    </row>
    <row r="14" spans="2:11" ht="28.5" x14ac:dyDescent="0.25">
      <c r="B14" s="515"/>
      <c r="C14" s="470"/>
      <c r="D14" s="11" t="s">
        <v>32</v>
      </c>
      <c r="E14" s="470"/>
      <c r="F14" s="26"/>
      <c r="G14" s="509" t="str">
        <f>IFERROR(VLOOKUP(D14,Listas!H5:I9,2,FALSE),"")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H14" s="509"/>
      <c r="I14" s="509"/>
      <c r="J14" s="510"/>
    </row>
    <row r="15" spans="2:11" ht="15.75" thickBot="1" x14ac:dyDescent="0.3">
      <c r="B15" s="516"/>
      <c r="C15" s="517"/>
      <c r="D15" s="67"/>
      <c r="E15" s="517"/>
      <c r="F15" s="68"/>
      <c r="G15" s="511" t="str">
        <f>IFERROR(VLOOKUP(D15,Listas!H6:I10,2,FALSE),"")</f>
        <v/>
      </c>
      <c r="H15" s="511"/>
      <c r="I15" s="511"/>
      <c r="J15" s="512"/>
      <c r="K15" s="16"/>
    </row>
    <row r="16" spans="2:11" ht="15.75" thickBot="1" x14ac:dyDescent="0.3">
      <c r="B16" s="70"/>
      <c r="C16" s="70"/>
      <c r="D16" s="70"/>
      <c r="E16" s="70"/>
      <c r="F16" s="70"/>
      <c r="G16" s="71"/>
      <c r="H16" s="71"/>
      <c r="I16" s="71"/>
      <c r="J16" s="71"/>
    </row>
    <row r="17" spans="2:10" ht="36" customHeight="1" x14ac:dyDescent="0.25">
      <c r="B17" s="506" t="s">
        <v>142</v>
      </c>
      <c r="C17" s="507"/>
      <c r="D17" s="507"/>
      <c r="E17" s="508"/>
      <c r="F17" s="69"/>
      <c r="G17" s="497" t="s">
        <v>211</v>
      </c>
      <c r="H17" s="498"/>
      <c r="I17" s="498"/>
      <c r="J17" s="499"/>
    </row>
    <row r="18" spans="2:10" ht="9.75" customHeight="1" x14ac:dyDescent="0.25">
      <c r="B18" s="1"/>
      <c r="C18" s="2"/>
      <c r="D18" s="2"/>
      <c r="E18" s="2"/>
      <c r="F18" s="4"/>
      <c r="G18" s="14"/>
      <c r="H18" s="15"/>
      <c r="I18" s="15"/>
      <c r="J18" s="55"/>
    </row>
    <row r="19" spans="2:10" ht="7.5" customHeight="1" x14ac:dyDescent="0.25">
      <c r="B19" s="12"/>
      <c r="C19" s="13"/>
      <c r="D19" s="13"/>
      <c r="E19" s="13"/>
      <c r="F19" s="13"/>
      <c r="G19" s="10"/>
      <c r="H19" s="10"/>
      <c r="I19" s="10"/>
      <c r="J19" s="54"/>
    </row>
    <row r="20" spans="2:10" ht="30" customHeight="1" x14ac:dyDescent="0.25">
      <c r="B20" s="518" t="s">
        <v>35</v>
      </c>
      <c r="C20" s="519"/>
      <c r="D20" s="519"/>
      <c r="E20" s="520"/>
      <c r="F20" s="5" t="str">
        <f>+VLOOKUP($B$20,Listas!$X$39:$Y$43,2,FALSE)</f>
        <v>_ob2</v>
      </c>
      <c r="G20" s="467" t="s">
        <v>92</v>
      </c>
      <c r="H20" s="467"/>
      <c r="I20" s="467"/>
      <c r="J20" s="468"/>
    </row>
    <row r="21" spans="2:10" ht="15" hidden="1" customHeight="1" x14ac:dyDescent="0.25">
      <c r="B21" s="347"/>
      <c r="C21" s="348"/>
      <c r="D21" s="348"/>
      <c r="E21" s="349"/>
      <c r="F21" s="5" t="str">
        <f>+VLOOKUP($B$20,Listas!$X$39:$Y$43,2,FALSE)</f>
        <v>_ob2</v>
      </c>
      <c r="G21" s="467"/>
      <c r="H21" s="467"/>
      <c r="I21" s="467"/>
      <c r="J21" s="468"/>
    </row>
    <row r="22" spans="2:10" ht="15.75" hidden="1" customHeight="1" x14ac:dyDescent="0.25">
      <c r="B22" s="350"/>
      <c r="C22" s="351"/>
      <c r="D22" s="351"/>
      <c r="E22" s="352"/>
      <c r="F22" s="5" t="str">
        <f>+VLOOKUP($B$20,Listas!$X$39:$Y$43,2,FALSE)</f>
        <v>_ob2</v>
      </c>
      <c r="G22" s="467"/>
      <c r="H22" s="467"/>
      <c r="I22" s="467"/>
      <c r="J22" s="468"/>
    </row>
    <row r="23" spans="2:10" s="16" customFormat="1" ht="8.25" customHeight="1" outlineLevel="1" x14ac:dyDescent="0.25">
      <c r="B23" s="1"/>
      <c r="C23" s="2"/>
      <c r="D23" s="2"/>
      <c r="E23" s="3"/>
      <c r="F23" s="3"/>
      <c r="G23" s="25"/>
      <c r="H23" s="25"/>
      <c r="I23" s="25"/>
      <c r="J23" s="56"/>
    </row>
    <row r="24" spans="2:10" s="16" customFormat="1" ht="30" customHeight="1" outlineLevel="1" x14ac:dyDescent="0.25">
      <c r="B24" s="478" t="s">
        <v>60</v>
      </c>
      <c r="C24" s="479"/>
      <c r="D24" s="479"/>
      <c r="E24" s="479"/>
      <c r="F24" s="5" t="str">
        <f>+VLOOKUP($B$24,Listas!$X$39:$Y$43,2,FALSE)</f>
        <v>_ob3</v>
      </c>
      <c r="G24" s="467" t="s">
        <v>112</v>
      </c>
      <c r="H24" s="467"/>
      <c r="I24" s="467"/>
      <c r="J24" s="468"/>
    </row>
    <row r="25" spans="2:10" s="16" customFormat="1" ht="27.75" customHeight="1" outlineLevel="1" x14ac:dyDescent="0.25">
      <c r="B25" s="478"/>
      <c r="C25" s="479"/>
      <c r="D25" s="479"/>
      <c r="E25" s="479"/>
      <c r="F25" s="5" t="str">
        <f>+VLOOKUP($B$24,Listas!$X$39:$Y$43,2,FALSE)</f>
        <v>_ob3</v>
      </c>
      <c r="G25" s="467" t="s">
        <v>113</v>
      </c>
      <c r="H25" s="467"/>
      <c r="I25" s="467"/>
      <c r="J25" s="468"/>
    </row>
    <row r="26" spans="2:10" s="16" customFormat="1" ht="27.75" customHeight="1" outlineLevel="1" x14ac:dyDescent="0.25">
      <c r="B26" s="478"/>
      <c r="C26" s="479"/>
      <c r="D26" s="479"/>
      <c r="E26" s="479"/>
      <c r="F26" s="5" t="str">
        <f>+VLOOKUP($B$24,Listas!$X$39:$Y$43,2,FALSE)</f>
        <v>_ob3</v>
      </c>
      <c r="G26" s="467" t="s">
        <v>114</v>
      </c>
      <c r="H26" s="467"/>
      <c r="I26" s="467"/>
      <c r="J26" s="468"/>
    </row>
    <row r="27" spans="2:10" s="16" customFormat="1" ht="42.75" customHeight="1" outlineLevel="1" x14ac:dyDescent="0.25">
      <c r="B27" s="478"/>
      <c r="C27" s="479"/>
      <c r="D27" s="479"/>
      <c r="E27" s="479"/>
      <c r="F27" s="5" t="str">
        <f>+VLOOKUP($B$24,Listas!$X$39:$Y$43,2,FALSE)</f>
        <v>_ob3</v>
      </c>
      <c r="G27" s="467" t="s">
        <v>115</v>
      </c>
      <c r="H27" s="467"/>
      <c r="I27" s="467"/>
      <c r="J27" s="468"/>
    </row>
    <row r="28" spans="2:10" s="16" customFormat="1" ht="8.25" customHeight="1" outlineLevel="1" x14ac:dyDescent="0.25">
      <c r="B28" s="1"/>
      <c r="C28" s="2"/>
      <c r="D28" s="2"/>
      <c r="E28" s="3"/>
      <c r="F28" s="3"/>
      <c r="G28" s="25"/>
      <c r="H28" s="25"/>
      <c r="I28" s="25"/>
      <c r="J28" s="56"/>
    </row>
    <row r="29" spans="2:10" s="16" customFormat="1" ht="29.25" customHeight="1" outlineLevel="1" x14ac:dyDescent="0.25">
      <c r="B29" s="523" t="s">
        <v>48</v>
      </c>
      <c r="C29" s="524"/>
      <c r="D29" s="524"/>
      <c r="E29" s="525"/>
      <c r="F29" s="5" t="str">
        <f>+VLOOKUP($B$29,Listas!$X$39:$Y$43,2,FALSE)</f>
        <v>_ob4</v>
      </c>
      <c r="G29" s="467" t="s">
        <v>101</v>
      </c>
      <c r="H29" s="467"/>
      <c r="I29" s="467"/>
      <c r="J29" s="468"/>
    </row>
    <row r="30" spans="2:10" s="16" customFormat="1" ht="27.75" customHeight="1" outlineLevel="1" x14ac:dyDescent="0.25">
      <c r="B30" s="526"/>
      <c r="C30" s="527"/>
      <c r="D30" s="527"/>
      <c r="E30" s="528"/>
      <c r="F30" s="5" t="str">
        <f>+VLOOKUP($B$29,Listas!$X$39:$Y$43,2,FALSE)</f>
        <v>_ob4</v>
      </c>
      <c r="G30" s="467" t="s">
        <v>107</v>
      </c>
      <c r="H30" s="467"/>
      <c r="I30" s="467"/>
      <c r="J30" s="468"/>
    </row>
    <row r="31" spans="2:10" s="16" customFormat="1" ht="15" hidden="1" customHeight="1" outlineLevel="1" x14ac:dyDescent="0.25">
      <c r="B31" s="353"/>
      <c r="C31" s="354"/>
      <c r="D31" s="354"/>
      <c r="E31" s="354"/>
      <c r="F31" s="5" t="str">
        <f>+VLOOKUP($B$29,Listas!$X$39:$Y$43,2,FALSE)</f>
        <v>_ob4</v>
      </c>
      <c r="G31" s="467"/>
      <c r="H31" s="467"/>
      <c r="I31" s="467"/>
      <c r="J31" s="468"/>
    </row>
    <row r="32" spans="2:10" s="16" customFormat="1" ht="9" customHeight="1" outlineLevel="1" thickBot="1" x14ac:dyDescent="0.3">
      <c r="B32" s="1"/>
      <c r="C32" s="2"/>
      <c r="D32" s="2"/>
      <c r="E32" s="3"/>
      <c r="F32" s="3"/>
      <c r="G32" s="25"/>
      <c r="H32" s="25"/>
      <c r="I32" s="25"/>
      <c r="J32" s="56"/>
    </row>
    <row r="33" spans="1:10" s="16" customFormat="1" hidden="1" outlineLevel="1" x14ac:dyDescent="0.25">
      <c r="B33" s="478"/>
      <c r="C33" s="479"/>
      <c r="D33" s="479"/>
      <c r="E33" s="479"/>
      <c r="F33" s="5" t="e">
        <f>+VLOOKUP($B$33,Listas!$X$39:$Y$43,2,FALSE)</f>
        <v>#N/A</v>
      </c>
      <c r="G33" s="467"/>
      <c r="H33" s="467"/>
      <c r="I33" s="467"/>
      <c r="J33" s="468"/>
    </row>
    <row r="34" spans="1:10" s="16" customFormat="1" hidden="1" outlineLevel="1" x14ac:dyDescent="0.25">
      <c r="B34" s="478"/>
      <c r="C34" s="479"/>
      <c r="D34" s="479"/>
      <c r="E34" s="479"/>
      <c r="F34" s="5" t="e">
        <f>+VLOOKUP($B$33,Listas!$X$39:$Y$43,2,FALSE)</f>
        <v>#N/A</v>
      </c>
      <c r="G34" s="467"/>
      <c r="H34" s="467"/>
      <c r="I34" s="467"/>
      <c r="J34" s="468"/>
    </row>
    <row r="35" spans="1:10" s="16" customFormat="1" ht="15.75" hidden="1" outlineLevel="1" thickBot="1" x14ac:dyDescent="0.3">
      <c r="B35" s="480"/>
      <c r="C35" s="481"/>
      <c r="D35" s="481"/>
      <c r="E35" s="481"/>
      <c r="F35" s="59" t="e">
        <f>+VLOOKUP($B$33,Listas!$X$39:$Y$43,2,FALSE)</f>
        <v>#N/A</v>
      </c>
      <c r="G35" s="521"/>
      <c r="H35" s="521"/>
      <c r="I35" s="521"/>
      <c r="J35" s="522"/>
    </row>
    <row r="36" spans="1:10" s="16" customFormat="1" ht="9" customHeight="1" thickBot="1" x14ac:dyDescent="0.3">
      <c r="B36" s="61"/>
      <c r="C36" s="61"/>
      <c r="D36" s="61"/>
      <c r="E36" s="62"/>
      <c r="F36" s="62"/>
      <c r="G36" s="62"/>
      <c r="H36" s="62"/>
      <c r="I36" s="62"/>
      <c r="J36" s="62"/>
    </row>
    <row r="37" spans="1:10" ht="34.5" customHeight="1" x14ac:dyDescent="0.25">
      <c r="B37" s="482" t="s">
        <v>143</v>
      </c>
      <c r="C37" s="469"/>
      <c r="D37" s="485"/>
      <c r="E37" s="469" t="s">
        <v>144</v>
      </c>
      <c r="F37" s="63"/>
      <c r="G37" s="64" t="s">
        <v>123</v>
      </c>
      <c r="H37" s="469" t="s">
        <v>145</v>
      </c>
      <c r="I37" s="472">
        <f>0.5*'Act. Estrategias'!BF133+'Act. Gestión y Seguimiento'!AT21*0.25+'Act. Gestión y Seguimiento'!AT33*0.25</f>
        <v>0</v>
      </c>
      <c r="J37" s="473"/>
    </row>
    <row r="38" spans="1:10" ht="34.5" customHeight="1" x14ac:dyDescent="0.25">
      <c r="B38" s="483"/>
      <c r="C38" s="470"/>
      <c r="D38" s="486"/>
      <c r="E38" s="470"/>
      <c r="F38" s="57"/>
      <c r="G38" s="5" t="s">
        <v>89</v>
      </c>
      <c r="H38" s="470"/>
      <c r="I38" s="474"/>
      <c r="J38" s="475"/>
    </row>
    <row r="39" spans="1:10" ht="34.5" customHeight="1" thickBot="1" x14ac:dyDescent="0.3">
      <c r="B39" s="484"/>
      <c r="C39" s="471"/>
      <c r="D39" s="487"/>
      <c r="E39" s="471"/>
      <c r="F39" s="65"/>
      <c r="G39" s="66" t="s">
        <v>88</v>
      </c>
      <c r="H39" s="471"/>
      <c r="I39" s="476"/>
      <c r="J39" s="477"/>
    </row>
    <row r="40" spans="1:10" ht="15.75" thickBot="1" x14ac:dyDescent="0.3">
      <c r="G40" s="21"/>
      <c r="H40" s="17"/>
      <c r="I40" s="17"/>
      <c r="J40" s="17"/>
    </row>
    <row r="41" spans="1:10" ht="15.75" customHeight="1" thickBot="1" x14ac:dyDescent="0.3">
      <c r="A41" s="58"/>
      <c r="B41" s="488" t="s">
        <v>284</v>
      </c>
      <c r="C41" s="489"/>
      <c r="D41" s="490"/>
      <c r="E41" s="97" t="s">
        <v>12</v>
      </c>
      <c r="F41" s="21"/>
      <c r="G41" s="21"/>
      <c r="H41" s="17"/>
      <c r="I41" s="17"/>
      <c r="J41" s="17"/>
    </row>
    <row r="42" spans="1:10" x14ac:dyDescent="0.25">
      <c r="B42" s="491" t="s">
        <v>317</v>
      </c>
      <c r="C42" s="492"/>
      <c r="D42" s="492"/>
      <c r="E42" s="357">
        <v>43851</v>
      </c>
      <c r="F42" s="21"/>
      <c r="G42" s="21"/>
      <c r="H42" s="17"/>
      <c r="I42" s="17"/>
      <c r="J42" s="17"/>
    </row>
    <row r="43" spans="1:10" x14ac:dyDescent="0.25">
      <c r="B43" s="493"/>
      <c r="C43" s="494"/>
      <c r="D43" s="494"/>
      <c r="E43" s="95"/>
      <c r="F43" s="21"/>
      <c r="G43" s="21"/>
      <c r="H43" s="17"/>
      <c r="I43" s="17"/>
      <c r="J43" s="17"/>
    </row>
    <row r="44" spans="1:10" x14ac:dyDescent="0.25">
      <c r="B44" s="493"/>
      <c r="C44" s="494"/>
      <c r="D44" s="494"/>
      <c r="E44" s="95"/>
      <c r="F44" s="21"/>
      <c r="G44" s="21"/>
      <c r="H44" s="17"/>
      <c r="I44" s="17"/>
      <c r="J44" s="17"/>
    </row>
    <row r="45" spans="1:10" ht="15.75" thickBot="1" x14ac:dyDescent="0.3">
      <c r="B45" s="495"/>
      <c r="C45" s="496"/>
      <c r="D45" s="496"/>
      <c r="E45" s="96"/>
      <c r="F45" s="21"/>
      <c r="G45" s="21"/>
      <c r="H45" s="17"/>
      <c r="I45" s="17"/>
      <c r="J45" s="17"/>
    </row>
    <row r="46" spans="1:10" s="16" customFormat="1" ht="39.75" customHeight="1" x14ac:dyDescent="0.25">
      <c r="B46" s="22"/>
      <c r="C46" s="22"/>
      <c r="D46" s="22"/>
      <c r="E46" s="22"/>
      <c r="F46" s="22"/>
      <c r="G46" s="22"/>
    </row>
    <row r="47" spans="1:10" s="16" customFormat="1" ht="39.75" customHeight="1" x14ac:dyDescent="0.25">
      <c r="B47" s="22"/>
      <c r="C47" s="22"/>
      <c r="D47" s="22"/>
      <c r="E47" s="22"/>
      <c r="F47" s="22"/>
      <c r="G47" s="22"/>
    </row>
    <row r="48" spans="1:10" ht="61.5" customHeight="1" x14ac:dyDescent="0.25">
      <c r="B48" s="466" t="s">
        <v>429</v>
      </c>
      <c r="C48" s="466"/>
      <c r="D48" s="466"/>
      <c r="E48" s="466"/>
      <c r="F48" s="21"/>
      <c r="G48" s="466" t="s">
        <v>430</v>
      </c>
      <c r="H48" s="466"/>
      <c r="I48" s="466"/>
      <c r="J48" s="466"/>
    </row>
    <row r="49" spans="2:7" s="16" customFormat="1" x14ac:dyDescent="0.25">
      <c r="B49" s="22"/>
      <c r="C49" s="22"/>
      <c r="D49" s="22"/>
      <c r="E49" s="22"/>
      <c r="F49" s="22"/>
      <c r="G49" s="22"/>
    </row>
    <row r="51" spans="2:7" x14ac:dyDescent="0.25">
      <c r="D51" s="355"/>
      <c r="G51" s="356"/>
    </row>
  </sheetData>
  <dataConsolidate/>
  <mergeCells count="48">
    <mergeCell ref="B1:C3"/>
    <mergeCell ref="B8:C8"/>
    <mergeCell ref="D1:J1"/>
    <mergeCell ref="D2:J2"/>
    <mergeCell ref="D3:J3"/>
    <mergeCell ref="F8:J8"/>
    <mergeCell ref="B6:D6"/>
    <mergeCell ref="B24:E27"/>
    <mergeCell ref="G35:J35"/>
    <mergeCell ref="G33:J33"/>
    <mergeCell ref="G34:J34"/>
    <mergeCell ref="G22:J22"/>
    <mergeCell ref="G24:J24"/>
    <mergeCell ref="G25:J25"/>
    <mergeCell ref="G27:J27"/>
    <mergeCell ref="G31:J31"/>
    <mergeCell ref="B29:E30"/>
    <mergeCell ref="G26:J26"/>
    <mergeCell ref="G21:J21"/>
    <mergeCell ref="G20:J20"/>
    <mergeCell ref="G17:J17"/>
    <mergeCell ref="E10:G10"/>
    <mergeCell ref="E11:G11"/>
    <mergeCell ref="H10:J10"/>
    <mergeCell ref="H11:J11"/>
    <mergeCell ref="G13:J13"/>
    <mergeCell ref="B17:E17"/>
    <mergeCell ref="G14:J14"/>
    <mergeCell ref="G15:J15"/>
    <mergeCell ref="B13:C15"/>
    <mergeCell ref="E13:E15"/>
    <mergeCell ref="B10:C11"/>
    <mergeCell ref="B20:E20"/>
    <mergeCell ref="B48:E48"/>
    <mergeCell ref="G48:J48"/>
    <mergeCell ref="G29:J29"/>
    <mergeCell ref="G30:J30"/>
    <mergeCell ref="E37:E39"/>
    <mergeCell ref="H37:H39"/>
    <mergeCell ref="I37:J39"/>
    <mergeCell ref="B33:E35"/>
    <mergeCell ref="B37:C39"/>
    <mergeCell ref="D37:D39"/>
    <mergeCell ref="B41:D41"/>
    <mergeCell ref="B42:D42"/>
    <mergeCell ref="B43:D43"/>
    <mergeCell ref="B44:D44"/>
    <mergeCell ref="B45:D45"/>
  </mergeCells>
  <dataValidations count="11">
    <dataValidation type="list" allowBlank="1" showInputMessage="1" showErrorMessage="1" sqref="D10:D11">
      <formula1>procesos</formula1>
    </dataValidation>
    <dataValidation type="list" allowBlank="1" showInputMessage="1" showErrorMessage="1" sqref="B31:E31 C21:E22 B33:E35 B20:B22 B29 B24:E27">
      <formula1>objetivos</formula1>
    </dataValidation>
    <dataValidation type="list" allowBlank="1" showInputMessage="1" showErrorMessage="1" sqref="D13:D15">
      <formula1>proyectos</formula1>
    </dataValidation>
    <dataValidation type="list" allowBlank="1" showInputMessage="1" showErrorMessage="1" sqref="E6">
      <formula1>"2016, 2017, 2018, 2019, 2020"</formula1>
    </dataValidation>
    <dataValidation type="list" allowBlank="1" showInputMessage="1" showErrorMessage="1" sqref="E10:J11">
      <formula1>#REF!</formula1>
    </dataValidation>
    <dataValidation type="list" allowBlank="1" showInputMessage="1" showErrorMessage="1" sqref="G24:J27">
      <formula1>INDIRECT($F$24)</formula1>
    </dataValidation>
    <dataValidation type="list" allowBlank="1" showInputMessage="1" showErrorMessage="1" sqref="G29:J31">
      <formula1>INDIRECT($F$29)</formula1>
    </dataValidation>
    <dataValidation type="list" allowBlank="1" showInputMessage="1" showErrorMessage="1" sqref="G33:J35">
      <formula1>INDIRECT($F$33)</formula1>
    </dataValidation>
    <dataValidation type="list" allowBlank="1" showInputMessage="1" showErrorMessage="1" sqref="G20:J22">
      <formula1>INDIRECT($F$20)</formula1>
    </dataValidation>
    <dataValidation type="date" allowBlank="1" showInputMessage="1" showErrorMessage="1" sqref="E42:E45">
      <formula1>43831</formula1>
      <formula2>44196</formula2>
    </dataValidation>
    <dataValidation type="list" allowBlank="1" showInputMessage="1" showErrorMessage="1" sqref="B42:B45">
      <formula1>"Formulación versión 1, Actualización versión 2, Actualización versión 3, Actualización versión 4"</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&amp;LVersión 5 13-12-2019&amp;R&amp;N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Listas!$B$3:$B$10</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G142"/>
  <sheetViews>
    <sheetView showGridLines="0" tabSelected="1" topLeftCell="H23" zoomScale="90" zoomScaleNormal="90" zoomScaleSheetLayoutView="90" zoomScalePageLayoutView="125" workbookViewId="0">
      <selection activeCell="S23" sqref="S23"/>
    </sheetView>
  </sheetViews>
  <sheetFormatPr baseColWidth="10" defaultColWidth="10.85546875" defaultRowHeight="17.25" outlineLevelCol="1" x14ac:dyDescent="0.25"/>
  <cols>
    <col min="1" max="1" width="3.140625" style="103" customWidth="1"/>
    <col min="2" max="2" width="10.7109375" style="188" customWidth="1"/>
    <col min="3" max="3" width="15.42578125" style="188" customWidth="1"/>
    <col min="4" max="4" width="73.7109375" style="188" customWidth="1"/>
    <col min="5" max="5" width="14.7109375" style="369" customWidth="1"/>
    <col min="6" max="6" width="28.5703125" style="189" customWidth="1"/>
    <col min="7" max="7" width="27.85546875" style="188" customWidth="1"/>
    <col min="8" max="8" width="18.140625" style="188" customWidth="1"/>
    <col min="9" max="9" width="22.85546875" style="188" customWidth="1"/>
    <col min="10" max="10" width="20.42578125" style="188" customWidth="1"/>
    <col min="11" max="12" width="12.42578125" style="188" customWidth="1"/>
    <col min="13" max="13" width="7.5703125" style="188" customWidth="1"/>
    <col min="14" max="16" width="5.28515625" style="188" customWidth="1" outlineLevel="1"/>
    <col min="17" max="17" width="7.5703125" style="188" customWidth="1"/>
    <col min="18" max="18" width="11.5703125" style="188" bestFit="1" customWidth="1"/>
    <col min="19" max="19" width="66.7109375" style="188" customWidth="1"/>
    <col min="20" max="20" width="8" style="188" hidden="1" customWidth="1" outlineLevel="1"/>
    <col min="21" max="21" width="7.140625" style="188" hidden="1" customWidth="1" outlineLevel="1"/>
    <col min="22" max="22" width="39.140625" style="188" hidden="1" customWidth="1" outlineLevel="1"/>
    <col min="23" max="23" width="7.5703125" style="188" customWidth="1" collapsed="1"/>
    <col min="24" max="26" width="5.28515625" style="190" customWidth="1" outlineLevel="1"/>
    <col min="27" max="27" width="7.5703125" style="191" customWidth="1"/>
    <col min="28" max="28" width="11.5703125" style="188" bestFit="1" customWidth="1"/>
    <col min="29" max="29" width="58.42578125" style="191" customWidth="1"/>
    <col min="30" max="30" width="13.140625" style="188" hidden="1" customWidth="1" outlineLevel="1"/>
    <col min="31" max="31" width="7.140625" style="188" hidden="1" customWidth="1" outlineLevel="1"/>
    <col min="32" max="32" width="0.7109375" style="188" customWidth="1" outlineLevel="1"/>
    <col min="33" max="33" width="8" style="191" customWidth="1"/>
    <col min="34" max="36" width="5.28515625" style="192" customWidth="1" outlineLevel="1"/>
    <col min="37" max="37" width="10.85546875" style="191" customWidth="1"/>
    <col min="38" max="38" width="11.5703125" style="188" bestFit="1" customWidth="1"/>
    <col min="39" max="39" width="54.85546875" style="191" customWidth="1"/>
    <col min="40" max="40" width="13.140625" style="188" hidden="1" customWidth="1" outlineLevel="1"/>
    <col min="41" max="41" width="7.140625" style="188" hidden="1" customWidth="1" outlineLevel="1"/>
    <col min="42" max="42" width="39.140625" style="188" hidden="1" customWidth="1" outlineLevel="1"/>
    <col min="43" max="43" width="9.7109375" style="191" customWidth="1" collapsed="1"/>
    <col min="44" max="44" width="5.28515625" style="192" customWidth="1" outlineLevel="1"/>
    <col min="45" max="45" width="5.85546875" style="192" customWidth="1" outlineLevel="1"/>
    <col min="46" max="46" width="5.28515625" style="192" customWidth="1" outlineLevel="1"/>
    <col min="47" max="47" width="8.85546875" style="191" customWidth="1"/>
    <col min="48" max="48" width="11.5703125" style="188" bestFit="1" customWidth="1"/>
    <col min="49" max="49" width="54.85546875" style="191" customWidth="1"/>
    <col min="50" max="50" width="13.140625" style="188" hidden="1" customWidth="1" outlineLevel="1"/>
    <col min="51" max="51" width="7.140625" style="188" hidden="1" customWidth="1" outlineLevel="1"/>
    <col min="52" max="52" width="39.140625" style="188" hidden="1" customWidth="1" outlineLevel="1"/>
    <col min="53" max="53" width="8.85546875" style="191" customWidth="1" collapsed="1"/>
    <col min="54" max="54" width="8.85546875" style="191" customWidth="1"/>
    <col min="55" max="55" width="18.7109375" style="191" bestFit="1" customWidth="1"/>
    <col min="56" max="56" width="7.5703125" style="191" customWidth="1"/>
    <col min="57" max="57" width="11.140625" style="191" customWidth="1"/>
    <col min="58" max="58" width="44.42578125" style="193" customWidth="1"/>
    <col min="59" max="59" width="10.85546875" style="203"/>
    <col min="60" max="16384" width="10.85546875" style="103"/>
  </cols>
  <sheetData>
    <row r="1" spans="2:59" s="206" customFormat="1" ht="24.75" customHeight="1" x14ac:dyDescent="0.25">
      <c r="B1" s="583"/>
      <c r="C1" s="584"/>
      <c r="D1" s="592" t="str">
        <f>+'Marco General'!D1</f>
        <v>INSTITUTO DISTRITAL DE PATRIMONIO CULTURAL</v>
      </c>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2"/>
      <c r="AX1" s="592"/>
      <c r="AY1" s="592"/>
      <c r="AZ1" s="592"/>
      <c r="BA1" s="592"/>
      <c r="BB1" s="592"/>
      <c r="BC1" s="592"/>
      <c r="BD1" s="592"/>
      <c r="BE1" s="592"/>
      <c r="BF1" s="593"/>
      <c r="BG1" s="244"/>
    </row>
    <row r="2" spans="2:59" s="206" customFormat="1" ht="24.75" customHeight="1" x14ac:dyDescent="0.25">
      <c r="B2" s="585"/>
      <c r="C2" s="586"/>
      <c r="D2" s="594" t="str">
        <f>'Marco General'!$D$2</f>
        <v>PROCESO DE DIRECCIONAMIENTO ESTRATEGICO</v>
      </c>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c r="AW2" s="594"/>
      <c r="AX2" s="594"/>
      <c r="AY2" s="594"/>
      <c r="AZ2" s="594"/>
      <c r="BA2" s="594"/>
      <c r="BB2" s="594"/>
      <c r="BC2" s="594"/>
      <c r="BD2" s="594"/>
      <c r="BE2" s="594"/>
      <c r="BF2" s="595"/>
      <c r="BG2" s="244"/>
    </row>
    <row r="3" spans="2:59" s="206" customFormat="1" ht="37.5" customHeight="1" thickBot="1" x14ac:dyDescent="0.3">
      <c r="B3" s="587"/>
      <c r="C3" s="588"/>
      <c r="D3" s="596" t="str">
        <f>+'Marco General'!$D$3</f>
        <v>PLAN OPERATIVO ANUAL POR DEPENDENCIAS / PROCESOS</v>
      </c>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7"/>
      <c r="BG3" s="244"/>
    </row>
    <row r="4" spans="2:59" s="212" customFormat="1" ht="10.5" customHeight="1" x14ac:dyDescent="0.25">
      <c r="B4" s="207"/>
      <c r="C4" s="207"/>
      <c r="D4" s="207"/>
      <c r="E4" s="370"/>
      <c r="F4" s="208"/>
      <c r="G4" s="207"/>
      <c r="H4" s="207"/>
      <c r="I4" s="207"/>
      <c r="J4" s="207"/>
      <c r="K4" s="207"/>
      <c r="L4" s="207"/>
      <c r="M4" s="207"/>
      <c r="N4" s="207"/>
      <c r="O4" s="207"/>
      <c r="P4" s="207"/>
      <c r="Q4" s="207"/>
      <c r="R4" s="207"/>
      <c r="S4" s="209"/>
      <c r="T4" s="209"/>
      <c r="U4" s="209"/>
      <c r="V4" s="209"/>
      <c r="W4" s="207"/>
      <c r="X4" s="210"/>
      <c r="Y4" s="210"/>
      <c r="Z4" s="210"/>
      <c r="AA4" s="207"/>
      <c r="AB4" s="207"/>
      <c r="AC4" s="207"/>
      <c r="AD4" s="209"/>
      <c r="AE4" s="209"/>
      <c r="AF4" s="209"/>
      <c r="AG4" s="207"/>
      <c r="AH4" s="210"/>
      <c r="AI4" s="210"/>
      <c r="AJ4" s="210"/>
      <c r="AK4" s="207"/>
      <c r="AL4" s="207"/>
      <c r="AM4" s="207"/>
      <c r="AN4" s="209"/>
      <c r="AO4" s="209"/>
      <c r="AP4" s="209"/>
      <c r="AQ4" s="207"/>
      <c r="AR4" s="210"/>
      <c r="AS4" s="210"/>
      <c r="AT4" s="210"/>
      <c r="AU4" s="207"/>
      <c r="AV4" s="207"/>
      <c r="AW4" s="207"/>
      <c r="AX4" s="209"/>
      <c r="AY4" s="209"/>
      <c r="AZ4" s="209"/>
      <c r="BA4" s="207"/>
      <c r="BB4" s="207"/>
      <c r="BC4" s="207"/>
      <c r="BD4" s="207"/>
      <c r="BE4" s="207"/>
      <c r="BF4" s="211"/>
      <c r="BG4" s="262"/>
    </row>
    <row r="5" spans="2:59" s="206" customFormat="1" ht="14.25" customHeight="1" x14ac:dyDescent="0.25">
      <c r="B5" s="589" t="s">
        <v>1</v>
      </c>
      <c r="C5" s="589"/>
      <c r="D5" s="600" t="str">
        <f>+'Marco General'!D8:D8</f>
        <v>Subdirección de Gestión Territorial</v>
      </c>
      <c r="E5" s="371"/>
      <c r="BA5" s="608" t="s">
        <v>272</v>
      </c>
      <c r="BB5" s="608"/>
      <c r="BC5" s="608"/>
      <c r="BD5" s="602">
        <f>SUM(BG:BG)</f>
        <v>0.88500000000000001</v>
      </c>
      <c r="BE5" s="603"/>
      <c r="BF5" s="604"/>
      <c r="BG5" s="244"/>
    </row>
    <row r="6" spans="2:59" s="206" customFormat="1" ht="15" customHeight="1" x14ac:dyDescent="0.25">
      <c r="B6" s="590"/>
      <c r="C6" s="590"/>
      <c r="D6" s="601"/>
      <c r="E6" s="371"/>
      <c r="BA6" s="609"/>
      <c r="BB6" s="609"/>
      <c r="BC6" s="609"/>
      <c r="BD6" s="605"/>
      <c r="BE6" s="606"/>
      <c r="BF6" s="607"/>
      <c r="BG6" s="244"/>
    </row>
    <row r="7" spans="2:59" s="212" customFormat="1" ht="12" customHeight="1" x14ac:dyDescent="0.25">
      <c r="B7" s="589" t="s">
        <v>0</v>
      </c>
      <c r="C7" s="589"/>
      <c r="D7" s="598">
        <f>+'Marco General'!E6</f>
        <v>2020</v>
      </c>
      <c r="E7" s="370"/>
      <c r="F7" s="208"/>
      <c r="G7" s="207"/>
      <c r="H7" s="207"/>
      <c r="I7" s="207"/>
      <c r="J7" s="207"/>
      <c r="K7" s="207"/>
      <c r="L7" s="207"/>
      <c r="M7" s="207"/>
      <c r="N7" s="207"/>
      <c r="O7" s="207"/>
      <c r="P7" s="207"/>
      <c r="Q7" s="207"/>
      <c r="R7" s="207"/>
      <c r="S7" s="209"/>
      <c r="T7" s="209"/>
      <c r="U7" s="209"/>
      <c r="V7" s="209"/>
      <c r="W7" s="207"/>
      <c r="X7" s="210"/>
      <c r="Y7" s="210"/>
      <c r="Z7" s="210"/>
      <c r="AA7" s="207"/>
      <c r="AB7" s="207"/>
      <c r="AC7" s="207"/>
      <c r="AD7" s="209"/>
      <c r="AE7" s="209"/>
      <c r="AF7" s="209"/>
      <c r="AG7" s="207"/>
      <c r="AH7" s="210"/>
      <c r="AI7" s="210"/>
      <c r="AJ7" s="210"/>
      <c r="AK7" s="207"/>
      <c r="AL7" s="207"/>
      <c r="AM7" s="207"/>
      <c r="AN7" s="209"/>
      <c r="AO7" s="209"/>
      <c r="AP7" s="209"/>
      <c r="AQ7" s="207"/>
      <c r="AR7" s="210"/>
      <c r="AS7" s="210"/>
      <c r="AT7" s="210"/>
      <c r="AU7" s="207"/>
      <c r="AV7" s="207"/>
      <c r="AW7" s="207"/>
      <c r="AX7" s="209"/>
      <c r="AY7" s="209"/>
      <c r="AZ7" s="209"/>
      <c r="BA7" s="207"/>
      <c r="BB7" s="207"/>
      <c r="BC7" s="207"/>
      <c r="BD7" s="207"/>
      <c r="BE7" s="207"/>
      <c r="BF7" s="211"/>
      <c r="BG7" s="262"/>
    </row>
    <row r="8" spans="2:59" s="212" customFormat="1" ht="12" customHeight="1" x14ac:dyDescent="0.25">
      <c r="B8" s="590"/>
      <c r="C8" s="590"/>
      <c r="D8" s="599"/>
      <c r="E8" s="372">
        <f>SUM(E12:E100)</f>
        <v>2.0000000000000004</v>
      </c>
      <c r="F8" s="208"/>
      <c r="G8" s="207"/>
      <c r="H8" s="207"/>
      <c r="I8" s="207"/>
      <c r="J8" s="207"/>
      <c r="K8" s="207"/>
      <c r="L8" s="207"/>
      <c r="M8" s="319">
        <f>+SUM(M13:M1048576)</f>
        <v>303.06</v>
      </c>
      <c r="N8" s="319"/>
      <c r="O8" s="319"/>
      <c r="P8" s="319"/>
      <c r="Q8" s="319">
        <f>+SUM(Q13:Q1048576)</f>
        <v>2.06</v>
      </c>
      <c r="R8" s="319"/>
      <c r="S8" s="273"/>
      <c r="T8" s="319">
        <f>+SUM(T13:T1048576)</f>
        <v>2</v>
      </c>
      <c r="U8" s="273"/>
      <c r="V8" s="273"/>
      <c r="W8" s="319">
        <f>+SUM(W13:W1048576)</f>
        <v>454.09000000000003</v>
      </c>
      <c r="X8" s="320"/>
      <c r="Y8" s="320"/>
      <c r="Z8" s="320"/>
      <c r="AA8" s="319">
        <f>+SUM(AA13:AA1048576)</f>
        <v>2.09</v>
      </c>
      <c r="AB8" s="319"/>
      <c r="AC8" s="319"/>
      <c r="AD8" s="319">
        <f>+SUM(AD13:AD1048576)</f>
        <v>0</v>
      </c>
      <c r="AE8" s="273"/>
      <c r="AF8" s="273"/>
      <c r="AG8" s="319">
        <f>+SUM(AG13:AG1048576)</f>
        <v>452.55</v>
      </c>
      <c r="AH8" s="320"/>
      <c r="AI8" s="320"/>
      <c r="AJ8" s="320"/>
      <c r="AK8" s="319">
        <f>+SUM(AK13:AK1048576)</f>
        <v>0</v>
      </c>
      <c r="AL8" s="319"/>
      <c r="AM8" s="319"/>
      <c r="AN8" s="319">
        <f>+SUM(AN13:AN1048576)</f>
        <v>0</v>
      </c>
      <c r="AO8" s="273"/>
      <c r="AP8" s="273"/>
      <c r="AQ8" s="319">
        <f>+SUM(AQ13:AQ1048576)</f>
        <v>302.45</v>
      </c>
      <c r="AR8" s="320"/>
      <c r="AS8" s="320"/>
      <c r="AT8" s="320"/>
      <c r="AU8" s="319">
        <f>+SUM(AU13:AU1048576)</f>
        <v>0</v>
      </c>
      <c r="AV8" s="319"/>
      <c r="AW8" s="319"/>
      <c r="AX8" s="319">
        <f>+SUM(AX13:AX1048576)</f>
        <v>0</v>
      </c>
      <c r="AY8" s="273"/>
      <c r="AZ8" s="273"/>
      <c r="BA8" s="319">
        <f>+SUM(BA13:BA1048576)</f>
        <v>6.15</v>
      </c>
      <c r="BB8" s="319">
        <f>+SUM(BB13:BB1048576)</f>
        <v>4.1500000000000004</v>
      </c>
      <c r="BC8" s="319"/>
      <c r="BD8" s="319">
        <f>+SUM(BD13:BD1048576)</f>
        <v>5.15</v>
      </c>
      <c r="BE8" s="319"/>
      <c r="BF8" s="321"/>
      <c r="BG8" s="262"/>
    </row>
    <row r="9" spans="2:59" s="217" customFormat="1" ht="15" customHeight="1" thickBot="1" x14ac:dyDescent="0.3">
      <c r="B9" s="591" t="s">
        <v>10</v>
      </c>
      <c r="C9" s="591"/>
      <c r="D9" s="591"/>
      <c r="E9" s="373" t="s">
        <v>252</v>
      </c>
      <c r="F9" s="213" t="s">
        <v>250</v>
      </c>
      <c r="G9" s="213" t="s">
        <v>129</v>
      </c>
      <c r="H9" s="213" t="s">
        <v>249</v>
      </c>
      <c r="I9" s="213" t="s">
        <v>273</v>
      </c>
      <c r="J9" s="213" t="s">
        <v>11</v>
      </c>
      <c r="K9" s="214" t="s">
        <v>256</v>
      </c>
      <c r="L9" s="213" t="s">
        <v>257</v>
      </c>
      <c r="M9" s="213" t="s">
        <v>131</v>
      </c>
      <c r="N9" s="213" t="s">
        <v>258</v>
      </c>
      <c r="O9" s="213" t="s">
        <v>259</v>
      </c>
      <c r="P9" s="213" t="s">
        <v>260</v>
      </c>
      <c r="Q9" s="213" t="s">
        <v>132</v>
      </c>
      <c r="R9" s="213" t="s">
        <v>261</v>
      </c>
      <c r="S9" s="213" t="s">
        <v>15</v>
      </c>
      <c r="T9" s="213" t="s">
        <v>294</v>
      </c>
      <c r="U9" s="213" t="s">
        <v>254</v>
      </c>
      <c r="V9" s="213" t="s">
        <v>255</v>
      </c>
      <c r="W9" s="213" t="s">
        <v>131</v>
      </c>
      <c r="X9" s="213" t="s">
        <v>262</v>
      </c>
      <c r="Y9" s="213" t="s">
        <v>263</v>
      </c>
      <c r="Z9" s="213" t="s">
        <v>264</v>
      </c>
      <c r="AA9" s="213" t="s">
        <v>132</v>
      </c>
      <c r="AB9" s="213" t="s">
        <v>261</v>
      </c>
      <c r="AC9" s="213" t="s">
        <v>15</v>
      </c>
      <c r="AD9" s="213" t="s">
        <v>294</v>
      </c>
      <c r="AE9" s="213" t="s">
        <v>254</v>
      </c>
      <c r="AF9" s="213" t="s">
        <v>255</v>
      </c>
      <c r="AG9" s="213" t="s">
        <v>131</v>
      </c>
      <c r="AH9" s="213" t="s">
        <v>265</v>
      </c>
      <c r="AI9" s="213" t="s">
        <v>266</v>
      </c>
      <c r="AJ9" s="213" t="s">
        <v>267</v>
      </c>
      <c r="AK9" s="213" t="s">
        <v>132</v>
      </c>
      <c r="AL9" s="213" t="s">
        <v>261</v>
      </c>
      <c r="AM9" s="213" t="s">
        <v>15</v>
      </c>
      <c r="AN9" s="213" t="s">
        <v>294</v>
      </c>
      <c r="AO9" s="213" t="s">
        <v>254</v>
      </c>
      <c r="AP9" s="213" t="s">
        <v>255</v>
      </c>
      <c r="AQ9" s="213" t="s">
        <v>131</v>
      </c>
      <c r="AR9" s="213" t="s">
        <v>268</v>
      </c>
      <c r="AS9" s="213" t="s">
        <v>269</v>
      </c>
      <c r="AT9" s="213" t="s">
        <v>270</v>
      </c>
      <c r="AU9" s="213" t="s">
        <v>132</v>
      </c>
      <c r="AV9" s="213" t="s">
        <v>261</v>
      </c>
      <c r="AW9" s="213" t="s">
        <v>15</v>
      </c>
      <c r="AX9" s="213" t="s">
        <v>294</v>
      </c>
      <c r="AY9" s="213" t="s">
        <v>254</v>
      </c>
      <c r="AZ9" s="213" t="s">
        <v>255</v>
      </c>
      <c r="BA9" s="213" t="s">
        <v>131</v>
      </c>
      <c r="BB9" s="215" t="s">
        <v>132</v>
      </c>
      <c r="BC9" s="215" t="s">
        <v>130</v>
      </c>
      <c r="BD9" s="345" t="s">
        <v>294</v>
      </c>
      <c r="BE9" s="215" t="s">
        <v>315</v>
      </c>
      <c r="BF9" s="216" t="s">
        <v>9</v>
      </c>
      <c r="BG9" s="214"/>
    </row>
    <row r="10" spans="2:59" s="115" customFormat="1" ht="20.25" customHeight="1" x14ac:dyDescent="0.25">
      <c r="B10" s="573" t="s">
        <v>247</v>
      </c>
      <c r="C10" s="574"/>
      <c r="D10" s="574"/>
      <c r="E10" s="575" t="s">
        <v>35</v>
      </c>
      <c r="F10" s="576"/>
      <c r="G10" s="576"/>
      <c r="H10" s="576"/>
      <c r="I10" s="576"/>
      <c r="J10" s="576"/>
      <c r="K10" s="576"/>
      <c r="L10" s="577"/>
      <c r="M10" s="205"/>
      <c r="N10" s="103"/>
      <c r="O10" s="103"/>
      <c r="P10" s="103"/>
      <c r="Q10" s="103"/>
      <c r="R10" s="103"/>
      <c r="S10" s="245" t="str">
        <f>+VLOOKUP(E10,Listas!$B$42:$D$68,2,FALSE)</f>
        <v>OBJ_2</v>
      </c>
      <c r="BD10" s="119"/>
      <c r="BG10" s="263"/>
    </row>
    <row r="11" spans="2:59" s="115" customFormat="1" ht="30" customHeight="1" thickBot="1" x14ac:dyDescent="0.3">
      <c r="B11" s="578" t="s">
        <v>283</v>
      </c>
      <c r="C11" s="579"/>
      <c r="D11" s="579"/>
      <c r="E11" s="580" t="s">
        <v>92</v>
      </c>
      <c r="F11" s="581"/>
      <c r="G11" s="581"/>
      <c r="H11" s="581"/>
      <c r="I11" s="581"/>
      <c r="J11" s="581"/>
      <c r="K11" s="581"/>
      <c r="L11" s="582"/>
      <c r="M11" s="103"/>
      <c r="N11" s="103"/>
      <c r="O11" s="103"/>
      <c r="P11" s="103"/>
      <c r="Q11" s="103"/>
      <c r="R11" s="103"/>
      <c r="S11" s="116"/>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364"/>
      <c r="BE11" s="117"/>
      <c r="BF11" s="117"/>
      <c r="BG11" s="263"/>
    </row>
    <row r="12" spans="2:59" s="119" customFormat="1" ht="25.5" customHeight="1" x14ac:dyDescent="0.25">
      <c r="B12" s="565" t="s">
        <v>248</v>
      </c>
      <c r="C12" s="567" t="s">
        <v>10</v>
      </c>
      <c r="D12" s="568"/>
      <c r="E12" s="571" t="s">
        <v>252</v>
      </c>
      <c r="F12" s="559" t="s">
        <v>250</v>
      </c>
      <c r="G12" s="559" t="s">
        <v>274</v>
      </c>
      <c r="H12" s="559" t="s">
        <v>249</v>
      </c>
      <c r="I12" s="559" t="s">
        <v>16</v>
      </c>
      <c r="J12" s="559" t="s">
        <v>11</v>
      </c>
      <c r="K12" s="561" t="s">
        <v>251</v>
      </c>
      <c r="L12" s="562"/>
      <c r="M12" s="314"/>
      <c r="N12" s="315"/>
      <c r="O12" s="315"/>
      <c r="P12" s="315"/>
      <c r="Q12" s="315"/>
      <c r="R12" s="315"/>
      <c r="S12" s="107" t="s">
        <v>3</v>
      </c>
      <c r="T12" s="315"/>
      <c r="U12" s="315"/>
      <c r="V12" s="316"/>
      <c r="W12" s="314"/>
      <c r="X12" s="315"/>
      <c r="Y12" s="315"/>
      <c r="Z12" s="315"/>
      <c r="AA12" s="315"/>
      <c r="AB12" s="315"/>
      <c r="AC12" s="315" t="s">
        <v>4</v>
      </c>
      <c r="AD12" s="315"/>
      <c r="AE12" s="315"/>
      <c r="AF12" s="316"/>
      <c r="AG12" s="314"/>
      <c r="AH12" s="315"/>
      <c r="AI12" s="315"/>
      <c r="AJ12" s="315"/>
      <c r="AK12" s="315"/>
      <c r="AL12" s="315"/>
      <c r="AM12" s="315" t="s">
        <v>5</v>
      </c>
      <c r="AN12" s="315"/>
      <c r="AO12" s="315"/>
      <c r="AP12" s="316"/>
      <c r="AQ12" s="315"/>
      <c r="AR12" s="315"/>
      <c r="AS12" s="315"/>
      <c r="AT12" s="315"/>
      <c r="AU12" s="315"/>
      <c r="AV12" s="315"/>
      <c r="AW12" s="315" t="s">
        <v>6</v>
      </c>
      <c r="AX12" s="315"/>
      <c r="AY12" s="315"/>
      <c r="AZ12" s="315"/>
      <c r="BA12" s="314"/>
      <c r="BB12" s="315"/>
      <c r="BC12" s="315" t="s">
        <v>290</v>
      </c>
      <c r="BD12" s="346"/>
      <c r="BE12" s="316"/>
      <c r="BF12" s="118" t="s">
        <v>146</v>
      </c>
      <c r="BG12" s="264"/>
    </row>
    <row r="13" spans="2:59" s="119" customFormat="1" ht="34.5" customHeight="1" x14ac:dyDescent="0.25">
      <c r="B13" s="566"/>
      <c r="C13" s="569"/>
      <c r="D13" s="570"/>
      <c r="E13" s="572"/>
      <c r="F13" s="560"/>
      <c r="G13" s="560"/>
      <c r="H13" s="560"/>
      <c r="I13" s="560"/>
      <c r="J13" s="560"/>
      <c r="K13" s="120" t="s">
        <v>256</v>
      </c>
      <c r="L13" s="121" t="s">
        <v>257</v>
      </c>
      <c r="M13" s="122" t="s">
        <v>131</v>
      </c>
      <c r="N13" s="104" t="s">
        <v>258</v>
      </c>
      <c r="O13" s="104" t="s">
        <v>259</v>
      </c>
      <c r="P13" s="104" t="s">
        <v>260</v>
      </c>
      <c r="Q13" s="104" t="s">
        <v>132</v>
      </c>
      <c r="R13" s="104" t="s">
        <v>261</v>
      </c>
      <c r="S13" s="104" t="s">
        <v>15</v>
      </c>
      <c r="T13" s="104" t="s">
        <v>294</v>
      </c>
      <c r="U13" s="104" t="s">
        <v>254</v>
      </c>
      <c r="V13" s="123" t="s">
        <v>255</v>
      </c>
      <c r="W13" s="122" t="s">
        <v>131</v>
      </c>
      <c r="X13" s="104" t="s">
        <v>262</v>
      </c>
      <c r="Y13" s="104" t="s">
        <v>263</v>
      </c>
      <c r="Z13" s="104" t="s">
        <v>264</v>
      </c>
      <c r="AA13" s="104" t="s">
        <v>132</v>
      </c>
      <c r="AB13" s="104" t="s">
        <v>261</v>
      </c>
      <c r="AC13" s="104" t="s">
        <v>15</v>
      </c>
      <c r="AD13" s="104" t="s">
        <v>294</v>
      </c>
      <c r="AE13" s="104" t="s">
        <v>254</v>
      </c>
      <c r="AF13" s="123" t="s">
        <v>255</v>
      </c>
      <c r="AG13" s="122" t="s">
        <v>131</v>
      </c>
      <c r="AH13" s="104" t="s">
        <v>265</v>
      </c>
      <c r="AI13" s="104" t="s">
        <v>266</v>
      </c>
      <c r="AJ13" s="104" t="s">
        <v>267</v>
      </c>
      <c r="AK13" s="104" t="s">
        <v>132</v>
      </c>
      <c r="AL13" s="104" t="s">
        <v>261</v>
      </c>
      <c r="AM13" s="104" t="s">
        <v>15</v>
      </c>
      <c r="AN13" s="104" t="s">
        <v>294</v>
      </c>
      <c r="AO13" s="104" t="s">
        <v>254</v>
      </c>
      <c r="AP13" s="123" t="s">
        <v>255</v>
      </c>
      <c r="AQ13" s="124" t="s">
        <v>131</v>
      </c>
      <c r="AR13" s="104" t="s">
        <v>268</v>
      </c>
      <c r="AS13" s="104" t="s">
        <v>269</v>
      </c>
      <c r="AT13" s="104" t="s">
        <v>270</v>
      </c>
      <c r="AU13" s="104" t="s">
        <v>132</v>
      </c>
      <c r="AV13" s="104" t="s">
        <v>261</v>
      </c>
      <c r="AW13" s="104" t="s">
        <v>15</v>
      </c>
      <c r="AX13" s="104" t="s">
        <v>294</v>
      </c>
      <c r="AY13" s="104" t="s">
        <v>254</v>
      </c>
      <c r="AZ13" s="121" t="s">
        <v>255</v>
      </c>
      <c r="BA13" s="122" t="s">
        <v>131</v>
      </c>
      <c r="BB13" s="125" t="s">
        <v>132</v>
      </c>
      <c r="BC13" s="106" t="s">
        <v>130</v>
      </c>
      <c r="BD13" s="105" t="s">
        <v>294</v>
      </c>
      <c r="BE13" s="106" t="s">
        <v>315</v>
      </c>
      <c r="BF13" s="126" t="s">
        <v>9</v>
      </c>
      <c r="BG13" s="264"/>
    </row>
    <row r="14" spans="2:59" s="138" customFormat="1" ht="250.5" customHeight="1" x14ac:dyDescent="0.25">
      <c r="B14" s="417">
        <v>1</v>
      </c>
      <c r="C14" s="563" t="s">
        <v>320</v>
      </c>
      <c r="D14" s="564"/>
      <c r="E14" s="374">
        <v>0.17</v>
      </c>
      <c r="F14" s="128" t="s">
        <v>373</v>
      </c>
      <c r="G14" s="127" t="s">
        <v>374</v>
      </c>
      <c r="H14" s="127" t="s">
        <v>209</v>
      </c>
      <c r="I14" s="127" t="s">
        <v>318</v>
      </c>
      <c r="J14" s="127" t="s">
        <v>319</v>
      </c>
      <c r="K14" s="129">
        <v>43831</v>
      </c>
      <c r="L14" s="130">
        <v>44196</v>
      </c>
      <c r="M14" s="358">
        <v>0.25</v>
      </c>
      <c r="N14" s="199">
        <v>0</v>
      </c>
      <c r="O14" s="419">
        <v>0.125</v>
      </c>
      <c r="P14" s="419">
        <v>0.125</v>
      </c>
      <c r="Q14" s="412">
        <f>+N14+O14+P14</f>
        <v>0.25</v>
      </c>
      <c r="R14" s="255">
        <f>IFERROR(Q14/M14,"")</f>
        <v>1</v>
      </c>
      <c r="S14" s="420" t="s">
        <v>394</v>
      </c>
      <c r="T14" s="202"/>
      <c r="U14" s="255">
        <f>IFERROR(T14/M14,"")</f>
        <v>0</v>
      </c>
      <c r="V14" s="133"/>
      <c r="W14" s="358">
        <v>0.25</v>
      </c>
      <c r="X14" s="199">
        <v>0.17</v>
      </c>
      <c r="Y14" s="199">
        <v>0.08</v>
      </c>
      <c r="Z14" s="199">
        <v>0</v>
      </c>
      <c r="AA14" s="200">
        <f>+X14+Y14+Z14</f>
        <v>0.25</v>
      </c>
      <c r="AB14" s="255">
        <f>IFERROR(AA14/W14,"")</f>
        <v>1</v>
      </c>
      <c r="AC14" s="420" t="s">
        <v>431</v>
      </c>
      <c r="AD14" s="132"/>
      <c r="AE14" s="255">
        <f>IFERROR(AD14/W14,"")</f>
        <v>0</v>
      </c>
      <c r="AF14" s="133"/>
      <c r="AG14" s="359">
        <v>0.25</v>
      </c>
      <c r="AH14" s="199"/>
      <c r="AI14" s="199"/>
      <c r="AJ14" s="199"/>
      <c r="AK14" s="200"/>
      <c r="AL14" s="255">
        <f>IFERROR(AK14/AG14,"")</f>
        <v>0</v>
      </c>
      <c r="AM14" s="134"/>
      <c r="AN14" s="132"/>
      <c r="AO14" s="255">
        <f>IFERROR(AN14/AG14,"")</f>
        <v>0</v>
      </c>
      <c r="AP14" s="133"/>
      <c r="AQ14" s="358">
        <v>0.25</v>
      </c>
      <c r="AR14" s="199"/>
      <c r="AS14" s="199"/>
      <c r="AT14" s="199"/>
      <c r="AU14" s="200"/>
      <c r="AV14" s="255">
        <f>IFERROR(AU14/AQ14,"")</f>
        <v>0</v>
      </c>
      <c r="AW14" s="135"/>
      <c r="AX14" s="136"/>
      <c r="AY14" s="255">
        <f>IFERROR(AX14/AQ14,"")</f>
        <v>0</v>
      </c>
      <c r="AZ14" s="137"/>
      <c r="BA14" s="359">
        <f>+SUM(M14,W14,AG14,AQ14)</f>
        <v>1</v>
      </c>
      <c r="BB14" s="199">
        <f t="shared" ref="BB14:BB19" si="0">+SUM(Q14,AA14,AK14,AU14)</f>
        <v>0.5</v>
      </c>
      <c r="BC14" s="109">
        <f t="shared" ref="BC14:BC19" si="1">IFERROR(BB14/BA14,"")</f>
        <v>0.5</v>
      </c>
      <c r="BD14" s="365">
        <f>SUM(T14,AD14,AN14,AX14)</f>
        <v>0</v>
      </c>
      <c r="BE14" s="257">
        <f>IFERROR(BD14/BA14,"")</f>
        <v>0</v>
      </c>
      <c r="BF14" s="110" t="s">
        <v>434</v>
      </c>
      <c r="BG14" s="265"/>
    </row>
    <row r="15" spans="2:59" s="154" customFormat="1" ht="14.25" hidden="1" x14ac:dyDescent="0.25">
      <c r="B15" s="139"/>
      <c r="C15" s="551"/>
      <c r="D15" s="552"/>
      <c r="E15" s="375"/>
      <c r="F15" s="141"/>
      <c r="G15" s="140"/>
      <c r="H15" s="142"/>
      <c r="I15" s="142"/>
      <c r="J15" s="142"/>
      <c r="K15" s="143"/>
      <c r="L15" s="144"/>
      <c r="M15" s="111"/>
      <c r="N15" s="112"/>
      <c r="O15" s="112"/>
      <c r="P15" s="112"/>
      <c r="Q15" s="112"/>
      <c r="R15" s="258" t="str">
        <f t="shared" ref="R15:R19" si="2">IFERROR(Q15/M15,"")</f>
        <v/>
      </c>
      <c r="S15" s="145"/>
      <c r="T15" s="201">
        <v>1</v>
      </c>
      <c r="U15" s="258" t="str">
        <f t="shared" ref="U15:U19" si="3">IFERROR(T15/M15,"")</f>
        <v/>
      </c>
      <c r="V15" s="147"/>
      <c r="W15" s="111"/>
      <c r="X15" s="112"/>
      <c r="Y15" s="112"/>
      <c r="Z15" s="112"/>
      <c r="AA15" s="112"/>
      <c r="AB15" s="258" t="str">
        <f t="shared" ref="AB15:AB19" si="4">IFERROR(AA15/W15,"")</f>
        <v/>
      </c>
      <c r="AC15" s="145"/>
      <c r="AD15" s="146"/>
      <c r="AE15" s="258" t="str">
        <f t="shared" ref="AE15:AE19" si="5">IFERROR(AD15/W15,"")</f>
        <v/>
      </c>
      <c r="AF15" s="147"/>
      <c r="AG15" s="111"/>
      <c r="AH15" s="112"/>
      <c r="AI15" s="112"/>
      <c r="AJ15" s="112"/>
      <c r="AK15" s="112"/>
      <c r="AL15" s="258" t="str">
        <f t="shared" ref="AL15:AL19" si="6">IFERROR(AK15/AG15,"")</f>
        <v/>
      </c>
      <c r="AM15" s="150"/>
      <c r="AN15" s="146"/>
      <c r="AO15" s="258" t="str">
        <f t="shared" ref="AO15:AO19" si="7">IFERROR(AN15/AG15,"")</f>
        <v/>
      </c>
      <c r="AP15" s="147"/>
      <c r="AQ15" s="111"/>
      <c r="AR15" s="112"/>
      <c r="AS15" s="112"/>
      <c r="AT15" s="112"/>
      <c r="AU15" s="112"/>
      <c r="AV15" s="258" t="str">
        <f>IFERROR(AU15/AQ15,"")</f>
        <v/>
      </c>
      <c r="AW15" s="151"/>
      <c r="AX15" s="152"/>
      <c r="AY15" s="258" t="str">
        <f t="shared" ref="AY15:AY19" si="8">IFERROR(AX15/AQ15,"")</f>
        <v/>
      </c>
      <c r="AZ15" s="153"/>
      <c r="BA15" s="111">
        <f t="shared" ref="BA15:BA19" si="9">+SUM(M15,W15,AG15,AQ15)</f>
        <v>0</v>
      </c>
      <c r="BB15" s="112">
        <f t="shared" si="0"/>
        <v>0</v>
      </c>
      <c r="BC15" s="113" t="str">
        <f t="shared" si="1"/>
        <v/>
      </c>
      <c r="BD15" s="366">
        <f t="shared" ref="BD15:BD19" si="10">SUM(T15,AD15,AN15,AX15)</f>
        <v>1</v>
      </c>
      <c r="BE15" s="260" t="str">
        <f t="shared" ref="BE15:BE19" si="11">IFERROR(BD15/BA15,"")</f>
        <v/>
      </c>
      <c r="BF15" s="114"/>
      <c r="BG15" s="266"/>
    </row>
    <row r="16" spans="2:59" s="154" customFormat="1" ht="14.25" hidden="1" x14ac:dyDescent="0.25">
      <c r="B16" s="139"/>
      <c r="C16" s="551"/>
      <c r="D16" s="552"/>
      <c r="E16" s="375"/>
      <c r="F16" s="141"/>
      <c r="G16" s="140"/>
      <c r="H16" s="142"/>
      <c r="I16" s="142"/>
      <c r="J16" s="142"/>
      <c r="K16" s="143"/>
      <c r="L16" s="144"/>
      <c r="M16" s="148"/>
      <c r="N16" s="149"/>
      <c r="O16" s="149"/>
      <c r="P16" s="149"/>
      <c r="Q16" s="112"/>
      <c r="R16" s="258" t="str">
        <f t="shared" si="2"/>
        <v/>
      </c>
      <c r="S16" s="156"/>
      <c r="T16" s="201">
        <v>1</v>
      </c>
      <c r="U16" s="258" t="str">
        <f t="shared" si="3"/>
        <v/>
      </c>
      <c r="V16" s="158"/>
      <c r="W16" s="148"/>
      <c r="X16" s="149"/>
      <c r="Y16" s="149"/>
      <c r="Z16" s="149"/>
      <c r="AA16" s="112"/>
      <c r="AB16" s="258" t="str">
        <f t="shared" si="4"/>
        <v/>
      </c>
      <c r="AC16" s="156"/>
      <c r="AD16" s="157"/>
      <c r="AE16" s="258" t="str">
        <f t="shared" si="5"/>
        <v/>
      </c>
      <c r="AF16" s="158"/>
      <c r="AG16" s="148"/>
      <c r="AH16" s="149"/>
      <c r="AI16" s="149"/>
      <c r="AJ16" s="149"/>
      <c r="AK16" s="112"/>
      <c r="AL16" s="258" t="str">
        <f t="shared" si="6"/>
        <v/>
      </c>
      <c r="AM16" s="156"/>
      <c r="AN16" s="157"/>
      <c r="AO16" s="258" t="str">
        <f t="shared" si="7"/>
        <v/>
      </c>
      <c r="AP16" s="158"/>
      <c r="AQ16" s="148"/>
      <c r="AR16" s="149"/>
      <c r="AS16" s="149"/>
      <c r="AT16" s="149"/>
      <c r="AU16" s="112"/>
      <c r="AV16" s="258" t="str">
        <f t="shared" ref="AV16:AV19" si="12">IFERROR(AU16/AQ16,"")</f>
        <v/>
      </c>
      <c r="AW16" s="159"/>
      <c r="AX16" s="160"/>
      <c r="AY16" s="258" t="str">
        <f t="shared" si="8"/>
        <v/>
      </c>
      <c r="AZ16" s="161"/>
      <c r="BA16" s="111">
        <f t="shared" si="9"/>
        <v>0</v>
      </c>
      <c r="BB16" s="112">
        <f t="shared" si="0"/>
        <v>0</v>
      </c>
      <c r="BC16" s="113" t="str">
        <f t="shared" si="1"/>
        <v/>
      </c>
      <c r="BD16" s="366">
        <f t="shared" si="10"/>
        <v>1</v>
      </c>
      <c r="BE16" s="260" t="str">
        <f t="shared" si="11"/>
        <v/>
      </c>
      <c r="BF16" s="114"/>
      <c r="BG16" s="266"/>
    </row>
    <row r="17" spans="2:59" s="154" customFormat="1" ht="14.25" hidden="1" x14ac:dyDescent="0.25">
      <c r="B17" s="139"/>
      <c r="C17" s="551"/>
      <c r="D17" s="552"/>
      <c r="E17" s="375"/>
      <c r="F17" s="141"/>
      <c r="G17" s="140"/>
      <c r="H17" s="142"/>
      <c r="I17" s="142"/>
      <c r="J17" s="142"/>
      <c r="K17" s="143"/>
      <c r="L17" s="162"/>
      <c r="M17" s="148"/>
      <c r="N17" s="149"/>
      <c r="O17" s="149"/>
      <c r="P17" s="149"/>
      <c r="Q17" s="149"/>
      <c r="R17" s="258" t="str">
        <f t="shared" si="2"/>
        <v/>
      </c>
      <c r="S17" s="163"/>
      <c r="T17" s="201"/>
      <c r="U17" s="258" t="str">
        <f t="shared" si="3"/>
        <v/>
      </c>
      <c r="V17" s="165"/>
      <c r="W17" s="148"/>
      <c r="X17" s="149"/>
      <c r="Y17" s="149"/>
      <c r="Z17" s="149"/>
      <c r="AA17" s="149"/>
      <c r="AB17" s="258" t="str">
        <f t="shared" si="4"/>
        <v/>
      </c>
      <c r="AC17" s="163"/>
      <c r="AD17" s="164"/>
      <c r="AE17" s="258" t="str">
        <f t="shared" si="5"/>
        <v/>
      </c>
      <c r="AF17" s="165"/>
      <c r="AG17" s="148"/>
      <c r="AH17" s="149"/>
      <c r="AI17" s="149"/>
      <c r="AJ17" s="149"/>
      <c r="AK17" s="149"/>
      <c r="AL17" s="258" t="str">
        <f t="shared" si="6"/>
        <v/>
      </c>
      <c r="AM17" s="156"/>
      <c r="AN17" s="164"/>
      <c r="AO17" s="258" t="str">
        <f t="shared" si="7"/>
        <v/>
      </c>
      <c r="AP17" s="165"/>
      <c r="AQ17" s="148"/>
      <c r="AR17" s="149"/>
      <c r="AS17" s="149"/>
      <c r="AT17" s="149"/>
      <c r="AU17" s="149"/>
      <c r="AV17" s="258" t="str">
        <f t="shared" si="12"/>
        <v/>
      </c>
      <c r="AW17" s="151"/>
      <c r="AX17" s="166"/>
      <c r="AY17" s="258" t="str">
        <f t="shared" si="8"/>
        <v/>
      </c>
      <c r="AZ17" s="167"/>
      <c r="BA17" s="111">
        <f t="shared" si="9"/>
        <v>0</v>
      </c>
      <c r="BB17" s="112">
        <f t="shared" si="0"/>
        <v>0</v>
      </c>
      <c r="BC17" s="113" t="str">
        <f t="shared" si="1"/>
        <v/>
      </c>
      <c r="BD17" s="366">
        <f t="shared" si="10"/>
        <v>0</v>
      </c>
      <c r="BE17" s="260" t="str">
        <f t="shared" si="11"/>
        <v/>
      </c>
      <c r="BF17" s="114"/>
      <c r="BG17" s="266"/>
    </row>
    <row r="18" spans="2:59" s="154" customFormat="1" ht="14.25" hidden="1" x14ac:dyDescent="0.25">
      <c r="B18" s="139"/>
      <c r="C18" s="551"/>
      <c r="D18" s="552"/>
      <c r="E18" s="375"/>
      <c r="F18" s="141"/>
      <c r="G18" s="140"/>
      <c r="H18" s="142"/>
      <c r="I18" s="142"/>
      <c r="J18" s="142"/>
      <c r="K18" s="143"/>
      <c r="L18" s="144"/>
      <c r="M18" s="148"/>
      <c r="N18" s="149"/>
      <c r="O18" s="149"/>
      <c r="P18" s="149"/>
      <c r="Q18" s="112"/>
      <c r="R18" s="258" t="str">
        <f t="shared" si="2"/>
        <v/>
      </c>
      <c r="S18" s="145"/>
      <c r="T18" s="201"/>
      <c r="U18" s="258" t="str">
        <f t="shared" si="3"/>
        <v/>
      </c>
      <c r="V18" s="147"/>
      <c r="W18" s="148"/>
      <c r="X18" s="149"/>
      <c r="Y18" s="149"/>
      <c r="Z18" s="149"/>
      <c r="AA18" s="112"/>
      <c r="AB18" s="258" t="str">
        <f t="shared" si="4"/>
        <v/>
      </c>
      <c r="AC18" s="145"/>
      <c r="AD18" s="146"/>
      <c r="AE18" s="258" t="str">
        <f t="shared" si="5"/>
        <v/>
      </c>
      <c r="AF18" s="147"/>
      <c r="AG18" s="148"/>
      <c r="AH18" s="149"/>
      <c r="AI18" s="149"/>
      <c r="AJ18" s="149"/>
      <c r="AK18" s="112"/>
      <c r="AL18" s="258" t="str">
        <f t="shared" si="6"/>
        <v/>
      </c>
      <c r="AM18" s="156"/>
      <c r="AN18" s="146"/>
      <c r="AO18" s="258" t="str">
        <f t="shared" si="7"/>
        <v/>
      </c>
      <c r="AP18" s="147"/>
      <c r="AQ18" s="148"/>
      <c r="AR18" s="149"/>
      <c r="AS18" s="149"/>
      <c r="AT18" s="149"/>
      <c r="AU18" s="112"/>
      <c r="AV18" s="258" t="str">
        <f t="shared" si="12"/>
        <v/>
      </c>
      <c r="AW18" s="159"/>
      <c r="AX18" s="152"/>
      <c r="AY18" s="258" t="str">
        <f t="shared" si="8"/>
        <v/>
      </c>
      <c r="AZ18" s="153"/>
      <c r="BA18" s="111">
        <f t="shared" si="9"/>
        <v>0</v>
      </c>
      <c r="BB18" s="112">
        <f t="shared" si="0"/>
        <v>0</v>
      </c>
      <c r="BC18" s="113" t="str">
        <f t="shared" si="1"/>
        <v/>
      </c>
      <c r="BD18" s="366">
        <f t="shared" si="10"/>
        <v>0</v>
      </c>
      <c r="BE18" s="260" t="str">
        <f t="shared" si="11"/>
        <v/>
      </c>
      <c r="BF18" s="114"/>
      <c r="BG18" s="266"/>
    </row>
    <row r="19" spans="2:59" s="243" customFormat="1" ht="15" thickBot="1" x14ac:dyDescent="0.3">
      <c r="B19" s="221"/>
      <c r="C19" s="553" t="s">
        <v>291</v>
      </c>
      <c r="D19" s="554"/>
      <c r="E19" s="376"/>
      <c r="F19" s="223"/>
      <c r="G19" s="224"/>
      <c r="H19" s="225"/>
      <c r="I19" s="225"/>
      <c r="J19" s="225"/>
      <c r="K19" s="226"/>
      <c r="L19" s="227"/>
      <c r="M19" s="228"/>
      <c r="N19" s="229"/>
      <c r="O19" s="229"/>
      <c r="P19" s="229"/>
      <c r="Q19" s="230"/>
      <c r="R19" s="86" t="str">
        <f t="shared" si="2"/>
        <v/>
      </c>
      <c r="S19" s="231"/>
      <c r="T19" s="232"/>
      <c r="U19" s="86" t="str">
        <f t="shared" si="3"/>
        <v/>
      </c>
      <c r="V19" s="233"/>
      <c r="W19" s="228"/>
      <c r="X19" s="229"/>
      <c r="Y19" s="229"/>
      <c r="Z19" s="229"/>
      <c r="AA19" s="230"/>
      <c r="AB19" s="86" t="str">
        <f t="shared" si="4"/>
        <v/>
      </c>
      <c r="AC19" s="231"/>
      <c r="AD19" s="234"/>
      <c r="AE19" s="86" t="str">
        <f t="shared" si="5"/>
        <v/>
      </c>
      <c r="AF19" s="233"/>
      <c r="AG19" s="228"/>
      <c r="AH19" s="229"/>
      <c r="AI19" s="229"/>
      <c r="AJ19" s="229"/>
      <c r="AK19" s="230"/>
      <c r="AL19" s="86" t="str">
        <f t="shared" si="6"/>
        <v/>
      </c>
      <c r="AM19" s="235"/>
      <c r="AN19" s="234"/>
      <c r="AO19" s="86" t="str">
        <f t="shared" si="7"/>
        <v/>
      </c>
      <c r="AP19" s="233"/>
      <c r="AQ19" s="228"/>
      <c r="AR19" s="229"/>
      <c r="AS19" s="229"/>
      <c r="AT19" s="229"/>
      <c r="AU19" s="230"/>
      <c r="AV19" s="86" t="str">
        <f t="shared" si="12"/>
        <v/>
      </c>
      <c r="AW19" s="236"/>
      <c r="AX19" s="237"/>
      <c r="AY19" s="86" t="str">
        <f t="shared" si="8"/>
        <v/>
      </c>
      <c r="AZ19" s="238"/>
      <c r="BA19" s="239">
        <f t="shared" si="9"/>
        <v>0</v>
      </c>
      <c r="BB19" s="240">
        <f t="shared" si="0"/>
        <v>0</v>
      </c>
      <c r="BC19" s="241" t="str">
        <f t="shared" si="1"/>
        <v/>
      </c>
      <c r="BD19" s="367">
        <f t="shared" si="10"/>
        <v>0</v>
      </c>
      <c r="BE19" s="88" t="str">
        <f t="shared" si="11"/>
        <v/>
      </c>
      <c r="BF19" s="242"/>
      <c r="BG19" s="267">
        <f>+SUMPRODUCT(BC14:BC19,E14:E19)</f>
        <v>8.5000000000000006E-2</v>
      </c>
    </row>
    <row r="20" spans="2:59" ht="18" thickBot="1" x14ac:dyDescent="0.3">
      <c r="B20" s="168"/>
      <c r="C20" s="169"/>
      <c r="D20" s="169"/>
      <c r="E20" s="377"/>
      <c r="F20" s="170"/>
      <c r="G20" s="169"/>
      <c r="H20" s="169"/>
      <c r="I20" s="169"/>
      <c r="J20" s="169"/>
      <c r="K20" s="169"/>
      <c r="L20" s="169"/>
      <c r="M20" s="169"/>
      <c r="N20" s="169"/>
      <c r="O20" s="169"/>
      <c r="P20" s="169"/>
      <c r="Q20" s="171"/>
      <c r="R20" s="171"/>
      <c r="S20" s="169"/>
      <c r="T20" s="169"/>
      <c r="U20" s="169"/>
      <c r="V20" s="169"/>
      <c r="W20" s="169"/>
      <c r="X20" s="172"/>
      <c r="Y20" s="172"/>
      <c r="Z20" s="172"/>
      <c r="AA20" s="173"/>
      <c r="AB20" s="171"/>
      <c r="AC20" s="173"/>
      <c r="AD20" s="169"/>
      <c r="AE20" s="169"/>
      <c r="AF20" s="169"/>
      <c r="AG20" s="173"/>
      <c r="AH20" s="174"/>
      <c r="AI20" s="174"/>
      <c r="AJ20" s="174"/>
      <c r="AK20" s="173"/>
      <c r="AL20" s="171"/>
      <c r="AM20" s="173"/>
      <c r="AN20" s="169"/>
      <c r="AO20" s="169"/>
      <c r="AP20" s="169"/>
      <c r="AQ20" s="173"/>
      <c r="AR20" s="174"/>
      <c r="AS20" s="174"/>
      <c r="AT20" s="174"/>
      <c r="AU20" s="173"/>
      <c r="AV20" s="171"/>
      <c r="AW20" s="173"/>
      <c r="AX20" s="169"/>
      <c r="AY20" s="169"/>
      <c r="AZ20" s="169"/>
      <c r="BA20" s="173"/>
      <c r="BB20" s="173"/>
      <c r="BC20" s="173"/>
      <c r="BD20" s="173"/>
      <c r="BE20" s="173"/>
      <c r="BF20" s="175"/>
      <c r="BG20" s="268"/>
    </row>
    <row r="21" spans="2:59" s="115" customFormat="1" ht="13.5" customHeight="1" x14ac:dyDescent="0.25">
      <c r="B21" s="573" t="s">
        <v>247</v>
      </c>
      <c r="C21" s="574"/>
      <c r="D21" s="574"/>
      <c r="E21" s="575" t="s">
        <v>60</v>
      </c>
      <c r="F21" s="576"/>
      <c r="G21" s="576"/>
      <c r="H21" s="576"/>
      <c r="I21" s="576"/>
      <c r="J21" s="576"/>
      <c r="K21" s="576"/>
      <c r="L21" s="577"/>
      <c r="M21" s="205"/>
      <c r="N21" s="103"/>
      <c r="O21" s="103"/>
      <c r="P21" s="103"/>
      <c r="Q21" s="103"/>
      <c r="R21" s="103"/>
      <c r="S21" s="245" t="str">
        <f>+VLOOKUP(E21,Listas!$B$42:$D$68,2,FALSE)</f>
        <v>OBJ_3</v>
      </c>
      <c r="BD21" s="119"/>
      <c r="BG21" s="263"/>
    </row>
    <row r="22" spans="2:59" s="115" customFormat="1" ht="30" customHeight="1" thickBot="1" x14ac:dyDescent="0.3">
      <c r="B22" s="578" t="s">
        <v>283</v>
      </c>
      <c r="C22" s="579"/>
      <c r="D22" s="579"/>
      <c r="E22" s="580" t="s">
        <v>112</v>
      </c>
      <c r="F22" s="581"/>
      <c r="G22" s="581"/>
      <c r="H22" s="581"/>
      <c r="I22" s="581"/>
      <c r="J22" s="581"/>
      <c r="K22" s="581"/>
      <c r="L22" s="582"/>
      <c r="M22" s="103"/>
      <c r="N22" s="103"/>
      <c r="O22" s="103"/>
      <c r="P22" s="103"/>
      <c r="Q22" s="103"/>
      <c r="R22" s="103"/>
      <c r="S22" s="116"/>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364"/>
      <c r="BE22" s="117"/>
      <c r="BF22" s="117"/>
      <c r="BG22" s="263"/>
    </row>
    <row r="23" spans="2:59" s="119" customFormat="1" ht="25.5" customHeight="1" x14ac:dyDescent="0.25">
      <c r="B23" s="565" t="s">
        <v>248</v>
      </c>
      <c r="C23" s="567" t="s">
        <v>10</v>
      </c>
      <c r="D23" s="568"/>
      <c r="E23" s="571" t="s">
        <v>252</v>
      </c>
      <c r="F23" s="559" t="s">
        <v>250</v>
      </c>
      <c r="G23" s="559" t="s">
        <v>274</v>
      </c>
      <c r="H23" s="559" t="s">
        <v>249</v>
      </c>
      <c r="I23" s="559" t="s">
        <v>16</v>
      </c>
      <c r="J23" s="559" t="s">
        <v>11</v>
      </c>
      <c r="K23" s="561" t="s">
        <v>251</v>
      </c>
      <c r="L23" s="562"/>
      <c r="M23" s="314"/>
      <c r="N23" s="315"/>
      <c r="O23" s="315"/>
      <c r="P23" s="315"/>
      <c r="Q23" s="315"/>
      <c r="R23" s="315"/>
      <c r="S23" s="107" t="s">
        <v>3</v>
      </c>
      <c r="T23" s="315"/>
      <c r="U23" s="315"/>
      <c r="V23" s="316"/>
      <c r="W23" s="314"/>
      <c r="X23" s="315"/>
      <c r="Y23" s="315"/>
      <c r="Z23" s="315"/>
      <c r="AA23" s="315"/>
      <c r="AB23" s="315"/>
      <c r="AC23" s="315" t="s">
        <v>4</v>
      </c>
      <c r="AD23" s="315"/>
      <c r="AE23" s="315"/>
      <c r="AF23" s="316"/>
      <c r="AG23" s="314"/>
      <c r="AH23" s="315"/>
      <c r="AI23" s="315"/>
      <c r="AJ23" s="315"/>
      <c r="AK23" s="315"/>
      <c r="AL23" s="315"/>
      <c r="AM23" s="315" t="s">
        <v>5</v>
      </c>
      <c r="AN23" s="315"/>
      <c r="AO23" s="315"/>
      <c r="AP23" s="316"/>
      <c r="AQ23" s="315"/>
      <c r="AR23" s="315"/>
      <c r="AS23" s="315"/>
      <c r="AT23" s="315"/>
      <c r="AU23" s="315"/>
      <c r="AV23" s="315"/>
      <c r="AW23" s="315" t="s">
        <v>6</v>
      </c>
      <c r="AX23" s="315"/>
      <c r="AY23" s="315"/>
      <c r="AZ23" s="315"/>
      <c r="BA23" s="314"/>
      <c r="BB23" s="315"/>
      <c r="BC23" s="315" t="s">
        <v>290</v>
      </c>
      <c r="BD23" s="346"/>
      <c r="BE23" s="316"/>
      <c r="BF23" s="118" t="s">
        <v>146</v>
      </c>
      <c r="BG23" s="264"/>
    </row>
    <row r="24" spans="2:59" s="119" customFormat="1" ht="51.75" customHeight="1" x14ac:dyDescent="0.25">
      <c r="B24" s="566"/>
      <c r="C24" s="569"/>
      <c r="D24" s="570"/>
      <c r="E24" s="572"/>
      <c r="F24" s="560"/>
      <c r="G24" s="560"/>
      <c r="H24" s="560"/>
      <c r="I24" s="560"/>
      <c r="J24" s="560"/>
      <c r="K24" s="120" t="s">
        <v>256</v>
      </c>
      <c r="L24" s="121" t="s">
        <v>257</v>
      </c>
      <c r="M24" s="122" t="s">
        <v>131</v>
      </c>
      <c r="N24" s="104" t="s">
        <v>258</v>
      </c>
      <c r="O24" s="104" t="s">
        <v>259</v>
      </c>
      <c r="P24" s="104" t="s">
        <v>260</v>
      </c>
      <c r="Q24" s="104" t="s">
        <v>132</v>
      </c>
      <c r="R24" s="104" t="s">
        <v>261</v>
      </c>
      <c r="S24" s="104" t="s">
        <v>15</v>
      </c>
      <c r="T24" s="104" t="s">
        <v>294</v>
      </c>
      <c r="U24" s="104" t="s">
        <v>254</v>
      </c>
      <c r="V24" s="123" t="s">
        <v>255</v>
      </c>
      <c r="W24" s="122" t="s">
        <v>131</v>
      </c>
      <c r="X24" s="104" t="s">
        <v>262</v>
      </c>
      <c r="Y24" s="104" t="s">
        <v>263</v>
      </c>
      <c r="Z24" s="104" t="s">
        <v>264</v>
      </c>
      <c r="AA24" s="104" t="s">
        <v>132</v>
      </c>
      <c r="AB24" s="104" t="s">
        <v>261</v>
      </c>
      <c r="AC24" s="104" t="s">
        <v>15</v>
      </c>
      <c r="AD24" s="104" t="s">
        <v>294</v>
      </c>
      <c r="AE24" s="104" t="s">
        <v>254</v>
      </c>
      <c r="AF24" s="123" t="s">
        <v>255</v>
      </c>
      <c r="AG24" s="122" t="s">
        <v>131</v>
      </c>
      <c r="AH24" s="104" t="s">
        <v>265</v>
      </c>
      <c r="AI24" s="104" t="s">
        <v>266</v>
      </c>
      <c r="AJ24" s="104" t="s">
        <v>267</v>
      </c>
      <c r="AK24" s="104" t="s">
        <v>132</v>
      </c>
      <c r="AL24" s="104" t="s">
        <v>261</v>
      </c>
      <c r="AM24" s="104" t="s">
        <v>15</v>
      </c>
      <c r="AN24" s="104" t="s">
        <v>294</v>
      </c>
      <c r="AO24" s="104" t="s">
        <v>254</v>
      </c>
      <c r="AP24" s="123" t="s">
        <v>255</v>
      </c>
      <c r="AQ24" s="124" t="s">
        <v>131</v>
      </c>
      <c r="AR24" s="104" t="s">
        <v>268</v>
      </c>
      <c r="AS24" s="104" t="s">
        <v>269</v>
      </c>
      <c r="AT24" s="104" t="s">
        <v>270</v>
      </c>
      <c r="AU24" s="104" t="s">
        <v>132</v>
      </c>
      <c r="AV24" s="104" t="s">
        <v>261</v>
      </c>
      <c r="AW24" s="104" t="s">
        <v>15</v>
      </c>
      <c r="AX24" s="104" t="s">
        <v>294</v>
      </c>
      <c r="AY24" s="104" t="s">
        <v>254</v>
      </c>
      <c r="AZ24" s="121" t="s">
        <v>255</v>
      </c>
      <c r="BA24" s="122" t="s">
        <v>131</v>
      </c>
      <c r="BB24" s="125" t="s">
        <v>132</v>
      </c>
      <c r="BC24" s="106" t="s">
        <v>130</v>
      </c>
      <c r="BD24" s="105" t="s">
        <v>294</v>
      </c>
      <c r="BE24" s="106" t="s">
        <v>315</v>
      </c>
      <c r="BF24" s="126" t="s">
        <v>9</v>
      </c>
      <c r="BG24" s="264"/>
    </row>
    <row r="25" spans="2:59" s="138" customFormat="1" ht="382.5" customHeight="1" x14ac:dyDescent="0.25">
      <c r="B25" s="418">
        <v>1</v>
      </c>
      <c r="C25" s="563" t="s">
        <v>375</v>
      </c>
      <c r="D25" s="564"/>
      <c r="E25" s="374">
        <v>0.17</v>
      </c>
      <c r="F25" s="128" t="s">
        <v>323</v>
      </c>
      <c r="G25" s="127" t="s">
        <v>376</v>
      </c>
      <c r="H25" s="127" t="s">
        <v>209</v>
      </c>
      <c r="I25" s="127" t="s">
        <v>321</v>
      </c>
      <c r="J25" s="127" t="s">
        <v>319</v>
      </c>
      <c r="K25" s="129">
        <v>43831</v>
      </c>
      <c r="L25" s="130">
        <v>43966</v>
      </c>
      <c r="M25" s="416">
        <v>0.25</v>
      </c>
      <c r="N25" s="421">
        <v>0.187</v>
      </c>
      <c r="O25" s="199">
        <v>0</v>
      </c>
      <c r="P25" s="421">
        <v>6.3E-2</v>
      </c>
      <c r="Q25" s="422">
        <f>+N25+O25+P25</f>
        <v>0.25</v>
      </c>
      <c r="R25" s="255">
        <f>IFERROR(Q25/M25,"")</f>
        <v>1</v>
      </c>
      <c r="S25" s="423" t="s">
        <v>395</v>
      </c>
      <c r="T25" s="202"/>
      <c r="U25" s="255">
        <f>IFERROR(T25/M25,"")</f>
        <v>0</v>
      </c>
      <c r="V25" s="133"/>
      <c r="W25" s="198">
        <v>0.25</v>
      </c>
      <c r="X25" s="199">
        <v>0.1</v>
      </c>
      <c r="Y25" s="199">
        <v>0.12</v>
      </c>
      <c r="Z25" s="199">
        <v>0.03</v>
      </c>
      <c r="AA25" s="200">
        <f>+X25+Y25+Z25</f>
        <v>0.25</v>
      </c>
      <c r="AB25" s="255">
        <f>IFERROR(AA25/W25,"")</f>
        <v>1</v>
      </c>
      <c r="AC25" s="423" t="s">
        <v>417</v>
      </c>
      <c r="AD25" s="132"/>
      <c r="AE25" s="255">
        <f>IFERROR(AD25/W25,"")</f>
        <v>0</v>
      </c>
      <c r="AF25" s="133"/>
      <c r="AG25" s="198">
        <v>0</v>
      </c>
      <c r="AH25" s="199"/>
      <c r="AI25" s="199"/>
      <c r="AJ25" s="199"/>
      <c r="AK25" s="200"/>
      <c r="AL25" s="255" t="str">
        <f>IFERROR(AK25/AG25,"")</f>
        <v/>
      </c>
      <c r="AM25" s="134"/>
      <c r="AN25" s="132"/>
      <c r="AO25" s="255" t="str">
        <f>IFERROR(AN25/AG25,"")</f>
        <v/>
      </c>
      <c r="AP25" s="133"/>
      <c r="AQ25" s="198">
        <v>0</v>
      </c>
      <c r="AR25" s="199"/>
      <c r="AS25" s="199"/>
      <c r="AT25" s="199"/>
      <c r="AU25" s="200"/>
      <c r="AV25" s="255" t="str">
        <f>IFERROR(AU25/AQ25,"")</f>
        <v/>
      </c>
      <c r="AW25" s="135"/>
      <c r="AX25" s="136"/>
      <c r="AY25" s="255" t="str">
        <f>IFERROR(AX25/AQ25,"")</f>
        <v/>
      </c>
      <c r="AZ25" s="137"/>
      <c r="BA25" s="358">
        <f t="shared" ref="BA25" si="13">+SUM(M25,W25,AG25,AQ25)</f>
        <v>0.5</v>
      </c>
      <c r="BB25" s="199">
        <f t="shared" ref="BB25:BB30" si="14">+SUM(Q25,AA25,AK25,AU25)</f>
        <v>0.5</v>
      </c>
      <c r="BC25" s="109">
        <f t="shared" ref="BC25:BC30" si="15">IFERROR(BB25/BA25,"")</f>
        <v>1</v>
      </c>
      <c r="BD25" s="365">
        <f>+BA25</f>
        <v>0.5</v>
      </c>
      <c r="BE25" s="257">
        <f>IFERROR(BD25/BA25,"")</f>
        <v>1</v>
      </c>
      <c r="BF25" s="424" t="s">
        <v>421</v>
      </c>
      <c r="BG25" s="265"/>
    </row>
    <row r="26" spans="2:59" s="154" customFormat="1" ht="14.25" hidden="1" x14ac:dyDescent="0.25">
      <c r="B26" s="139"/>
      <c r="C26" s="551"/>
      <c r="D26" s="552"/>
      <c r="E26" s="375"/>
      <c r="F26" s="141"/>
      <c r="G26" s="140"/>
      <c r="H26" s="142"/>
      <c r="I26" s="142"/>
      <c r="J26" s="142"/>
      <c r="K26" s="143"/>
      <c r="L26" s="144"/>
      <c r="M26" s="111"/>
      <c r="N26" s="112"/>
      <c r="O26" s="112"/>
      <c r="P26" s="112"/>
      <c r="Q26" s="112"/>
      <c r="R26" s="258" t="str">
        <f t="shared" ref="R26:R30" si="16">IFERROR(Q26/M26,"")</f>
        <v/>
      </c>
      <c r="S26" s="145"/>
      <c r="T26" s="201"/>
      <c r="U26" s="258" t="str">
        <f t="shared" ref="U26:U30" si="17">IFERROR(T26/M26,"")</f>
        <v/>
      </c>
      <c r="V26" s="147"/>
      <c r="W26" s="111"/>
      <c r="X26" s="112"/>
      <c r="Y26" s="112"/>
      <c r="Z26" s="112"/>
      <c r="AA26" s="112"/>
      <c r="AB26" s="258" t="str">
        <f t="shared" ref="AB26:AB30" si="18">IFERROR(AA26/W26,"")</f>
        <v/>
      </c>
      <c r="AC26" s="145"/>
      <c r="AD26" s="146"/>
      <c r="AE26" s="258" t="str">
        <f t="shared" ref="AE26:AE30" si="19">IFERROR(AD26/W26,"")</f>
        <v/>
      </c>
      <c r="AF26" s="147"/>
      <c r="AG26" s="111"/>
      <c r="AH26" s="112"/>
      <c r="AI26" s="112"/>
      <c r="AJ26" s="112"/>
      <c r="AK26" s="112"/>
      <c r="AL26" s="258" t="str">
        <f t="shared" ref="AL26:AL30" si="20">IFERROR(AK26/AG26,"")</f>
        <v/>
      </c>
      <c r="AM26" s="150"/>
      <c r="AN26" s="146"/>
      <c r="AO26" s="258" t="str">
        <f t="shared" ref="AO26:AO30" si="21">IFERROR(AN26/AG26,"")</f>
        <v/>
      </c>
      <c r="AP26" s="147"/>
      <c r="AQ26" s="111"/>
      <c r="AR26" s="112"/>
      <c r="AS26" s="112"/>
      <c r="AT26" s="112"/>
      <c r="AU26" s="112"/>
      <c r="AV26" s="258" t="str">
        <f t="shared" ref="AV26:AV30" si="22">IFERROR(AU26/AQ26,"")</f>
        <v/>
      </c>
      <c r="AW26" s="151"/>
      <c r="AX26" s="152"/>
      <c r="AY26" s="258" t="str">
        <f t="shared" ref="AY26:AY30" si="23">IFERROR(AX26/AQ26,"")</f>
        <v/>
      </c>
      <c r="AZ26" s="153"/>
      <c r="BA26" s="111">
        <f t="shared" ref="BA26:BA31" si="24">+SUM(M26,W26,AG26,AQ26)</f>
        <v>0</v>
      </c>
      <c r="BB26" s="112">
        <f t="shared" si="14"/>
        <v>0</v>
      </c>
      <c r="BC26" s="113" t="str">
        <f t="shared" si="15"/>
        <v/>
      </c>
      <c r="BD26" s="366">
        <f t="shared" ref="BD26:BD30" si="25">SUM(T26,AD26,AN26,AX26)</f>
        <v>0</v>
      </c>
      <c r="BE26" s="260" t="str">
        <f t="shared" ref="BE26:BE30" si="26">IFERROR(BD26/BA26,"")</f>
        <v/>
      </c>
      <c r="BF26" s="114"/>
      <c r="BG26" s="266"/>
    </row>
    <row r="27" spans="2:59" s="154" customFormat="1" ht="14.25" hidden="1" x14ac:dyDescent="0.25">
      <c r="B27" s="139"/>
      <c r="C27" s="551"/>
      <c r="D27" s="552"/>
      <c r="E27" s="375"/>
      <c r="F27" s="141"/>
      <c r="G27" s="140"/>
      <c r="H27" s="142"/>
      <c r="I27" s="142"/>
      <c r="J27" s="142"/>
      <c r="K27" s="143"/>
      <c r="L27" s="144"/>
      <c r="M27" s="148"/>
      <c r="N27" s="149"/>
      <c r="O27" s="149"/>
      <c r="P27" s="149"/>
      <c r="Q27" s="112"/>
      <c r="R27" s="258" t="str">
        <f t="shared" si="16"/>
        <v/>
      </c>
      <c r="S27" s="156"/>
      <c r="T27" s="201"/>
      <c r="U27" s="258" t="str">
        <f t="shared" si="17"/>
        <v/>
      </c>
      <c r="V27" s="158"/>
      <c r="W27" s="148"/>
      <c r="X27" s="149"/>
      <c r="Y27" s="149"/>
      <c r="Z27" s="149"/>
      <c r="AA27" s="112"/>
      <c r="AB27" s="258" t="str">
        <f t="shared" si="18"/>
        <v/>
      </c>
      <c r="AC27" s="156"/>
      <c r="AD27" s="157"/>
      <c r="AE27" s="258" t="str">
        <f t="shared" si="19"/>
        <v/>
      </c>
      <c r="AF27" s="158"/>
      <c r="AG27" s="148"/>
      <c r="AH27" s="149"/>
      <c r="AI27" s="149"/>
      <c r="AJ27" s="149"/>
      <c r="AK27" s="112"/>
      <c r="AL27" s="258" t="str">
        <f t="shared" si="20"/>
        <v/>
      </c>
      <c r="AM27" s="156"/>
      <c r="AN27" s="157"/>
      <c r="AO27" s="258" t="str">
        <f t="shared" si="21"/>
        <v/>
      </c>
      <c r="AP27" s="158"/>
      <c r="AQ27" s="148"/>
      <c r="AR27" s="149"/>
      <c r="AS27" s="149"/>
      <c r="AT27" s="149"/>
      <c r="AU27" s="112"/>
      <c r="AV27" s="258" t="str">
        <f t="shared" si="22"/>
        <v/>
      </c>
      <c r="AW27" s="159"/>
      <c r="AX27" s="160"/>
      <c r="AY27" s="258" t="str">
        <f t="shared" si="23"/>
        <v/>
      </c>
      <c r="AZ27" s="161"/>
      <c r="BA27" s="111">
        <f t="shared" si="24"/>
        <v>0</v>
      </c>
      <c r="BB27" s="112">
        <f t="shared" si="14"/>
        <v>0</v>
      </c>
      <c r="BC27" s="113" t="str">
        <f t="shared" si="15"/>
        <v/>
      </c>
      <c r="BD27" s="366">
        <f t="shared" si="25"/>
        <v>0</v>
      </c>
      <c r="BE27" s="260" t="str">
        <f t="shared" si="26"/>
        <v/>
      </c>
      <c r="BF27" s="114"/>
      <c r="BG27" s="266"/>
    </row>
    <row r="28" spans="2:59" s="154" customFormat="1" ht="13.5" customHeight="1" x14ac:dyDescent="0.25">
      <c r="B28" s="139"/>
      <c r="C28" s="551"/>
      <c r="D28" s="552"/>
      <c r="E28" s="375"/>
      <c r="F28" s="141"/>
      <c r="G28" s="140"/>
      <c r="H28" s="142"/>
      <c r="I28" s="142"/>
      <c r="J28" s="142"/>
      <c r="K28" s="143"/>
      <c r="L28" s="162"/>
      <c r="M28" s="148"/>
      <c r="N28" s="149"/>
      <c r="O28" s="149"/>
      <c r="P28" s="149"/>
      <c r="Q28" s="149"/>
      <c r="R28" s="258" t="str">
        <f t="shared" si="16"/>
        <v/>
      </c>
      <c r="S28" s="163"/>
      <c r="T28" s="201"/>
      <c r="U28" s="258" t="str">
        <f t="shared" si="17"/>
        <v/>
      </c>
      <c r="V28" s="165"/>
      <c r="W28" s="148"/>
      <c r="X28" s="149"/>
      <c r="Y28" s="149"/>
      <c r="Z28" s="149"/>
      <c r="AA28" s="149"/>
      <c r="AB28" s="258" t="str">
        <f t="shared" si="18"/>
        <v/>
      </c>
      <c r="AC28" s="163"/>
      <c r="AD28" s="164"/>
      <c r="AE28" s="258" t="str">
        <f t="shared" si="19"/>
        <v/>
      </c>
      <c r="AF28" s="165"/>
      <c r="AG28" s="148"/>
      <c r="AH28" s="149"/>
      <c r="AI28" s="149"/>
      <c r="AJ28" s="149"/>
      <c r="AK28" s="149"/>
      <c r="AL28" s="258" t="str">
        <f t="shared" si="20"/>
        <v/>
      </c>
      <c r="AM28" s="156"/>
      <c r="AN28" s="164"/>
      <c r="AO28" s="258" t="str">
        <f t="shared" si="21"/>
        <v/>
      </c>
      <c r="AP28" s="165"/>
      <c r="AQ28" s="148"/>
      <c r="AR28" s="149"/>
      <c r="AS28" s="149"/>
      <c r="AT28" s="149"/>
      <c r="AU28" s="149"/>
      <c r="AV28" s="258" t="str">
        <f t="shared" si="22"/>
        <v/>
      </c>
      <c r="AW28" s="151"/>
      <c r="AX28" s="166"/>
      <c r="AY28" s="258" t="str">
        <f t="shared" si="23"/>
        <v/>
      </c>
      <c r="AZ28" s="167"/>
      <c r="BA28" s="111">
        <f t="shared" si="24"/>
        <v>0</v>
      </c>
      <c r="BB28" s="112">
        <f t="shared" si="14"/>
        <v>0</v>
      </c>
      <c r="BC28" s="113" t="str">
        <f t="shared" si="15"/>
        <v/>
      </c>
      <c r="BD28" s="366">
        <f t="shared" si="25"/>
        <v>0</v>
      </c>
      <c r="BE28" s="260" t="str">
        <f t="shared" si="26"/>
        <v/>
      </c>
      <c r="BF28" s="114"/>
      <c r="BG28" s="266"/>
    </row>
    <row r="29" spans="2:59" s="154" customFormat="1" ht="16.5" customHeight="1" x14ac:dyDescent="0.25">
      <c r="B29" s="139"/>
      <c r="C29" s="551"/>
      <c r="D29" s="552"/>
      <c r="E29" s="375"/>
      <c r="F29" s="141"/>
      <c r="G29" s="140"/>
      <c r="H29" s="142"/>
      <c r="I29" s="142"/>
      <c r="J29" s="142"/>
      <c r="K29" s="143"/>
      <c r="L29" s="144"/>
      <c r="M29" s="148"/>
      <c r="N29" s="149"/>
      <c r="O29" s="149"/>
      <c r="P29" s="149"/>
      <c r="Q29" s="112"/>
      <c r="R29" s="258" t="str">
        <f t="shared" si="16"/>
        <v/>
      </c>
      <c r="S29" s="145"/>
      <c r="T29" s="201"/>
      <c r="U29" s="258" t="str">
        <f t="shared" si="17"/>
        <v/>
      </c>
      <c r="V29" s="147"/>
      <c r="W29" s="148"/>
      <c r="X29" s="149"/>
      <c r="Y29" s="149"/>
      <c r="Z29" s="149"/>
      <c r="AA29" s="112"/>
      <c r="AB29" s="258" t="str">
        <f t="shared" si="18"/>
        <v/>
      </c>
      <c r="AC29" s="145"/>
      <c r="AD29" s="146"/>
      <c r="AE29" s="258" t="str">
        <f t="shared" si="19"/>
        <v/>
      </c>
      <c r="AF29" s="147"/>
      <c r="AG29" s="148"/>
      <c r="AH29" s="149"/>
      <c r="AI29" s="149"/>
      <c r="AJ29" s="149"/>
      <c r="AK29" s="112"/>
      <c r="AL29" s="258" t="str">
        <f t="shared" si="20"/>
        <v/>
      </c>
      <c r="AM29" s="156"/>
      <c r="AN29" s="146"/>
      <c r="AO29" s="258" t="str">
        <f t="shared" si="21"/>
        <v/>
      </c>
      <c r="AP29" s="147"/>
      <c r="AQ29" s="148"/>
      <c r="AR29" s="149"/>
      <c r="AS29" s="149"/>
      <c r="AT29" s="149"/>
      <c r="AU29" s="112"/>
      <c r="AV29" s="258" t="str">
        <f t="shared" si="22"/>
        <v/>
      </c>
      <c r="AW29" s="159"/>
      <c r="AX29" s="152"/>
      <c r="AY29" s="258" t="str">
        <f t="shared" si="23"/>
        <v/>
      </c>
      <c r="AZ29" s="153"/>
      <c r="BA29" s="111">
        <f t="shared" si="24"/>
        <v>0</v>
      </c>
      <c r="BB29" s="112">
        <f t="shared" si="14"/>
        <v>0</v>
      </c>
      <c r="BC29" s="113" t="str">
        <f t="shared" si="15"/>
        <v/>
      </c>
      <c r="BD29" s="366">
        <f t="shared" si="25"/>
        <v>0</v>
      </c>
      <c r="BE29" s="260" t="str">
        <f t="shared" si="26"/>
        <v/>
      </c>
      <c r="BF29" s="114"/>
      <c r="BG29" s="266"/>
    </row>
    <row r="30" spans="2:59" s="243" customFormat="1" ht="15" thickBot="1" x14ac:dyDescent="0.3">
      <c r="B30" s="221"/>
      <c r="C30" s="553" t="s">
        <v>291</v>
      </c>
      <c r="D30" s="554"/>
      <c r="E30" s="376"/>
      <c r="F30" s="223"/>
      <c r="G30" s="224"/>
      <c r="H30" s="225"/>
      <c r="I30" s="225"/>
      <c r="J30" s="225"/>
      <c r="K30" s="226"/>
      <c r="L30" s="227"/>
      <c r="M30" s="228"/>
      <c r="N30" s="229"/>
      <c r="O30" s="229"/>
      <c r="P30" s="229"/>
      <c r="Q30" s="230"/>
      <c r="R30" s="86" t="str">
        <f t="shared" si="16"/>
        <v/>
      </c>
      <c r="S30" s="231"/>
      <c r="T30" s="232"/>
      <c r="U30" s="86" t="str">
        <f t="shared" si="17"/>
        <v/>
      </c>
      <c r="V30" s="233"/>
      <c r="W30" s="228"/>
      <c r="X30" s="229"/>
      <c r="Y30" s="229"/>
      <c r="Z30" s="229"/>
      <c r="AA30" s="230"/>
      <c r="AB30" s="86" t="str">
        <f t="shared" si="18"/>
        <v/>
      </c>
      <c r="AC30" s="231"/>
      <c r="AD30" s="234"/>
      <c r="AE30" s="86" t="str">
        <f t="shared" si="19"/>
        <v/>
      </c>
      <c r="AF30" s="233"/>
      <c r="AG30" s="228"/>
      <c r="AH30" s="229"/>
      <c r="AI30" s="229"/>
      <c r="AJ30" s="229"/>
      <c r="AK30" s="230"/>
      <c r="AL30" s="86" t="str">
        <f t="shared" si="20"/>
        <v/>
      </c>
      <c r="AM30" s="235"/>
      <c r="AN30" s="234"/>
      <c r="AO30" s="86" t="str">
        <f t="shared" si="21"/>
        <v/>
      </c>
      <c r="AP30" s="233"/>
      <c r="AQ30" s="228"/>
      <c r="AR30" s="229"/>
      <c r="AS30" s="229"/>
      <c r="AT30" s="229"/>
      <c r="AU30" s="230"/>
      <c r="AV30" s="86" t="str">
        <f t="shared" si="22"/>
        <v/>
      </c>
      <c r="AW30" s="236"/>
      <c r="AX30" s="237"/>
      <c r="AY30" s="86" t="str">
        <f t="shared" si="23"/>
        <v/>
      </c>
      <c r="AZ30" s="238"/>
      <c r="BA30" s="239">
        <f t="shared" si="24"/>
        <v>0</v>
      </c>
      <c r="BB30" s="240">
        <f t="shared" si="14"/>
        <v>0</v>
      </c>
      <c r="BC30" s="241" t="str">
        <f t="shared" si="15"/>
        <v/>
      </c>
      <c r="BD30" s="367">
        <f t="shared" si="25"/>
        <v>0</v>
      </c>
      <c r="BE30" s="88" t="str">
        <f t="shared" si="26"/>
        <v/>
      </c>
      <c r="BF30" s="242"/>
      <c r="BG30" s="267">
        <f>+SUMPRODUCT(BC25:BC30,E25:E30)</f>
        <v>0.17</v>
      </c>
    </row>
    <row r="31" spans="2:59" ht="18" thickBot="1" x14ac:dyDescent="0.3">
      <c r="B31" s="168"/>
      <c r="C31" s="408"/>
      <c r="D31" s="169"/>
      <c r="E31" s="377"/>
      <c r="F31" s="170"/>
      <c r="G31" s="169"/>
      <c r="H31" s="169"/>
      <c r="I31" s="169"/>
      <c r="J31" s="169"/>
      <c r="K31" s="169"/>
      <c r="L31" s="169"/>
      <c r="M31" s="169"/>
      <c r="N31" s="169"/>
      <c r="O31" s="169"/>
      <c r="P31" s="169"/>
      <c r="Q31" s="171"/>
      <c r="R31" s="171"/>
      <c r="S31" s="169"/>
      <c r="T31" s="169"/>
      <c r="U31" s="169"/>
      <c r="V31" s="169"/>
      <c r="W31" s="169"/>
      <c r="X31" s="172"/>
      <c r="Y31" s="172"/>
      <c r="Z31" s="172"/>
      <c r="AA31" s="173"/>
      <c r="AB31" s="171"/>
      <c r="AC31" s="173"/>
      <c r="AD31" s="169"/>
      <c r="AE31" s="169"/>
      <c r="AF31" s="169"/>
      <c r="AG31" s="173"/>
      <c r="AH31" s="174"/>
      <c r="AI31" s="174"/>
      <c r="AJ31" s="174"/>
      <c r="AK31" s="173"/>
      <c r="AL31" s="171"/>
      <c r="AM31" s="173"/>
      <c r="AN31" s="169"/>
      <c r="AO31" s="169"/>
      <c r="AP31" s="169"/>
      <c r="AQ31" s="173"/>
      <c r="AR31" s="174"/>
      <c r="AS31" s="174"/>
      <c r="AT31" s="174"/>
      <c r="AU31" s="173"/>
      <c r="AV31" s="171"/>
      <c r="AW31" s="173"/>
      <c r="AX31" s="169"/>
      <c r="AY31" s="169"/>
      <c r="AZ31" s="169"/>
      <c r="BA31" s="358">
        <f t="shared" si="24"/>
        <v>0</v>
      </c>
      <c r="BB31" s="173"/>
      <c r="BC31" s="173"/>
      <c r="BD31" s="173"/>
      <c r="BE31" s="173"/>
      <c r="BF31" s="175"/>
      <c r="BG31" s="268"/>
    </row>
    <row r="32" spans="2:59" s="115" customFormat="1" ht="13.5" customHeight="1" x14ac:dyDescent="0.25">
      <c r="B32" s="573" t="s">
        <v>247</v>
      </c>
      <c r="C32" s="574"/>
      <c r="D32" s="574"/>
      <c r="E32" s="575" t="s">
        <v>60</v>
      </c>
      <c r="F32" s="576"/>
      <c r="G32" s="576"/>
      <c r="H32" s="576"/>
      <c r="I32" s="576"/>
      <c r="J32" s="576"/>
      <c r="K32" s="576"/>
      <c r="L32" s="577"/>
      <c r="M32" s="205"/>
      <c r="N32" s="103"/>
      <c r="O32" s="103"/>
      <c r="P32" s="103"/>
      <c r="Q32" s="103"/>
      <c r="R32" s="103"/>
      <c r="S32" s="218" t="str">
        <f>+VLOOKUP(E32,Listas!$B$42:$D$68,2,FALSE)</f>
        <v>OBJ_3</v>
      </c>
      <c r="BD32" s="119"/>
      <c r="BG32" s="263"/>
    </row>
    <row r="33" spans="2:59" s="115" customFormat="1" ht="30" customHeight="1" thickBot="1" x14ac:dyDescent="0.3">
      <c r="B33" s="578" t="s">
        <v>283</v>
      </c>
      <c r="C33" s="579"/>
      <c r="D33" s="579"/>
      <c r="E33" s="580" t="s">
        <v>112</v>
      </c>
      <c r="F33" s="581"/>
      <c r="G33" s="581"/>
      <c r="H33" s="581"/>
      <c r="I33" s="581"/>
      <c r="J33" s="581"/>
      <c r="K33" s="581"/>
      <c r="L33" s="582"/>
      <c r="M33" s="103"/>
      <c r="N33" s="103"/>
      <c r="O33" s="103"/>
      <c r="P33" s="103"/>
      <c r="Q33" s="103"/>
      <c r="R33" s="103"/>
      <c r="S33" s="116"/>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364"/>
      <c r="BE33" s="117"/>
      <c r="BF33" s="117"/>
      <c r="BG33" s="263"/>
    </row>
    <row r="34" spans="2:59" s="119" customFormat="1" ht="25.5" customHeight="1" x14ac:dyDescent="0.25">
      <c r="B34" s="565" t="s">
        <v>248</v>
      </c>
      <c r="C34" s="567" t="s">
        <v>10</v>
      </c>
      <c r="D34" s="568"/>
      <c r="E34" s="571" t="s">
        <v>252</v>
      </c>
      <c r="F34" s="559" t="s">
        <v>250</v>
      </c>
      <c r="G34" s="559" t="s">
        <v>274</v>
      </c>
      <c r="H34" s="559" t="s">
        <v>249</v>
      </c>
      <c r="I34" s="559" t="s">
        <v>16</v>
      </c>
      <c r="J34" s="559" t="s">
        <v>11</v>
      </c>
      <c r="K34" s="561" t="s">
        <v>251</v>
      </c>
      <c r="L34" s="562"/>
      <c r="M34" s="314"/>
      <c r="N34" s="315"/>
      <c r="O34" s="315"/>
      <c r="P34" s="315"/>
      <c r="Q34" s="315"/>
      <c r="R34" s="315"/>
      <c r="S34" s="107" t="s">
        <v>3</v>
      </c>
      <c r="T34" s="315"/>
      <c r="U34" s="315"/>
      <c r="V34" s="316"/>
      <c r="W34" s="314"/>
      <c r="X34" s="315"/>
      <c r="Y34" s="315"/>
      <c r="Z34" s="315"/>
      <c r="AA34" s="315"/>
      <c r="AB34" s="315"/>
      <c r="AC34" s="315" t="s">
        <v>4</v>
      </c>
      <c r="AD34" s="315"/>
      <c r="AE34" s="315"/>
      <c r="AF34" s="316"/>
      <c r="AG34" s="314"/>
      <c r="AH34" s="315"/>
      <c r="AI34" s="315"/>
      <c r="AJ34" s="315"/>
      <c r="AK34" s="315"/>
      <c r="AL34" s="315"/>
      <c r="AM34" s="315" t="s">
        <v>5</v>
      </c>
      <c r="AN34" s="315"/>
      <c r="AO34" s="315"/>
      <c r="AP34" s="316"/>
      <c r="AQ34" s="315"/>
      <c r="AR34" s="315"/>
      <c r="AS34" s="315"/>
      <c r="AT34" s="315"/>
      <c r="AU34" s="315"/>
      <c r="AV34" s="315"/>
      <c r="AW34" s="315" t="s">
        <v>6</v>
      </c>
      <c r="AX34" s="315"/>
      <c r="AY34" s="315"/>
      <c r="AZ34" s="315"/>
      <c r="BA34" s="314"/>
      <c r="BB34" s="315"/>
      <c r="BC34" s="315" t="s">
        <v>290</v>
      </c>
      <c r="BD34" s="346"/>
      <c r="BE34" s="316"/>
      <c r="BF34" s="118" t="s">
        <v>146</v>
      </c>
      <c r="BG34" s="264"/>
    </row>
    <row r="35" spans="2:59" s="119" customFormat="1" ht="69" customHeight="1" x14ac:dyDescent="0.25">
      <c r="B35" s="566"/>
      <c r="C35" s="569"/>
      <c r="D35" s="570"/>
      <c r="E35" s="572"/>
      <c r="F35" s="560"/>
      <c r="G35" s="560"/>
      <c r="H35" s="560"/>
      <c r="I35" s="560"/>
      <c r="J35" s="560"/>
      <c r="K35" s="120" t="s">
        <v>256</v>
      </c>
      <c r="L35" s="121" t="s">
        <v>257</v>
      </c>
      <c r="M35" s="122" t="s">
        <v>131</v>
      </c>
      <c r="N35" s="104" t="s">
        <v>258</v>
      </c>
      <c r="O35" s="104" t="s">
        <v>259</v>
      </c>
      <c r="P35" s="104" t="s">
        <v>260</v>
      </c>
      <c r="Q35" s="104" t="s">
        <v>132</v>
      </c>
      <c r="R35" s="104" t="s">
        <v>261</v>
      </c>
      <c r="S35" s="104" t="s">
        <v>15</v>
      </c>
      <c r="T35" s="104" t="s">
        <v>294</v>
      </c>
      <c r="U35" s="104" t="s">
        <v>254</v>
      </c>
      <c r="V35" s="123" t="s">
        <v>255</v>
      </c>
      <c r="W35" s="122" t="s">
        <v>131</v>
      </c>
      <c r="X35" s="104" t="s">
        <v>262</v>
      </c>
      <c r="Y35" s="104" t="s">
        <v>263</v>
      </c>
      <c r="Z35" s="104" t="s">
        <v>264</v>
      </c>
      <c r="AA35" s="104" t="s">
        <v>132</v>
      </c>
      <c r="AB35" s="104" t="s">
        <v>261</v>
      </c>
      <c r="AC35" s="104" t="s">
        <v>15</v>
      </c>
      <c r="AD35" s="104" t="s">
        <v>294</v>
      </c>
      <c r="AE35" s="104" t="s">
        <v>254</v>
      </c>
      <c r="AF35" s="123" t="s">
        <v>255</v>
      </c>
      <c r="AG35" s="122" t="s">
        <v>131</v>
      </c>
      <c r="AH35" s="104" t="s">
        <v>265</v>
      </c>
      <c r="AI35" s="104" t="s">
        <v>266</v>
      </c>
      <c r="AJ35" s="104" t="s">
        <v>267</v>
      </c>
      <c r="AK35" s="104" t="s">
        <v>132</v>
      </c>
      <c r="AL35" s="104" t="s">
        <v>261</v>
      </c>
      <c r="AM35" s="104" t="s">
        <v>15</v>
      </c>
      <c r="AN35" s="104" t="s">
        <v>294</v>
      </c>
      <c r="AO35" s="104" t="s">
        <v>254</v>
      </c>
      <c r="AP35" s="123" t="s">
        <v>255</v>
      </c>
      <c r="AQ35" s="124" t="s">
        <v>131</v>
      </c>
      <c r="AR35" s="104" t="s">
        <v>268</v>
      </c>
      <c r="AS35" s="104" t="s">
        <v>269</v>
      </c>
      <c r="AT35" s="104" t="s">
        <v>270</v>
      </c>
      <c r="AU35" s="104" t="s">
        <v>132</v>
      </c>
      <c r="AV35" s="104" t="s">
        <v>261</v>
      </c>
      <c r="AW35" s="104" t="s">
        <v>15</v>
      </c>
      <c r="AX35" s="104" t="s">
        <v>294</v>
      </c>
      <c r="AY35" s="104" t="s">
        <v>254</v>
      </c>
      <c r="AZ35" s="121" t="s">
        <v>255</v>
      </c>
      <c r="BA35" s="122" t="s">
        <v>131</v>
      </c>
      <c r="BB35" s="125" t="s">
        <v>132</v>
      </c>
      <c r="BC35" s="106" t="s">
        <v>130</v>
      </c>
      <c r="BD35" s="105" t="s">
        <v>294</v>
      </c>
      <c r="BE35" s="106" t="s">
        <v>315</v>
      </c>
      <c r="BF35" s="126" t="s">
        <v>9</v>
      </c>
      <c r="BG35" s="264"/>
    </row>
    <row r="36" spans="2:59" s="363" customFormat="1" ht="216.75" customHeight="1" x14ac:dyDescent="0.25">
      <c r="B36" s="418">
        <v>1</v>
      </c>
      <c r="C36" s="555" t="s">
        <v>377</v>
      </c>
      <c r="D36" s="556"/>
      <c r="E36" s="374">
        <v>0.06</v>
      </c>
      <c r="F36" s="128" t="s">
        <v>323</v>
      </c>
      <c r="G36" s="127" t="s">
        <v>370</v>
      </c>
      <c r="H36" s="127" t="s">
        <v>209</v>
      </c>
      <c r="I36" s="127" t="s">
        <v>332</v>
      </c>
      <c r="J36" s="127" t="s">
        <v>393</v>
      </c>
      <c r="K36" s="360">
        <v>43831</v>
      </c>
      <c r="L36" s="410">
        <v>43981</v>
      </c>
      <c r="M36" s="198">
        <v>0.18</v>
      </c>
      <c r="N36" s="199">
        <v>0</v>
      </c>
      <c r="O36" s="199">
        <v>0.09</v>
      </c>
      <c r="P36" s="199">
        <v>0.09</v>
      </c>
      <c r="Q36" s="200">
        <f>+O36+P36</f>
        <v>0.18</v>
      </c>
      <c r="R36" s="255">
        <f>IFERROR(Q36/M36,"")</f>
        <v>1</v>
      </c>
      <c r="S36" s="423" t="s">
        <v>396</v>
      </c>
      <c r="T36" s="202"/>
      <c r="U36" s="255">
        <f>IFERROR(T36/M36,"")</f>
        <v>0</v>
      </c>
      <c r="V36" s="133"/>
      <c r="W36" s="198">
        <v>0.12</v>
      </c>
      <c r="X36" s="199">
        <v>0.06</v>
      </c>
      <c r="Y36" s="199">
        <v>0.06</v>
      </c>
      <c r="Z36" s="199">
        <v>0</v>
      </c>
      <c r="AA36" s="200">
        <f>X36+Y36+Z36</f>
        <v>0.12</v>
      </c>
      <c r="AB36" s="255">
        <f>IFERROR(AA36/W36,"")</f>
        <v>1</v>
      </c>
      <c r="AC36" s="423" t="s">
        <v>418</v>
      </c>
      <c r="AD36" s="132"/>
      <c r="AE36" s="255">
        <f>IFERROR(AD36/W36,"")</f>
        <v>0</v>
      </c>
      <c r="AF36" s="133"/>
      <c r="AG36" s="198"/>
      <c r="AH36" s="199"/>
      <c r="AI36" s="199"/>
      <c r="AJ36" s="199"/>
      <c r="AK36" s="200"/>
      <c r="AL36" s="255" t="str">
        <f>IFERROR(AK36/AG36,"")</f>
        <v/>
      </c>
      <c r="AM36" s="134"/>
      <c r="AN36" s="132"/>
      <c r="AO36" s="255" t="str">
        <f>IFERROR(AN36/AG36,"")</f>
        <v/>
      </c>
      <c r="AP36" s="133"/>
      <c r="AQ36" s="198"/>
      <c r="AR36" s="199"/>
      <c r="AS36" s="199"/>
      <c r="AT36" s="199"/>
      <c r="AU36" s="200"/>
      <c r="AV36" s="258" t="str">
        <f t="shared" ref="AV36:AV37" si="27">IFERROR(AU36/AQ36,"")</f>
        <v/>
      </c>
      <c r="AW36" s="135"/>
      <c r="AX36" s="136"/>
      <c r="AY36" s="255" t="str">
        <f>IFERROR(AX36/AQ36,"")</f>
        <v/>
      </c>
      <c r="AZ36" s="137"/>
      <c r="BA36" s="440">
        <f>+M36+W36+AQ36</f>
        <v>0.3</v>
      </c>
      <c r="BB36" s="441">
        <f>+BA36</f>
        <v>0.3</v>
      </c>
      <c r="BC36" s="113">
        <f t="shared" ref="BC36:BC44" si="28">IFERROR(BB36/BA36,"")</f>
        <v>1</v>
      </c>
      <c r="BD36" s="365">
        <f>+BA36</f>
        <v>0.3</v>
      </c>
      <c r="BE36" s="257">
        <f>IFERROR(BD36/BA36,"")</f>
        <v>1</v>
      </c>
      <c r="BF36" s="424" t="s">
        <v>420</v>
      </c>
      <c r="BG36" s="362"/>
    </row>
    <row r="37" spans="2:59" s="154" customFormat="1" ht="147" customHeight="1" x14ac:dyDescent="0.25">
      <c r="B37" s="381">
        <v>2</v>
      </c>
      <c r="C37" s="555" t="s">
        <v>371</v>
      </c>
      <c r="D37" s="556"/>
      <c r="E37" s="387">
        <v>7.0000000000000007E-2</v>
      </c>
      <c r="F37" s="141" t="s">
        <v>323</v>
      </c>
      <c r="G37" s="142" t="s">
        <v>370</v>
      </c>
      <c r="H37" s="142" t="s">
        <v>209</v>
      </c>
      <c r="I37" s="142" t="s">
        <v>332</v>
      </c>
      <c r="J37" s="142" t="s">
        <v>393</v>
      </c>
      <c r="K37" s="143">
        <v>43831</v>
      </c>
      <c r="L37" s="411">
        <v>43981</v>
      </c>
      <c r="M37" s="111">
        <v>0.21</v>
      </c>
      <c r="N37" s="112">
        <v>0</v>
      </c>
      <c r="O37" s="112">
        <v>0.1</v>
      </c>
      <c r="P37" s="112">
        <v>0.11</v>
      </c>
      <c r="Q37" s="200">
        <f>+O37+P37</f>
        <v>0.21000000000000002</v>
      </c>
      <c r="R37" s="258">
        <f t="shared" ref="R37" si="29">IFERROR(Q37/M37,"")</f>
        <v>1.0000000000000002</v>
      </c>
      <c r="S37" s="423" t="s">
        <v>397</v>
      </c>
      <c r="T37" s="201"/>
      <c r="U37" s="258">
        <f t="shared" ref="U37" si="30">IFERROR(T37/M37,"")</f>
        <v>0</v>
      </c>
      <c r="V37" s="147"/>
      <c r="W37" s="111">
        <v>0.14000000000000001</v>
      </c>
      <c r="X37" s="112">
        <v>7.0000000000000007E-2</v>
      </c>
      <c r="Y37" s="112">
        <v>7.0000000000000007E-2</v>
      </c>
      <c r="Z37" s="112">
        <v>0</v>
      </c>
      <c r="AA37" s="200">
        <f>X37+Y37+Z37</f>
        <v>0.14000000000000001</v>
      </c>
      <c r="AB37" s="258">
        <f t="shared" ref="AB37" si="31">IFERROR(AA37/W37,"")</f>
        <v>1</v>
      </c>
      <c r="AC37" s="423" t="s">
        <v>419</v>
      </c>
      <c r="AD37" s="146"/>
      <c r="AE37" s="258">
        <f t="shared" ref="AE37" si="32">IFERROR(AD37/W37,"")</f>
        <v>0</v>
      </c>
      <c r="AF37" s="147"/>
      <c r="AG37" s="111"/>
      <c r="AH37" s="112"/>
      <c r="AI37" s="112"/>
      <c r="AJ37" s="112"/>
      <c r="AK37" s="112"/>
      <c r="AL37" s="258" t="str">
        <f t="shared" ref="AL37" si="33">IFERROR(AK37/AG37,"")</f>
        <v/>
      </c>
      <c r="AM37" s="150"/>
      <c r="AN37" s="146"/>
      <c r="AO37" s="258" t="str">
        <f t="shared" ref="AO37" si="34">IFERROR(AN37/AG37,"")</f>
        <v/>
      </c>
      <c r="AP37" s="147"/>
      <c r="AQ37" s="111"/>
      <c r="AR37" s="112"/>
      <c r="AS37" s="112"/>
      <c r="AT37" s="112"/>
      <c r="AU37" s="112"/>
      <c r="AV37" s="258" t="str">
        <f t="shared" si="27"/>
        <v/>
      </c>
      <c r="AW37" s="151"/>
      <c r="AX37" s="152"/>
      <c r="AY37" s="258" t="str">
        <f t="shared" ref="AY37" si="35">IFERROR(AX37/AQ37,"")</f>
        <v/>
      </c>
      <c r="AZ37" s="153"/>
      <c r="BA37" s="440">
        <f>+M37+W37+AQ37</f>
        <v>0.35</v>
      </c>
      <c r="BB37" s="441">
        <f>+BA37</f>
        <v>0.35</v>
      </c>
      <c r="BC37" s="113">
        <f t="shared" si="28"/>
        <v>1</v>
      </c>
      <c r="BD37" s="366">
        <f>+BA37</f>
        <v>0.35</v>
      </c>
      <c r="BE37" s="260">
        <f t="shared" ref="BE37" si="36">IFERROR(BD37/BA37,"")</f>
        <v>1</v>
      </c>
      <c r="BF37" s="424" t="s">
        <v>420</v>
      </c>
      <c r="BG37" s="266"/>
    </row>
    <row r="38" spans="2:59" s="154" customFormat="1" ht="137.25" customHeight="1" x14ac:dyDescent="0.25">
      <c r="B38" s="381">
        <v>3</v>
      </c>
      <c r="C38" s="555" t="s">
        <v>372</v>
      </c>
      <c r="D38" s="556"/>
      <c r="E38" s="387">
        <v>7.0000000000000007E-2</v>
      </c>
      <c r="F38" s="141" t="s">
        <v>323</v>
      </c>
      <c r="G38" s="142" t="s">
        <v>370</v>
      </c>
      <c r="H38" s="142" t="s">
        <v>209</v>
      </c>
      <c r="I38" s="142" t="s">
        <v>332</v>
      </c>
      <c r="J38" s="142" t="s">
        <v>393</v>
      </c>
      <c r="K38" s="143">
        <v>43831</v>
      </c>
      <c r="L38" s="411">
        <v>43981</v>
      </c>
      <c r="M38" s="111">
        <v>0.21</v>
      </c>
      <c r="N38" s="112">
        <v>0</v>
      </c>
      <c r="O38" s="112">
        <v>0</v>
      </c>
      <c r="P38" s="112">
        <v>0.21</v>
      </c>
      <c r="Q38" s="200">
        <f>+O38+P38</f>
        <v>0.21</v>
      </c>
      <c r="R38" s="258">
        <f t="shared" ref="R38" si="37">IFERROR(Q38/M38,"")</f>
        <v>1</v>
      </c>
      <c r="S38" s="423" t="s">
        <v>415</v>
      </c>
      <c r="T38" s="201"/>
      <c r="U38" s="258">
        <f t="shared" ref="U38" si="38">IFERROR(T38/M38,"")</f>
        <v>0</v>
      </c>
      <c r="V38" s="147"/>
      <c r="W38" s="111">
        <v>0.14000000000000001</v>
      </c>
      <c r="X38" s="112">
        <v>7.0000000000000007E-2</v>
      </c>
      <c r="Y38" s="112">
        <v>7.0000000000000007E-2</v>
      </c>
      <c r="Z38" s="112">
        <v>0</v>
      </c>
      <c r="AA38" s="200">
        <f>X38+Y38+Z38</f>
        <v>0.14000000000000001</v>
      </c>
      <c r="AB38" s="258">
        <f t="shared" ref="AB38" si="39">IFERROR(AA38/W38,"")</f>
        <v>1</v>
      </c>
      <c r="AC38" s="423" t="s">
        <v>457</v>
      </c>
      <c r="AD38" s="146"/>
      <c r="AE38" s="258">
        <f t="shared" ref="AE38" si="40">IFERROR(AD38/W38,"")</f>
        <v>0</v>
      </c>
      <c r="AF38" s="147"/>
      <c r="AG38" s="111"/>
      <c r="AH38" s="112"/>
      <c r="AI38" s="112"/>
      <c r="AJ38" s="112"/>
      <c r="AK38" s="112"/>
      <c r="AL38" s="258" t="str">
        <f t="shared" ref="AL38" si="41">IFERROR(AK38/AG38,"")</f>
        <v/>
      </c>
      <c r="AM38" s="150"/>
      <c r="AN38" s="146"/>
      <c r="AO38" s="258" t="str">
        <f t="shared" ref="AO38" si="42">IFERROR(AN38/AG38,"")</f>
        <v/>
      </c>
      <c r="AP38" s="147"/>
      <c r="AQ38" s="111"/>
      <c r="AR38" s="112"/>
      <c r="AS38" s="112"/>
      <c r="AT38" s="112"/>
      <c r="AU38" s="112"/>
      <c r="AV38" s="258" t="str">
        <f t="shared" ref="AV38" si="43">IFERROR(AU38/AQ38,"")</f>
        <v/>
      </c>
      <c r="AW38" s="151"/>
      <c r="AX38" s="152"/>
      <c r="AY38" s="258" t="str">
        <f t="shared" ref="AY38" si="44">IFERROR(AX38/AQ38,"")</f>
        <v/>
      </c>
      <c r="AZ38" s="153"/>
      <c r="BA38" s="440">
        <f>+M38+W38+AQ38</f>
        <v>0.35</v>
      </c>
      <c r="BB38" s="441">
        <f>+BA38</f>
        <v>0.35</v>
      </c>
      <c r="BC38" s="113">
        <f t="shared" ref="BC38" si="45">IFERROR(BB38/BA38,"")</f>
        <v>1</v>
      </c>
      <c r="BD38" s="366">
        <f>+BA38</f>
        <v>0.35</v>
      </c>
      <c r="BE38" s="260">
        <f t="shared" ref="BE38" si="46">IFERROR(BD38/BA38,"")</f>
        <v>1</v>
      </c>
      <c r="BF38" s="424" t="s">
        <v>420</v>
      </c>
      <c r="BG38" s="266"/>
    </row>
    <row r="39" spans="2:59" s="154" customFormat="1" ht="57.75" hidden="1" customHeight="1" x14ac:dyDescent="0.25">
      <c r="B39" s="381"/>
      <c r="C39" s="557"/>
      <c r="D39" s="558"/>
      <c r="E39" s="387"/>
      <c r="F39" s="141"/>
      <c r="G39" s="142"/>
      <c r="H39" s="142"/>
      <c r="I39" s="142"/>
      <c r="J39" s="142"/>
      <c r="K39" s="143"/>
      <c r="L39" s="144"/>
      <c r="M39" s="111"/>
      <c r="N39" s="112"/>
      <c r="O39" s="112"/>
      <c r="P39" s="112"/>
      <c r="Q39" s="112"/>
      <c r="R39" s="258" t="str">
        <f t="shared" ref="R39" si="47">IFERROR(Q39/M39,"")</f>
        <v/>
      </c>
      <c r="S39" s="145"/>
      <c r="T39" s="201"/>
      <c r="U39" s="258" t="str">
        <f t="shared" ref="U39" si="48">IFERROR(T39/M39,"")</f>
        <v/>
      </c>
      <c r="V39" s="147"/>
      <c r="W39" s="111"/>
      <c r="X39" s="112"/>
      <c r="Y39" s="112"/>
      <c r="Z39" s="112"/>
      <c r="AA39" s="112"/>
      <c r="AB39" s="258" t="str">
        <f t="shared" ref="AB39" si="49">IFERROR(AA39/W39,"")</f>
        <v/>
      </c>
      <c r="AC39" s="145"/>
      <c r="AD39" s="146"/>
      <c r="AE39" s="258" t="str">
        <f t="shared" ref="AE39" si="50">IFERROR(AD39/W39,"")</f>
        <v/>
      </c>
      <c r="AF39" s="147"/>
      <c r="AG39" s="111"/>
      <c r="AH39" s="112"/>
      <c r="AI39" s="112"/>
      <c r="AJ39" s="112"/>
      <c r="AK39" s="112"/>
      <c r="AL39" s="258" t="str">
        <f t="shared" ref="AL39" si="51">IFERROR(AK39/AG39,"")</f>
        <v/>
      </c>
      <c r="AM39" s="150"/>
      <c r="AN39" s="146"/>
      <c r="AO39" s="258" t="str">
        <f t="shared" ref="AO39" si="52">IFERROR(AN39/AG39,"")</f>
        <v/>
      </c>
      <c r="AP39" s="147"/>
      <c r="AQ39" s="111"/>
      <c r="AR39" s="112"/>
      <c r="AS39" s="112"/>
      <c r="AT39" s="112"/>
      <c r="AU39" s="112"/>
      <c r="AV39" s="258" t="str">
        <f t="shared" ref="AV39" si="53">IFERROR(AU39/AQ39,"")</f>
        <v/>
      </c>
      <c r="AW39" s="151"/>
      <c r="AX39" s="152"/>
      <c r="AY39" s="258" t="str">
        <f t="shared" ref="AY39" si="54">IFERROR(AX39/AQ39,"")</f>
        <v/>
      </c>
      <c r="AZ39" s="153"/>
      <c r="BA39" s="111">
        <f t="shared" ref="BA39" si="55">+SUM(M39,W39,AG39,AQ39)</f>
        <v>0</v>
      </c>
      <c r="BB39" s="112">
        <f t="shared" ref="BB39" si="56">+SUM(Q39,AA39,AK39,AU39)</f>
        <v>0</v>
      </c>
      <c r="BC39" s="113" t="str">
        <f t="shared" ref="BC39" si="57">IFERROR(BB39/BA39,"")</f>
        <v/>
      </c>
      <c r="BD39" s="366">
        <f t="shared" ref="BD39" si="58">SUM(T39,AD39,AN39,AX39)</f>
        <v>0</v>
      </c>
      <c r="BE39" s="260" t="str">
        <f t="shared" ref="BE39" si="59">IFERROR(BD39/BA39,"")</f>
        <v/>
      </c>
      <c r="BF39" s="114"/>
      <c r="BG39" s="266"/>
    </row>
    <row r="40" spans="2:59" s="154" customFormat="1" ht="47.25" hidden="1" customHeight="1" x14ac:dyDescent="0.25">
      <c r="B40" s="381"/>
      <c r="C40" s="557"/>
      <c r="D40" s="558"/>
      <c r="E40" s="387"/>
      <c r="F40" s="141"/>
      <c r="G40" s="142"/>
      <c r="H40" s="142"/>
      <c r="I40" s="142"/>
      <c r="J40" s="142"/>
      <c r="K40" s="143"/>
      <c r="L40" s="144"/>
      <c r="M40" s="111"/>
      <c r="N40" s="112"/>
      <c r="O40" s="112"/>
      <c r="P40" s="112"/>
      <c r="Q40" s="112"/>
      <c r="R40" s="258" t="str">
        <f t="shared" ref="R40:R44" si="60">IFERROR(Q40/M40,"")</f>
        <v/>
      </c>
      <c r="S40" s="145"/>
      <c r="T40" s="201"/>
      <c r="U40" s="258" t="str">
        <f t="shared" ref="U40:U44" si="61">IFERROR(T40/M40,"")</f>
        <v/>
      </c>
      <c r="V40" s="147"/>
      <c r="W40" s="111"/>
      <c r="X40" s="112"/>
      <c r="Y40" s="112"/>
      <c r="Z40" s="112"/>
      <c r="AA40" s="112"/>
      <c r="AB40" s="258" t="str">
        <f t="shared" ref="AB40:AB44" si="62">IFERROR(AA40/W40,"")</f>
        <v/>
      </c>
      <c r="AC40" s="145"/>
      <c r="AD40" s="146"/>
      <c r="AE40" s="258" t="str">
        <f t="shared" ref="AE40:AE44" si="63">IFERROR(AD40/W40,"")</f>
        <v/>
      </c>
      <c r="AF40" s="147"/>
      <c r="AG40" s="111"/>
      <c r="AH40" s="112"/>
      <c r="AI40" s="112"/>
      <c r="AJ40" s="112"/>
      <c r="AK40" s="112"/>
      <c r="AL40" s="258" t="str">
        <f t="shared" ref="AL40:AL44" si="64">IFERROR(AK40/AG40,"")</f>
        <v/>
      </c>
      <c r="AM40" s="150"/>
      <c r="AN40" s="146"/>
      <c r="AO40" s="258" t="str">
        <f t="shared" ref="AO40:AO44" si="65">IFERROR(AN40/AG40,"")</f>
        <v/>
      </c>
      <c r="AP40" s="147"/>
      <c r="AQ40" s="111"/>
      <c r="AR40" s="112"/>
      <c r="AS40" s="112"/>
      <c r="AT40" s="112"/>
      <c r="AU40" s="112"/>
      <c r="AV40" s="258" t="str">
        <f t="shared" ref="AV40:AV44" si="66">IFERROR(AU40/AQ40,"")</f>
        <v/>
      </c>
      <c r="AW40" s="151"/>
      <c r="AX40" s="152"/>
      <c r="AY40" s="258" t="str">
        <f t="shared" ref="AY40:AY44" si="67">IFERROR(AX40/AQ40,"")</f>
        <v/>
      </c>
      <c r="AZ40" s="153"/>
      <c r="BA40" s="111">
        <f t="shared" ref="BA40:BA44" si="68">+SUM(M40,W40,AG40,AQ40)</f>
        <v>0</v>
      </c>
      <c r="BB40" s="112">
        <f t="shared" ref="BB40:BB44" si="69">+SUM(Q40,AA40,AK40,AU40)</f>
        <v>0</v>
      </c>
      <c r="BC40" s="113" t="str">
        <f t="shared" si="28"/>
        <v/>
      </c>
      <c r="BD40" s="366">
        <f t="shared" ref="BD40:BD44" si="70">SUM(T40,AD40,AN40,AX40)</f>
        <v>0</v>
      </c>
      <c r="BE40" s="260" t="str">
        <f t="shared" ref="BE40:BE44" si="71">IFERROR(BD40/BA40,"")</f>
        <v/>
      </c>
      <c r="BF40" s="114"/>
      <c r="BG40" s="266"/>
    </row>
    <row r="41" spans="2:59" s="154" customFormat="1" ht="14.25" hidden="1" x14ac:dyDescent="0.25">
      <c r="B41" s="139"/>
      <c r="C41" s="551"/>
      <c r="D41" s="552"/>
      <c r="E41" s="375"/>
      <c r="F41" s="141"/>
      <c r="G41" s="140"/>
      <c r="H41" s="142"/>
      <c r="I41" s="142"/>
      <c r="J41" s="142"/>
      <c r="K41" s="143"/>
      <c r="L41" s="144"/>
      <c r="M41" s="148"/>
      <c r="N41" s="149"/>
      <c r="O41" s="149"/>
      <c r="P41" s="149"/>
      <c r="Q41" s="112"/>
      <c r="R41" s="258" t="str">
        <f t="shared" si="60"/>
        <v/>
      </c>
      <c r="S41" s="156"/>
      <c r="T41" s="201"/>
      <c r="U41" s="258" t="str">
        <f t="shared" si="61"/>
        <v/>
      </c>
      <c r="V41" s="158"/>
      <c r="W41" s="148"/>
      <c r="X41" s="149"/>
      <c r="Y41" s="149"/>
      <c r="Z41" s="149"/>
      <c r="AA41" s="112"/>
      <c r="AB41" s="258" t="str">
        <f t="shared" si="62"/>
        <v/>
      </c>
      <c r="AC41" s="156"/>
      <c r="AD41" s="157"/>
      <c r="AE41" s="258" t="str">
        <f t="shared" si="63"/>
        <v/>
      </c>
      <c r="AF41" s="158"/>
      <c r="AG41" s="148"/>
      <c r="AH41" s="149"/>
      <c r="AI41" s="149"/>
      <c r="AJ41" s="149"/>
      <c r="AK41" s="112"/>
      <c r="AL41" s="258" t="str">
        <f t="shared" si="64"/>
        <v/>
      </c>
      <c r="AM41" s="156"/>
      <c r="AN41" s="157"/>
      <c r="AO41" s="258" t="str">
        <f t="shared" si="65"/>
        <v/>
      </c>
      <c r="AP41" s="158"/>
      <c r="AQ41" s="148"/>
      <c r="AR41" s="149"/>
      <c r="AS41" s="149"/>
      <c r="AT41" s="149"/>
      <c r="AU41" s="112"/>
      <c r="AV41" s="258" t="str">
        <f t="shared" si="66"/>
        <v/>
      </c>
      <c r="AW41" s="159"/>
      <c r="AX41" s="160"/>
      <c r="AY41" s="258" t="str">
        <f t="shared" si="67"/>
        <v/>
      </c>
      <c r="AZ41" s="161"/>
      <c r="BA41" s="111">
        <f t="shared" si="68"/>
        <v>0</v>
      </c>
      <c r="BB41" s="112">
        <f t="shared" si="69"/>
        <v>0</v>
      </c>
      <c r="BC41" s="113" t="str">
        <f t="shared" si="28"/>
        <v/>
      </c>
      <c r="BD41" s="366">
        <f t="shared" si="70"/>
        <v>0</v>
      </c>
      <c r="BE41" s="260" t="str">
        <f t="shared" si="71"/>
        <v/>
      </c>
      <c r="BF41" s="114"/>
      <c r="BG41" s="266"/>
    </row>
    <row r="42" spans="2:59" s="154" customFormat="1" ht="14.25" hidden="1" x14ac:dyDescent="0.25">
      <c r="B42" s="139"/>
      <c r="C42" s="551"/>
      <c r="D42" s="552"/>
      <c r="E42" s="375"/>
      <c r="F42" s="141"/>
      <c r="G42" s="140"/>
      <c r="H42" s="142"/>
      <c r="I42" s="142"/>
      <c r="J42" s="142"/>
      <c r="K42" s="143"/>
      <c r="L42" s="162"/>
      <c r="M42" s="148"/>
      <c r="N42" s="149"/>
      <c r="O42" s="149"/>
      <c r="P42" s="149"/>
      <c r="Q42" s="149"/>
      <c r="R42" s="258" t="str">
        <f t="shared" si="60"/>
        <v/>
      </c>
      <c r="S42" s="163"/>
      <c r="T42" s="201"/>
      <c r="U42" s="258" t="str">
        <f t="shared" si="61"/>
        <v/>
      </c>
      <c r="V42" s="165"/>
      <c r="W42" s="148"/>
      <c r="X42" s="149"/>
      <c r="Y42" s="149"/>
      <c r="Z42" s="149"/>
      <c r="AA42" s="149"/>
      <c r="AB42" s="258" t="str">
        <f t="shared" si="62"/>
        <v/>
      </c>
      <c r="AC42" s="163"/>
      <c r="AD42" s="164"/>
      <c r="AE42" s="258" t="str">
        <f t="shared" si="63"/>
        <v/>
      </c>
      <c r="AF42" s="165"/>
      <c r="AG42" s="148"/>
      <c r="AH42" s="149"/>
      <c r="AI42" s="149"/>
      <c r="AJ42" s="149"/>
      <c r="AK42" s="149"/>
      <c r="AL42" s="258" t="str">
        <f t="shared" si="64"/>
        <v/>
      </c>
      <c r="AM42" s="156"/>
      <c r="AN42" s="164"/>
      <c r="AO42" s="258" t="str">
        <f t="shared" si="65"/>
        <v/>
      </c>
      <c r="AP42" s="165"/>
      <c r="AQ42" s="148"/>
      <c r="AR42" s="149"/>
      <c r="AS42" s="149"/>
      <c r="AT42" s="149"/>
      <c r="AU42" s="149"/>
      <c r="AV42" s="258" t="str">
        <f t="shared" si="66"/>
        <v/>
      </c>
      <c r="AW42" s="151"/>
      <c r="AX42" s="166"/>
      <c r="AY42" s="258" t="str">
        <f t="shared" si="67"/>
        <v/>
      </c>
      <c r="AZ42" s="167"/>
      <c r="BA42" s="111">
        <f t="shared" si="68"/>
        <v>0</v>
      </c>
      <c r="BB42" s="112">
        <f t="shared" si="69"/>
        <v>0</v>
      </c>
      <c r="BC42" s="113" t="str">
        <f t="shared" si="28"/>
        <v/>
      </c>
      <c r="BD42" s="366">
        <f t="shared" si="70"/>
        <v>0</v>
      </c>
      <c r="BE42" s="260" t="str">
        <f t="shared" si="71"/>
        <v/>
      </c>
      <c r="BF42" s="114"/>
      <c r="BG42" s="266"/>
    </row>
    <row r="43" spans="2:59" s="154" customFormat="1" ht="14.25" hidden="1" x14ac:dyDescent="0.25">
      <c r="B43" s="139"/>
      <c r="C43" s="551"/>
      <c r="D43" s="552"/>
      <c r="E43" s="375"/>
      <c r="F43" s="141"/>
      <c r="G43" s="140"/>
      <c r="H43" s="142"/>
      <c r="I43" s="142"/>
      <c r="J43" s="142"/>
      <c r="K43" s="143"/>
      <c r="L43" s="144"/>
      <c r="M43" s="148"/>
      <c r="N43" s="149"/>
      <c r="O43" s="149"/>
      <c r="P43" s="149"/>
      <c r="Q43" s="112"/>
      <c r="R43" s="258" t="str">
        <f t="shared" si="60"/>
        <v/>
      </c>
      <c r="S43" s="145"/>
      <c r="T43" s="201"/>
      <c r="U43" s="258" t="str">
        <f t="shared" si="61"/>
        <v/>
      </c>
      <c r="V43" s="147"/>
      <c r="W43" s="148"/>
      <c r="X43" s="149"/>
      <c r="Y43" s="149"/>
      <c r="Z43" s="149"/>
      <c r="AA43" s="112"/>
      <c r="AB43" s="258" t="str">
        <f t="shared" si="62"/>
        <v/>
      </c>
      <c r="AC43" s="145"/>
      <c r="AD43" s="146"/>
      <c r="AE43" s="258" t="str">
        <f t="shared" si="63"/>
        <v/>
      </c>
      <c r="AF43" s="147"/>
      <c r="AG43" s="148"/>
      <c r="AH43" s="149"/>
      <c r="AI43" s="149"/>
      <c r="AJ43" s="149"/>
      <c r="AK43" s="112"/>
      <c r="AL43" s="258" t="str">
        <f t="shared" si="64"/>
        <v/>
      </c>
      <c r="AM43" s="156"/>
      <c r="AN43" s="146"/>
      <c r="AO43" s="258" t="str">
        <f t="shared" si="65"/>
        <v/>
      </c>
      <c r="AP43" s="147"/>
      <c r="AQ43" s="148"/>
      <c r="AR43" s="149"/>
      <c r="AS43" s="149"/>
      <c r="AT43" s="149"/>
      <c r="AU43" s="112"/>
      <c r="AV43" s="258" t="str">
        <f t="shared" si="66"/>
        <v/>
      </c>
      <c r="AW43" s="159"/>
      <c r="AX43" s="152"/>
      <c r="AY43" s="258" t="str">
        <f t="shared" si="67"/>
        <v/>
      </c>
      <c r="AZ43" s="153"/>
      <c r="BA43" s="111">
        <f t="shared" si="68"/>
        <v>0</v>
      </c>
      <c r="BB43" s="112">
        <f t="shared" si="69"/>
        <v>0</v>
      </c>
      <c r="BC43" s="113" t="str">
        <f t="shared" si="28"/>
        <v/>
      </c>
      <c r="BD43" s="366">
        <f t="shared" si="70"/>
        <v>0</v>
      </c>
      <c r="BE43" s="260" t="str">
        <f t="shared" si="71"/>
        <v/>
      </c>
      <c r="BF43" s="114"/>
      <c r="BG43" s="266"/>
    </row>
    <row r="44" spans="2:59" s="243" customFormat="1" ht="15" thickBot="1" x14ac:dyDescent="0.3">
      <c r="B44" s="221"/>
      <c r="C44" s="553" t="s">
        <v>291</v>
      </c>
      <c r="D44" s="554"/>
      <c r="E44" s="376"/>
      <c r="F44" s="223"/>
      <c r="G44" s="224"/>
      <c r="H44" s="225"/>
      <c r="I44" s="225"/>
      <c r="J44" s="225"/>
      <c r="K44" s="226"/>
      <c r="L44" s="227"/>
      <c r="M44" s="228"/>
      <c r="N44" s="229"/>
      <c r="O44" s="229"/>
      <c r="P44" s="229"/>
      <c r="Q44" s="230"/>
      <c r="R44" s="86" t="str">
        <f t="shared" si="60"/>
        <v/>
      </c>
      <c r="S44" s="231"/>
      <c r="T44" s="232"/>
      <c r="U44" s="86" t="str">
        <f t="shared" si="61"/>
        <v/>
      </c>
      <c r="V44" s="233"/>
      <c r="W44" s="228"/>
      <c r="X44" s="229"/>
      <c r="Y44" s="229"/>
      <c r="Z44" s="229"/>
      <c r="AA44" s="230"/>
      <c r="AB44" s="86" t="str">
        <f t="shared" si="62"/>
        <v/>
      </c>
      <c r="AC44" s="231"/>
      <c r="AD44" s="234"/>
      <c r="AE44" s="86" t="str">
        <f t="shared" si="63"/>
        <v/>
      </c>
      <c r="AF44" s="233"/>
      <c r="AG44" s="228"/>
      <c r="AH44" s="229"/>
      <c r="AI44" s="229"/>
      <c r="AJ44" s="229"/>
      <c r="AK44" s="230"/>
      <c r="AL44" s="86" t="str">
        <f t="shared" si="64"/>
        <v/>
      </c>
      <c r="AM44" s="235"/>
      <c r="AN44" s="234"/>
      <c r="AO44" s="86" t="str">
        <f t="shared" si="65"/>
        <v/>
      </c>
      <c r="AP44" s="233"/>
      <c r="AQ44" s="228"/>
      <c r="AR44" s="229"/>
      <c r="AS44" s="229"/>
      <c r="AT44" s="229"/>
      <c r="AU44" s="230"/>
      <c r="AV44" s="86" t="str">
        <f t="shared" si="66"/>
        <v/>
      </c>
      <c r="AW44" s="236"/>
      <c r="AX44" s="237"/>
      <c r="AY44" s="86" t="str">
        <f t="shared" si="67"/>
        <v/>
      </c>
      <c r="AZ44" s="238"/>
      <c r="BA44" s="239">
        <f t="shared" si="68"/>
        <v>0</v>
      </c>
      <c r="BB44" s="240">
        <f t="shared" si="69"/>
        <v>0</v>
      </c>
      <c r="BC44" s="241" t="str">
        <f t="shared" si="28"/>
        <v/>
      </c>
      <c r="BD44" s="367">
        <f t="shared" si="70"/>
        <v>0</v>
      </c>
      <c r="BE44" s="88" t="str">
        <f t="shared" si="71"/>
        <v/>
      </c>
      <c r="BF44" s="242"/>
      <c r="BG44" s="267">
        <f>+SUMPRODUCT(BC36:BC44,E36:E44)</f>
        <v>0.2</v>
      </c>
    </row>
    <row r="45" spans="2:59" ht="18" thickBot="1" x14ac:dyDescent="0.3">
      <c r="B45" s="168"/>
      <c r="C45" s="408"/>
      <c r="D45" s="169"/>
      <c r="E45" s="377"/>
      <c r="F45" s="170"/>
      <c r="G45" s="169"/>
      <c r="H45" s="169"/>
      <c r="I45" s="169"/>
      <c r="J45" s="169"/>
      <c r="K45" s="169"/>
      <c r="L45" s="169"/>
      <c r="M45" s="169"/>
      <c r="N45" s="169"/>
      <c r="O45" s="169"/>
      <c r="P45" s="169"/>
      <c r="Q45" s="171"/>
      <c r="R45" s="171"/>
      <c r="S45" s="169"/>
      <c r="T45" s="169"/>
      <c r="U45" s="169"/>
      <c r="V45" s="169"/>
      <c r="W45" s="169"/>
      <c r="X45" s="172"/>
      <c r="Y45" s="172"/>
      <c r="Z45" s="172"/>
      <c r="AA45" s="173"/>
      <c r="AB45" s="171"/>
      <c r="AC45" s="173"/>
      <c r="AD45" s="169"/>
      <c r="AE45" s="169"/>
      <c r="AF45" s="169"/>
      <c r="AG45" s="173"/>
      <c r="AH45" s="174"/>
      <c r="AI45" s="174"/>
      <c r="AJ45" s="174"/>
      <c r="AK45" s="173"/>
      <c r="AL45" s="171"/>
      <c r="AM45" s="173"/>
      <c r="AN45" s="169"/>
      <c r="AO45" s="169"/>
      <c r="AP45" s="169"/>
      <c r="AQ45" s="173"/>
      <c r="AR45" s="174"/>
      <c r="AS45" s="174"/>
      <c r="AT45" s="174"/>
      <c r="AU45" s="173"/>
      <c r="AV45" s="171"/>
      <c r="AW45" s="173"/>
      <c r="AX45" s="169"/>
      <c r="AY45" s="169"/>
      <c r="AZ45" s="169"/>
      <c r="BA45" s="173">
        <f>SUM(BA36:BA44)</f>
        <v>0.99999999999999989</v>
      </c>
      <c r="BB45" s="173"/>
      <c r="BC45" s="173"/>
      <c r="BD45" s="173"/>
      <c r="BE45" s="173"/>
      <c r="BF45" s="175"/>
      <c r="BG45" s="268"/>
    </row>
    <row r="46" spans="2:59" s="115" customFormat="1" ht="13.5" customHeight="1" x14ac:dyDescent="0.25">
      <c r="B46" s="573" t="s">
        <v>247</v>
      </c>
      <c r="C46" s="574"/>
      <c r="D46" s="574"/>
      <c r="E46" s="575" t="s">
        <v>60</v>
      </c>
      <c r="F46" s="576"/>
      <c r="G46" s="576"/>
      <c r="H46" s="576"/>
      <c r="I46" s="576"/>
      <c r="J46" s="576"/>
      <c r="K46" s="576"/>
      <c r="L46" s="577"/>
      <c r="M46" s="205"/>
      <c r="N46" s="103"/>
      <c r="O46" s="103"/>
      <c r="P46" s="103"/>
      <c r="Q46" s="103"/>
      <c r="R46" s="103"/>
      <c r="S46" s="218" t="str">
        <f>+VLOOKUP(E46,Listas!$B$42:$D$68,2,FALSE)</f>
        <v>OBJ_3</v>
      </c>
      <c r="BD46" s="119"/>
      <c r="BG46" s="263"/>
    </row>
    <row r="47" spans="2:59" s="115" customFormat="1" ht="30" customHeight="1" thickBot="1" x14ac:dyDescent="0.3">
      <c r="B47" s="578" t="s">
        <v>283</v>
      </c>
      <c r="C47" s="579"/>
      <c r="D47" s="579"/>
      <c r="E47" s="580" t="s">
        <v>114</v>
      </c>
      <c r="F47" s="581"/>
      <c r="G47" s="581"/>
      <c r="H47" s="581"/>
      <c r="I47" s="581"/>
      <c r="J47" s="581"/>
      <c r="K47" s="581"/>
      <c r="L47" s="582"/>
      <c r="M47" s="103"/>
      <c r="N47" s="103"/>
      <c r="O47" s="103"/>
      <c r="P47" s="103"/>
      <c r="Q47" s="103"/>
      <c r="R47" s="103"/>
      <c r="S47" s="116"/>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364"/>
      <c r="BE47" s="117"/>
      <c r="BF47" s="117"/>
      <c r="BG47" s="263"/>
    </row>
    <row r="48" spans="2:59" s="119" customFormat="1" ht="25.5" customHeight="1" x14ac:dyDescent="0.25">
      <c r="B48" s="565" t="s">
        <v>248</v>
      </c>
      <c r="C48" s="567" t="s">
        <v>10</v>
      </c>
      <c r="D48" s="568"/>
      <c r="E48" s="571" t="s">
        <v>252</v>
      </c>
      <c r="F48" s="559" t="s">
        <v>250</v>
      </c>
      <c r="G48" s="559" t="s">
        <v>274</v>
      </c>
      <c r="H48" s="559" t="s">
        <v>249</v>
      </c>
      <c r="I48" s="559" t="s">
        <v>16</v>
      </c>
      <c r="J48" s="559" t="s">
        <v>11</v>
      </c>
      <c r="K48" s="561" t="s">
        <v>251</v>
      </c>
      <c r="L48" s="562"/>
      <c r="M48" s="314"/>
      <c r="N48" s="315"/>
      <c r="O48" s="315"/>
      <c r="P48" s="315"/>
      <c r="Q48" s="315"/>
      <c r="R48" s="315"/>
      <c r="S48" s="107" t="s">
        <v>3</v>
      </c>
      <c r="T48" s="315"/>
      <c r="U48" s="315"/>
      <c r="V48" s="316"/>
      <c r="W48" s="314"/>
      <c r="X48" s="315"/>
      <c r="Y48" s="315"/>
      <c r="Z48" s="315"/>
      <c r="AA48" s="315"/>
      <c r="AB48" s="315"/>
      <c r="AC48" s="315" t="s">
        <v>4</v>
      </c>
      <c r="AD48" s="315"/>
      <c r="AE48" s="315"/>
      <c r="AF48" s="316"/>
      <c r="AG48" s="314"/>
      <c r="AH48" s="315"/>
      <c r="AI48" s="315"/>
      <c r="AJ48" s="315"/>
      <c r="AK48" s="315"/>
      <c r="AL48" s="315"/>
      <c r="AM48" s="315" t="s">
        <v>5</v>
      </c>
      <c r="AN48" s="315"/>
      <c r="AO48" s="315"/>
      <c r="AP48" s="316"/>
      <c r="AQ48" s="315"/>
      <c r="AR48" s="315"/>
      <c r="AS48" s="315"/>
      <c r="AT48" s="315"/>
      <c r="AU48" s="315"/>
      <c r="AV48" s="315"/>
      <c r="AW48" s="315" t="s">
        <v>6</v>
      </c>
      <c r="AX48" s="315"/>
      <c r="AY48" s="315"/>
      <c r="AZ48" s="315"/>
      <c r="BA48" s="314"/>
      <c r="BB48" s="315"/>
      <c r="BC48" s="315" t="s">
        <v>290</v>
      </c>
      <c r="BD48" s="346"/>
      <c r="BE48" s="316"/>
      <c r="BF48" s="118" t="s">
        <v>146</v>
      </c>
      <c r="BG48" s="264"/>
    </row>
    <row r="49" spans="2:59" s="119" customFormat="1" ht="46.5" customHeight="1" x14ac:dyDescent="0.25">
      <c r="B49" s="566"/>
      <c r="C49" s="569"/>
      <c r="D49" s="570"/>
      <c r="E49" s="572"/>
      <c r="F49" s="560"/>
      <c r="G49" s="560"/>
      <c r="H49" s="560"/>
      <c r="I49" s="560"/>
      <c r="J49" s="560"/>
      <c r="K49" s="120" t="s">
        <v>256</v>
      </c>
      <c r="L49" s="121" t="s">
        <v>257</v>
      </c>
      <c r="M49" s="122" t="s">
        <v>131</v>
      </c>
      <c r="N49" s="104" t="s">
        <v>258</v>
      </c>
      <c r="O49" s="104" t="s">
        <v>259</v>
      </c>
      <c r="P49" s="104" t="s">
        <v>260</v>
      </c>
      <c r="Q49" s="104" t="s">
        <v>132</v>
      </c>
      <c r="R49" s="104" t="s">
        <v>261</v>
      </c>
      <c r="S49" s="104" t="s">
        <v>15</v>
      </c>
      <c r="T49" s="104" t="s">
        <v>294</v>
      </c>
      <c r="U49" s="104" t="s">
        <v>254</v>
      </c>
      <c r="V49" s="123" t="s">
        <v>255</v>
      </c>
      <c r="W49" s="122" t="s">
        <v>131</v>
      </c>
      <c r="X49" s="104" t="s">
        <v>262</v>
      </c>
      <c r="Y49" s="104" t="s">
        <v>263</v>
      </c>
      <c r="Z49" s="104" t="s">
        <v>264</v>
      </c>
      <c r="AA49" s="104" t="s">
        <v>132</v>
      </c>
      <c r="AB49" s="104" t="s">
        <v>261</v>
      </c>
      <c r="AC49" s="104" t="s">
        <v>15</v>
      </c>
      <c r="AD49" s="104" t="s">
        <v>294</v>
      </c>
      <c r="AE49" s="104" t="s">
        <v>254</v>
      </c>
      <c r="AF49" s="123" t="s">
        <v>255</v>
      </c>
      <c r="AG49" s="122" t="s">
        <v>131</v>
      </c>
      <c r="AH49" s="104" t="s">
        <v>265</v>
      </c>
      <c r="AI49" s="104" t="s">
        <v>266</v>
      </c>
      <c r="AJ49" s="104" t="s">
        <v>267</v>
      </c>
      <c r="AK49" s="104" t="s">
        <v>132</v>
      </c>
      <c r="AL49" s="104" t="s">
        <v>261</v>
      </c>
      <c r="AM49" s="104" t="s">
        <v>15</v>
      </c>
      <c r="AN49" s="104" t="s">
        <v>294</v>
      </c>
      <c r="AO49" s="104" t="s">
        <v>254</v>
      </c>
      <c r="AP49" s="123" t="s">
        <v>255</v>
      </c>
      <c r="AQ49" s="124" t="s">
        <v>131</v>
      </c>
      <c r="AR49" s="104" t="s">
        <v>268</v>
      </c>
      <c r="AS49" s="104" t="s">
        <v>269</v>
      </c>
      <c r="AT49" s="104" t="s">
        <v>270</v>
      </c>
      <c r="AU49" s="104" t="s">
        <v>132</v>
      </c>
      <c r="AV49" s="104" t="s">
        <v>261</v>
      </c>
      <c r="AW49" s="104" t="s">
        <v>15</v>
      </c>
      <c r="AX49" s="104" t="s">
        <v>294</v>
      </c>
      <c r="AY49" s="104" t="s">
        <v>254</v>
      </c>
      <c r="AZ49" s="121" t="s">
        <v>255</v>
      </c>
      <c r="BA49" s="122" t="s">
        <v>131</v>
      </c>
      <c r="BB49" s="125" t="s">
        <v>132</v>
      </c>
      <c r="BC49" s="106" t="s">
        <v>130</v>
      </c>
      <c r="BD49" s="105" t="s">
        <v>294</v>
      </c>
      <c r="BE49" s="106" t="s">
        <v>315</v>
      </c>
      <c r="BF49" s="126" t="s">
        <v>9</v>
      </c>
      <c r="BG49" s="264"/>
    </row>
    <row r="50" spans="2:59" s="363" customFormat="1" ht="138.75" customHeight="1" x14ac:dyDescent="0.25">
      <c r="B50" s="418">
        <v>1</v>
      </c>
      <c r="C50" s="563" t="s">
        <v>322</v>
      </c>
      <c r="D50" s="564"/>
      <c r="E50" s="374">
        <v>0.17</v>
      </c>
      <c r="F50" s="128" t="s">
        <v>324</v>
      </c>
      <c r="G50" s="127" t="s">
        <v>326</v>
      </c>
      <c r="H50" s="127" t="s">
        <v>209</v>
      </c>
      <c r="I50" s="127" t="s">
        <v>325</v>
      </c>
      <c r="J50" s="127" t="s">
        <v>389</v>
      </c>
      <c r="K50" s="360">
        <v>43831</v>
      </c>
      <c r="L50" s="361">
        <v>43981</v>
      </c>
      <c r="M50" s="198">
        <v>0.15</v>
      </c>
      <c r="N50" s="199">
        <v>0</v>
      </c>
      <c r="O50" s="199">
        <v>0.1</v>
      </c>
      <c r="P50" s="199">
        <v>0.05</v>
      </c>
      <c r="Q50" s="200">
        <f>+O50+P50</f>
        <v>0.15000000000000002</v>
      </c>
      <c r="R50" s="255">
        <f>IFERROR(Q50/M50,"")</f>
        <v>1.0000000000000002</v>
      </c>
      <c r="S50" s="420" t="s">
        <v>413</v>
      </c>
      <c r="T50" s="202"/>
      <c r="U50" s="255">
        <f>IFERROR(T50/M50,"")</f>
        <v>0</v>
      </c>
      <c r="V50" s="133"/>
      <c r="W50" s="198">
        <v>0.35</v>
      </c>
      <c r="X50" s="199">
        <v>0.2</v>
      </c>
      <c r="Y50" s="199">
        <v>0.1</v>
      </c>
      <c r="Z50" s="199">
        <v>0.05</v>
      </c>
      <c r="AA50" s="200">
        <f>+X50+Y50+Z50</f>
        <v>0.35000000000000003</v>
      </c>
      <c r="AB50" s="255">
        <f>IFERROR(AA50/W50,"")</f>
        <v>1.0000000000000002</v>
      </c>
      <c r="AC50" s="420" t="s">
        <v>422</v>
      </c>
      <c r="AD50" s="132"/>
      <c r="AE50" s="255">
        <f>IFERROR(AD50/W50,"")</f>
        <v>0</v>
      </c>
      <c r="AF50" s="133"/>
      <c r="AG50" s="198"/>
      <c r="AH50" s="199"/>
      <c r="AI50" s="199"/>
      <c r="AJ50" s="199"/>
      <c r="AK50" s="200"/>
      <c r="AL50" s="255" t="str">
        <f>IFERROR(AK50/AG50,"")</f>
        <v/>
      </c>
      <c r="AM50" s="134"/>
      <c r="AN50" s="132"/>
      <c r="AO50" s="255" t="str">
        <f>IFERROR(AN50/AG50,"")</f>
        <v/>
      </c>
      <c r="AP50" s="133"/>
      <c r="AQ50" s="198"/>
      <c r="AR50" s="199"/>
      <c r="AS50" s="199"/>
      <c r="AT50" s="199"/>
      <c r="AU50" s="200"/>
      <c r="AV50" s="255" t="str">
        <f>IFERROR(AU50/AQ50,"")</f>
        <v/>
      </c>
      <c r="AW50" s="135"/>
      <c r="AX50" s="136"/>
      <c r="AY50" s="255" t="str">
        <f>IFERROR(AX50/AQ50,"")</f>
        <v/>
      </c>
      <c r="AZ50" s="137"/>
      <c r="BA50" s="198">
        <v>0.5</v>
      </c>
      <c r="BB50" s="199">
        <f>+Q50+AA50</f>
        <v>0.5</v>
      </c>
      <c r="BC50" s="109">
        <f t="shared" ref="BC50:BC56" si="72">IFERROR(BB50/BA50,"")</f>
        <v>1</v>
      </c>
      <c r="BD50" s="365">
        <f>+BA50</f>
        <v>0.5</v>
      </c>
      <c r="BE50" s="257">
        <f>IFERROR(BD50/BA50,"")</f>
        <v>1</v>
      </c>
      <c r="BF50" s="424" t="s">
        <v>425</v>
      </c>
      <c r="BG50" s="362"/>
    </row>
    <row r="51" spans="2:59" s="154" customFormat="1" ht="14.25" hidden="1" x14ac:dyDescent="0.25">
      <c r="B51" s="139"/>
      <c r="C51" s="551"/>
      <c r="D51" s="552"/>
      <c r="E51" s="375"/>
      <c r="F51" s="141"/>
      <c r="G51" s="140"/>
      <c r="H51" s="142"/>
      <c r="I51" s="142"/>
      <c r="J51" s="142"/>
      <c r="K51" s="143"/>
      <c r="L51" s="144"/>
      <c r="M51" s="111"/>
      <c r="N51" s="112"/>
      <c r="O51" s="112"/>
      <c r="P51" s="112"/>
      <c r="Q51" s="112"/>
      <c r="R51" s="258" t="str">
        <f t="shared" ref="R51:R56" si="73">IFERROR(Q51/M51,"")</f>
        <v/>
      </c>
      <c r="S51" s="145"/>
      <c r="T51" s="201"/>
      <c r="U51" s="258" t="str">
        <f t="shared" ref="U51:U56" si="74">IFERROR(T51/M51,"")</f>
        <v/>
      </c>
      <c r="V51" s="147"/>
      <c r="W51" s="111"/>
      <c r="X51" s="112"/>
      <c r="Y51" s="112"/>
      <c r="Z51" s="112"/>
      <c r="AA51" s="112"/>
      <c r="AB51" s="258" t="str">
        <f t="shared" ref="AB51:AB56" si="75">IFERROR(AA51/W51,"")</f>
        <v/>
      </c>
      <c r="AC51" s="145"/>
      <c r="AD51" s="146"/>
      <c r="AE51" s="258" t="str">
        <f t="shared" ref="AE51:AE56" si="76">IFERROR(AD51/W51,"")</f>
        <v/>
      </c>
      <c r="AF51" s="147"/>
      <c r="AG51" s="111"/>
      <c r="AH51" s="112"/>
      <c r="AI51" s="112"/>
      <c r="AJ51" s="112"/>
      <c r="AK51" s="112"/>
      <c r="AL51" s="258" t="str">
        <f t="shared" ref="AL51:AL56" si="77">IFERROR(AK51/AG51,"")</f>
        <v/>
      </c>
      <c r="AM51" s="150"/>
      <c r="AN51" s="146"/>
      <c r="AO51" s="258" t="str">
        <f t="shared" ref="AO51:AO56" si="78">IFERROR(AN51/AG51,"")</f>
        <v/>
      </c>
      <c r="AP51" s="147"/>
      <c r="AQ51" s="111"/>
      <c r="AR51" s="112"/>
      <c r="AS51" s="112"/>
      <c r="AT51" s="112"/>
      <c r="AU51" s="112"/>
      <c r="AV51" s="258" t="str">
        <f t="shared" ref="AV51:AV56" si="79">IFERROR(AU51/AQ51,"")</f>
        <v/>
      </c>
      <c r="AW51" s="151"/>
      <c r="AX51" s="152"/>
      <c r="AY51" s="258" t="str">
        <f t="shared" ref="AY51:AY56" si="80">IFERROR(AX51/AQ51,"")</f>
        <v/>
      </c>
      <c r="AZ51" s="153"/>
      <c r="BA51" s="111">
        <f t="shared" ref="BA51:BA56" si="81">+SUM(M51,W51,AG51,AQ51)</f>
        <v>0</v>
      </c>
      <c r="BB51" s="112">
        <f t="shared" ref="BB51:BB56" si="82">+SUM(Q51,AA51,AK51,AU51)</f>
        <v>0</v>
      </c>
      <c r="BC51" s="113" t="str">
        <f t="shared" si="72"/>
        <v/>
      </c>
      <c r="BD51" s="366">
        <f t="shared" ref="BD51:BD56" si="83">SUM(T51,AD51,AN51,AX51)</f>
        <v>0</v>
      </c>
      <c r="BE51" s="260" t="str">
        <f t="shared" ref="BE51:BE56" si="84">IFERROR(BD51/BA51,"")</f>
        <v/>
      </c>
      <c r="BF51" s="114"/>
      <c r="BG51" s="266"/>
    </row>
    <row r="52" spans="2:59" s="154" customFormat="1" ht="14.25" hidden="1" x14ac:dyDescent="0.25">
      <c r="B52" s="139"/>
      <c r="C52" s="610"/>
      <c r="D52" s="611"/>
      <c r="E52" s="375"/>
      <c r="F52" s="141"/>
      <c r="G52" s="140"/>
      <c r="H52" s="142"/>
      <c r="I52" s="142"/>
      <c r="J52" s="142"/>
      <c r="K52" s="143"/>
      <c r="L52" s="144"/>
      <c r="M52" s="111"/>
      <c r="N52" s="112"/>
      <c r="O52" s="112"/>
      <c r="P52" s="112"/>
      <c r="Q52" s="112"/>
      <c r="R52" s="258" t="str">
        <f t="shared" ref="R52" si="85">IFERROR(Q52/M52,"")</f>
        <v/>
      </c>
      <c r="S52" s="145"/>
      <c r="T52" s="201"/>
      <c r="U52" s="258" t="str">
        <f t="shared" ref="U52" si="86">IFERROR(T52/M52,"")</f>
        <v/>
      </c>
      <c r="V52" s="147"/>
      <c r="W52" s="111"/>
      <c r="X52" s="112"/>
      <c r="Y52" s="112"/>
      <c r="Z52" s="112"/>
      <c r="AA52" s="112"/>
      <c r="AB52" s="258" t="str">
        <f t="shared" ref="AB52" si="87">IFERROR(AA52/W52,"")</f>
        <v/>
      </c>
      <c r="AC52" s="145"/>
      <c r="AD52" s="146"/>
      <c r="AE52" s="258" t="str">
        <f t="shared" ref="AE52" si="88">IFERROR(AD52/W52,"")</f>
        <v/>
      </c>
      <c r="AF52" s="147"/>
      <c r="AG52" s="111"/>
      <c r="AH52" s="112"/>
      <c r="AI52" s="112"/>
      <c r="AJ52" s="112"/>
      <c r="AK52" s="112"/>
      <c r="AL52" s="258" t="str">
        <f t="shared" ref="AL52" si="89">IFERROR(AK52/AG52,"")</f>
        <v/>
      </c>
      <c r="AM52" s="150"/>
      <c r="AN52" s="146"/>
      <c r="AO52" s="258" t="str">
        <f t="shared" ref="AO52" si="90">IFERROR(AN52/AG52,"")</f>
        <v/>
      </c>
      <c r="AP52" s="147"/>
      <c r="AQ52" s="111"/>
      <c r="AR52" s="112"/>
      <c r="AS52" s="112"/>
      <c r="AT52" s="112"/>
      <c r="AU52" s="112"/>
      <c r="AV52" s="258" t="str">
        <f t="shared" ref="AV52" si="91">IFERROR(AU52/AQ52,"")</f>
        <v/>
      </c>
      <c r="AW52" s="151"/>
      <c r="AX52" s="152"/>
      <c r="AY52" s="258" t="str">
        <f t="shared" ref="AY52" si="92">IFERROR(AX52/AQ52,"")</f>
        <v/>
      </c>
      <c r="AZ52" s="153"/>
      <c r="BA52" s="111">
        <f t="shared" ref="BA52" si="93">+SUM(M52,W52,AG52,AQ52)</f>
        <v>0</v>
      </c>
      <c r="BB52" s="112">
        <f t="shared" ref="BB52" si="94">+SUM(Q52,AA52,AK52,AU52)</f>
        <v>0</v>
      </c>
      <c r="BC52" s="113" t="str">
        <f t="shared" ref="BC52" si="95">IFERROR(BB52/BA52,"")</f>
        <v/>
      </c>
      <c r="BD52" s="366">
        <f t="shared" ref="BD52" si="96">SUM(T52,AD52,AN52,AX52)</f>
        <v>0</v>
      </c>
      <c r="BE52" s="260" t="str">
        <f t="shared" ref="BE52" si="97">IFERROR(BD52/BA52,"")</f>
        <v/>
      </c>
      <c r="BF52" s="114"/>
      <c r="BG52" s="266"/>
    </row>
    <row r="53" spans="2:59" s="154" customFormat="1" ht="14.25" hidden="1" x14ac:dyDescent="0.25">
      <c r="B53" s="139"/>
      <c r="C53" s="551"/>
      <c r="D53" s="552"/>
      <c r="E53" s="375"/>
      <c r="F53" s="141"/>
      <c r="G53" s="140"/>
      <c r="H53" s="142"/>
      <c r="I53" s="142"/>
      <c r="J53" s="142"/>
      <c r="K53" s="143"/>
      <c r="L53" s="144"/>
      <c r="M53" s="148"/>
      <c r="N53" s="149"/>
      <c r="O53" s="149"/>
      <c r="P53" s="149"/>
      <c r="Q53" s="112"/>
      <c r="R53" s="258" t="str">
        <f t="shared" si="73"/>
        <v/>
      </c>
      <c r="S53" s="156"/>
      <c r="T53" s="201"/>
      <c r="U53" s="258" t="str">
        <f t="shared" si="74"/>
        <v/>
      </c>
      <c r="V53" s="158"/>
      <c r="W53" s="148"/>
      <c r="X53" s="149"/>
      <c r="Y53" s="149"/>
      <c r="Z53" s="149"/>
      <c r="AA53" s="112"/>
      <c r="AB53" s="258" t="str">
        <f t="shared" si="75"/>
        <v/>
      </c>
      <c r="AC53" s="156"/>
      <c r="AD53" s="157"/>
      <c r="AE53" s="258" t="str">
        <f t="shared" si="76"/>
        <v/>
      </c>
      <c r="AF53" s="158"/>
      <c r="AG53" s="148"/>
      <c r="AH53" s="149"/>
      <c r="AI53" s="149"/>
      <c r="AJ53" s="149"/>
      <c r="AK53" s="112"/>
      <c r="AL53" s="258" t="str">
        <f t="shared" si="77"/>
        <v/>
      </c>
      <c r="AM53" s="156"/>
      <c r="AN53" s="157"/>
      <c r="AO53" s="258" t="str">
        <f t="shared" si="78"/>
        <v/>
      </c>
      <c r="AP53" s="158"/>
      <c r="AQ53" s="148"/>
      <c r="AR53" s="149"/>
      <c r="AS53" s="149"/>
      <c r="AT53" s="149"/>
      <c r="AU53" s="112"/>
      <c r="AV53" s="258" t="str">
        <f t="shared" si="79"/>
        <v/>
      </c>
      <c r="AW53" s="159"/>
      <c r="AX53" s="160"/>
      <c r="AY53" s="258" t="str">
        <f t="shared" si="80"/>
        <v/>
      </c>
      <c r="AZ53" s="161"/>
      <c r="BA53" s="111">
        <f t="shared" si="81"/>
        <v>0</v>
      </c>
      <c r="BB53" s="112">
        <f t="shared" si="82"/>
        <v>0</v>
      </c>
      <c r="BC53" s="113" t="str">
        <f t="shared" si="72"/>
        <v/>
      </c>
      <c r="BD53" s="366">
        <f t="shared" si="83"/>
        <v>0</v>
      </c>
      <c r="BE53" s="260" t="str">
        <f t="shared" si="84"/>
        <v/>
      </c>
      <c r="BF53" s="114"/>
      <c r="BG53" s="266"/>
    </row>
    <row r="54" spans="2:59" s="154" customFormat="1" ht="15.75" customHeight="1" x14ac:dyDescent="0.25">
      <c r="B54" s="139"/>
      <c r="C54" s="551"/>
      <c r="D54" s="552"/>
      <c r="E54" s="375"/>
      <c r="F54" s="141"/>
      <c r="G54" s="140"/>
      <c r="H54" s="142"/>
      <c r="I54" s="142"/>
      <c r="J54" s="142"/>
      <c r="K54" s="143"/>
      <c r="L54" s="162"/>
      <c r="M54" s="148"/>
      <c r="N54" s="149"/>
      <c r="O54" s="149"/>
      <c r="P54" s="149"/>
      <c r="Q54" s="149"/>
      <c r="R54" s="258" t="str">
        <f t="shared" si="73"/>
        <v/>
      </c>
      <c r="S54" s="163"/>
      <c r="T54" s="201"/>
      <c r="U54" s="258" t="str">
        <f t="shared" si="74"/>
        <v/>
      </c>
      <c r="V54" s="165"/>
      <c r="W54" s="148"/>
      <c r="X54" s="149"/>
      <c r="Y54" s="149"/>
      <c r="Z54" s="149"/>
      <c r="AA54" s="149"/>
      <c r="AB54" s="258" t="str">
        <f t="shared" si="75"/>
        <v/>
      </c>
      <c r="AC54" s="163"/>
      <c r="AD54" s="164"/>
      <c r="AE54" s="258" t="str">
        <f t="shared" si="76"/>
        <v/>
      </c>
      <c r="AF54" s="165"/>
      <c r="AG54" s="148"/>
      <c r="AH54" s="149"/>
      <c r="AI54" s="149"/>
      <c r="AJ54" s="149"/>
      <c r="AK54" s="149"/>
      <c r="AL54" s="258" t="str">
        <f t="shared" si="77"/>
        <v/>
      </c>
      <c r="AM54" s="156"/>
      <c r="AN54" s="164"/>
      <c r="AO54" s="258" t="str">
        <f t="shared" si="78"/>
        <v/>
      </c>
      <c r="AP54" s="165"/>
      <c r="AQ54" s="148"/>
      <c r="AR54" s="149"/>
      <c r="AS54" s="149"/>
      <c r="AT54" s="149"/>
      <c r="AU54" s="149"/>
      <c r="AV54" s="258" t="str">
        <f t="shared" si="79"/>
        <v/>
      </c>
      <c r="AW54" s="151"/>
      <c r="AX54" s="166"/>
      <c r="AY54" s="258" t="str">
        <f t="shared" si="80"/>
        <v/>
      </c>
      <c r="AZ54" s="167"/>
      <c r="BA54" s="111">
        <f t="shared" si="81"/>
        <v>0</v>
      </c>
      <c r="BB54" s="112">
        <f t="shared" si="82"/>
        <v>0</v>
      </c>
      <c r="BC54" s="113" t="str">
        <f t="shared" si="72"/>
        <v/>
      </c>
      <c r="BD54" s="366">
        <f t="shared" si="83"/>
        <v>0</v>
      </c>
      <c r="BE54" s="260" t="str">
        <f t="shared" si="84"/>
        <v/>
      </c>
      <c r="BF54" s="114"/>
      <c r="BG54" s="266"/>
    </row>
    <row r="55" spans="2:59" s="154" customFormat="1" ht="15.75" customHeight="1" x14ac:dyDescent="0.25">
      <c r="B55" s="139"/>
      <c r="C55" s="551"/>
      <c r="D55" s="552"/>
      <c r="E55" s="375"/>
      <c r="F55" s="141"/>
      <c r="G55" s="140"/>
      <c r="H55" s="142"/>
      <c r="I55" s="142"/>
      <c r="J55" s="142"/>
      <c r="K55" s="143"/>
      <c r="L55" s="144"/>
      <c r="M55" s="148"/>
      <c r="N55" s="149"/>
      <c r="O55" s="149"/>
      <c r="P55" s="149"/>
      <c r="Q55" s="112"/>
      <c r="R55" s="258" t="str">
        <f t="shared" si="73"/>
        <v/>
      </c>
      <c r="S55" s="145"/>
      <c r="T55" s="201"/>
      <c r="U55" s="258" t="str">
        <f t="shared" si="74"/>
        <v/>
      </c>
      <c r="V55" s="147"/>
      <c r="W55" s="148"/>
      <c r="X55" s="149"/>
      <c r="Y55" s="149"/>
      <c r="Z55" s="149"/>
      <c r="AA55" s="112"/>
      <c r="AB55" s="258" t="str">
        <f t="shared" si="75"/>
        <v/>
      </c>
      <c r="AC55" s="145"/>
      <c r="AD55" s="146"/>
      <c r="AE55" s="258" t="str">
        <f t="shared" si="76"/>
        <v/>
      </c>
      <c r="AF55" s="147"/>
      <c r="AG55" s="148"/>
      <c r="AH55" s="149"/>
      <c r="AI55" s="149"/>
      <c r="AJ55" s="149"/>
      <c r="AK55" s="112"/>
      <c r="AL55" s="258" t="str">
        <f t="shared" si="77"/>
        <v/>
      </c>
      <c r="AM55" s="156"/>
      <c r="AN55" s="146"/>
      <c r="AO55" s="258" t="str">
        <f t="shared" si="78"/>
        <v/>
      </c>
      <c r="AP55" s="147"/>
      <c r="AQ55" s="148"/>
      <c r="AR55" s="149"/>
      <c r="AS55" s="149"/>
      <c r="AT55" s="149"/>
      <c r="AU55" s="112"/>
      <c r="AV55" s="258" t="str">
        <f t="shared" si="79"/>
        <v/>
      </c>
      <c r="AW55" s="159"/>
      <c r="AX55" s="152"/>
      <c r="AY55" s="258" t="str">
        <f t="shared" si="80"/>
        <v/>
      </c>
      <c r="AZ55" s="153"/>
      <c r="BA55" s="111">
        <f t="shared" si="81"/>
        <v>0</v>
      </c>
      <c r="BB55" s="112">
        <f t="shared" si="82"/>
        <v>0</v>
      </c>
      <c r="BC55" s="113" t="str">
        <f t="shared" si="72"/>
        <v/>
      </c>
      <c r="BD55" s="366">
        <f t="shared" si="83"/>
        <v>0</v>
      </c>
      <c r="BE55" s="260" t="str">
        <f t="shared" si="84"/>
        <v/>
      </c>
      <c r="BF55" s="114"/>
      <c r="BG55" s="266"/>
    </row>
    <row r="56" spans="2:59" s="243" customFormat="1" ht="15" thickBot="1" x14ac:dyDescent="0.3">
      <c r="B56" s="221"/>
      <c r="C56" s="553" t="s">
        <v>291</v>
      </c>
      <c r="D56" s="554"/>
      <c r="E56" s="376"/>
      <c r="F56" s="223"/>
      <c r="G56" s="224"/>
      <c r="H56" s="225"/>
      <c r="I56" s="225"/>
      <c r="J56" s="225"/>
      <c r="K56" s="226"/>
      <c r="L56" s="227"/>
      <c r="M56" s="228"/>
      <c r="N56" s="229"/>
      <c r="O56" s="229"/>
      <c r="P56" s="229"/>
      <c r="Q56" s="230"/>
      <c r="R56" s="86" t="str">
        <f t="shared" si="73"/>
        <v/>
      </c>
      <c r="S56" s="231"/>
      <c r="T56" s="232"/>
      <c r="U56" s="86" t="str">
        <f t="shared" si="74"/>
        <v/>
      </c>
      <c r="V56" s="233"/>
      <c r="W56" s="228"/>
      <c r="X56" s="229"/>
      <c r="Y56" s="229"/>
      <c r="Z56" s="229"/>
      <c r="AA56" s="230"/>
      <c r="AB56" s="86" t="str">
        <f t="shared" si="75"/>
        <v/>
      </c>
      <c r="AC56" s="231"/>
      <c r="AD56" s="234"/>
      <c r="AE56" s="86" t="str">
        <f t="shared" si="76"/>
        <v/>
      </c>
      <c r="AF56" s="233"/>
      <c r="AG56" s="228"/>
      <c r="AH56" s="229"/>
      <c r="AI56" s="229"/>
      <c r="AJ56" s="229"/>
      <c r="AK56" s="230"/>
      <c r="AL56" s="86" t="str">
        <f t="shared" si="77"/>
        <v/>
      </c>
      <c r="AM56" s="235"/>
      <c r="AN56" s="234"/>
      <c r="AO56" s="86" t="str">
        <f t="shared" si="78"/>
        <v/>
      </c>
      <c r="AP56" s="233"/>
      <c r="AQ56" s="228"/>
      <c r="AR56" s="229"/>
      <c r="AS56" s="229"/>
      <c r="AT56" s="229"/>
      <c r="AU56" s="230"/>
      <c r="AV56" s="86" t="str">
        <f t="shared" si="79"/>
        <v/>
      </c>
      <c r="AW56" s="236"/>
      <c r="AX56" s="237"/>
      <c r="AY56" s="86" t="str">
        <f t="shared" si="80"/>
        <v/>
      </c>
      <c r="AZ56" s="238"/>
      <c r="BA56" s="239">
        <f t="shared" si="81"/>
        <v>0</v>
      </c>
      <c r="BB56" s="240">
        <f t="shared" si="82"/>
        <v>0</v>
      </c>
      <c r="BC56" s="241" t="str">
        <f t="shared" si="72"/>
        <v/>
      </c>
      <c r="BD56" s="367">
        <f t="shared" si="83"/>
        <v>0</v>
      </c>
      <c r="BE56" s="88" t="str">
        <f t="shared" si="84"/>
        <v/>
      </c>
      <c r="BF56" s="242"/>
      <c r="BG56" s="267">
        <f>+SUMPRODUCT(BC50:BC56,E50:E56)</f>
        <v>0.17</v>
      </c>
    </row>
    <row r="57" spans="2:59" ht="17.25" customHeight="1" thickBot="1" x14ac:dyDescent="0.3">
      <c r="B57" s="103"/>
      <c r="C57" s="103"/>
      <c r="D57" s="103"/>
      <c r="E57" s="378"/>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88"/>
      <c r="BE57" s="103"/>
      <c r="BF57" s="103"/>
    </row>
    <row r="58" spans="2:59" s="115" customFormat="1" ht="13.5" customHeight="1" x14ac:dyDescent="0.25">
      <c r="B58" s="573" t="s">
        <v>247</v>
      </c>
      <c r="C58" s="574"/>
      <c r="D58" s="574"/>
      <c r="E58" s="575" t="s">
        <v>60</v>
      </c>
      <c r="F58" s="576"/>
      <c r="G58" s="576"/>
      <c r="H58" s="576"/>
      <c r="I58" s="576"/>
      <c r="J58" s="576"/>
      <c r="K58" s="576"/>
      <c r="L58" s="577"/>
      <c r="M58" s="205"/>
      <c r="N58" s="103"/>
      <c r="O58" s="103"/>
      <c r="P58" s="103"/>
      <c r="Q58" s="103"/>
      <c r="R58" s="103"/>
      <c r="S58" s="218" t="str">
        <f>+VLOOKUP(E58,Listas!$B$42:$D$68,2,FALSE)</f>
        <v>OBJ_3</v>
      </c>
      <c r="BD58" s="119"/>
      <c r="BG58" s="263"/>
    </row>
    <row r="59" spans="2:59" s="115" customFormat="1" ht="30" customHeight="1" thickBot="1" x14ac:dyDescent="0.3">
      <c r="B59" s="578" t="s">
        <v>283</v>
      </c>
      <c r="C59" s="579"/>
      <c r="D59" s="579"/>
      <c r="E59" s="580" t="s">
        <v>115</v>
      </c>
      <c r="F59" s="581"/>
      <c r="G59" s="581"/>
      <c r="H59" s="581"/>
      <c r="I59" s="581"/>
      <c r="J59" s="581"/>
      <c r="K59" s="581"/>
      <c r="L59" s="582"/>
      <c r="M59" s="103"/>
      <c r="N59" s="103"/>
      <c r="O59" s="103"/>
      <c r="P59" s="103"/>
      <c r="Q59" s="103"/>
      <c r="R59" s="103"/>
      <c r="S59" s="116"/>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364"/>
      <c r="BE59" s="117"/>
      <c r="BF59" s="117"/>
      <c r="BG59" s="263"/>
    </row>
    <row r="60" spans="2:59" s="119" customFormat="1" ht="25.5" customHeight="1" x14ac:dyDescent="0.25">
      <c r="B60" s="565" t="s">
        <v>248</v>
      </c>
      <c r="C60" s="567" t="s">
        <v>10</v>
      </c>
      <c r="D60" s="568"/>
      <c r="E60" s="571" t="s">
        <v>252</v>
      </c>
      <c r="F60" s="559" t="s">
        <v>250</v>
      </c>
      <c r="G60" s="559" t="s">
        <v>274</v>
      </c>
      <c r="H60" s="559" t="s">
        <v>249</v>
      </c>
      <c r="I60" s="559" t="s">
        <v>16</v>
      </c>
      <c r="J60" s="559" t="s">
        <v>11</v>
      </c>
      <c r="K60" s="561" t="s">
        <v>251</v>
      </c>
      <c r="L60" s="562"/>
      <c r="M60" s="314"/>
      <c r="N60" s="315"/>
      <c r="O60" s="315"/>
      <c r="P60" s="315"/>
      <c r="Q60" s="315"/>
      <c r="R60" s="315"/>
      <c r="S60" s="344" t="s">
        <v>3</v>
      </c>
      <c r="T60" s="315"/>
      <c r="U60" s="315"/>
      <c r="V60" s="316"/>
      <c r="W60" s="314"/>
      <c r="X60" s="315"/>
      <c r="Y60" s="315"/>
      <c r="Z60" s="315"/>
      <c r="AA60" s="315"/>
      <c r="AB60" s="315"/>
      <c r="AC60" s="315" t="s">
        <v>4</v>
      </c>
      <c r="AD60" s="315"/>
      <c r="AE60" s="315"/>
      <c r="AF60" s="316"/>
      <c r="AG60" s="314"/>
      <c r="AH60" s="315"/>
      <c r="AI60" s="315"/>
      <c r="AJ60" s="315"/>
      <c r="AK60" s="315"/>
      <c r="AL60" s="315"/>
      <c r="AM60" s="315" t="s">
        <v>5</v>
      </c>
      <c r="AN60" s="315"/>
      <c r="AO60" s="315"/>
      <c r="AP60" s="316"/>
      <c r="AQ60" s="315"/>
      <c r="AR60" s="315"/>
      <c r="AS60" s="315"/>
      <c r="AT60" s="315"/>
      <c r="AU60" s="315"/>
      <c r="AV60" s="315"/>
      <c r="AW60" s="315" t="s">
        <v>6</v>
      </c>
      <c r="AX60" s="315"/>
      <c r="AY60" s="315"/>
      <c r="AZ60" s="315"/>
      <c r="BA60" s="314"/>
      <c r="BB60" s="315"/>
      <c r="BC60" s="315" t="s">
        <v>290</v>
      </c>
      <c r="BD60" s="346"/>
      <c r="BE60" s="316"/>
      <c r="BF60" s="118" t="s">
        <v>146</v>
      </c>
      <c r="BG60" s="264"/>
    </row>
    <row r="61" spans="2:59" s="119" customFormat="1" ht="44.25" customHeight="1" x14ac:dyDescent="0.25">
      <c r="B61" s="566"/>
      <c r="C61" s="569"/>
      <c r="D61" s="570"/>
      <c r="E61" s="572"/>
      <c r="F61" s="560"/>
      <c r="G61" s="560"/>
      <c r="H61" s="560"/>
      <c r="I61" s="560"/>
      <c r="J61" s="560"/>
      <c r="K61" s="120" t="s">
        <v>256</v>
      </c>
      <c r="L61" s="121" t="s">
        <v>257</v>
      </c>
      <c r="M61" s="122" t="s">
        <v>131</v>
      </c>
      <c r="N61" s="104" t="s">
        <v>258</v>
      </c>
      <c r="O61" s="104" t="s">
        <v>259</v>
      </c>
      <c r="P61" s="104" t="s">
        <v>260</v>
      </c>
      <c r="Q61" s="104" t="s">
        <v>132</v>
      </c>
      <c r="R61" s="104" t="s">
        <v>261</v>
      </c>
      <c r="S61" s="104" t="s">
        <v>15</v>
      </c>
      <c r="T61" s="104" t="s">
        <v>294</v>
      </c>
      <c r="U61" s="104" t="s">
        <v>254</v>
      </c>
      <c r="V61" s="123" t="s">
        <v>255</v>
      </c>
      <c r="W61" s="122" t="s">
        <v>131</v>
      </c>
      <c r="X61" s="104" t="s">
        <v>262</v>
      </c>
      <c r="Y61" s="104" t="s">
        <v>263</v>
      </c>
      <c r="Z61" s="104" t="s">
        <v>264</v>
      </c>
      <c r="AA61" s="104" t="s">
        <v>132</v>
      </c>
      <c r="AB61" s="104" t="s">
        <v>261</v>
      </c>
      <c r="AC61" s="104" t="s">
        <v>15</v>
      </c>
      <c r="AD61" s="104" t="s">
        <v>294</v>
      </c>
      <c r="AE61" s="104" t="s">
        <v>254</v>
      </c>
      <c r="AF61" s="123" t="s">
        <v>255</v>
      </c>
      <c r="AG61" s="122" t="s">
        <v>131</v>
      </c>
      <c r="AH61" s="104" t="s">
        <v>265</v>
      </c>
      <c r="AI61" s="104" t="s">
        <v>266</v>
      </c>
      <c r="AJ61" s="104" t="s">
        <v>267</v>
      </c>
      <c r="AK61" s="104" t="s">
        <v>132</v>
      </c>
      <c r="AL61" s="104" t="s">
        <v>261</v>
      </c>
      <c r="AM61" s="104" t="s">
        <v>15</v>
      </c>
      <c r="AN61" s="104" t="s">
        <v>294</v>
      </c>
      <c r="AO61" s="104" t="s">
        <v>254</v>
      </c>
      <c r="AP61" s="123" t="s">
        <v>255</v>
      </c>
      <c r="AQ61" s="124" t="s">
        <v>131</v>
      </c>
      <c r="AR61" s="104" t="s">
        <v>268</v>
      </c>
      <c r="AS61" s="104" t="s">
        <v>269</v>
      </c>
      <c r="AT61" s="104" t="s">
        <v>270</v>
      </c>
      <c r="AU61" s="104" t="s">
        <v>132</v>
      </c>
      <c r="AV61" s="104" t="s">
        <v>261</v>
      </c>
      <c r="AW61" s="104" t="s">
        <v>15</v>
      </c>
      <c r="AX61" s="104" t="s">
        <v>294</v>
      </c>
      <c r="AY61" s="104" t="s">
        <v>254</v>
      </c>
      <c r="AZ61" s="121" t="s">
        <v>255</v>
      </c>
      <c r="BA61" s="122" t="s">
        <v>131</v>
      </c>
      <c r="BB61" s="125" t="s">
        <v>132</v>
      </c>
      <c r="BC61" s="106" t="s">
        <v>130</v>
      </c>
      <c r="BD61" s="105" t="s">
        <v>294</v>
      </c>
      <c r="BE61" s="106" t="s">
        <v>315</v>
      </c>
      <c r="BF61" s="126" t="s">
        <v>9</v>
      </c>
      <c r="BG61" s="264"/>
    </row>
    <row r="62" spans="2:59" s="363" customFormat="1" ht="98.25" customHeight="1" x14ac:dyDescent="0.25">
      <c r="B62" s="418">
        <v>1</v>
      </c>
      <c r="C62" s="563" t="s">
        <v>327</v>
      </c>
      <c r="D62" s="564"/>
      <c r="E62" s="374">
        <v>0.17</v>
      </c>
      <c r="F62" s="128" t="s">
        <v>329</v>
      </c>
      <c r="G62" s="127" t="s">
        <v>328</v>
      </c>
      <c r="H62" s="127" t="s">
        <v>209</v>
      </c>
      <c r="I62" s="127" t="s">
        <v>378</v>
      </c>
      <c r="J62" s="127" t="s">
        <v>390</v>
      </c>
      <c r="K62" s="360">
        <v>43831</v>
      </c>
      <c r="L62" s="361">
        <v>43981</v>
      </c>
      <c r="M62" s="198">
        <v>0.05</v>
      </c>
      <c r="N62" s="199">
        <v>0</v>
      </c>
      <c r="O62" s="199">
        <v>0.02</v>
      </c>
      <c r="P62" s="199">
        <v>0.03</v>
      </c>
      <c r="Q62" s="426">
        <f>+N62+O62+P62</f>
        <v>0.05</v>
      </c>
      <c r="R62" s="255">
        <f>IFERROR(Q62/M62,"")</f>
        <v>1</v>
      </c>
      <c r="S62" s="420" t="s">
        <v>398</v>
      </c>
      <c r="T62" s="202"/>
      <c r="U62" s="255">
        <f>IFERROR(T62/M62,"")</f>
        <v>0</v>
      </c>
      <c r="V62" s="133"/>
      <c r="W62" s="198">
        <v>0.1</v>
      </c>
      <c r="X62" s="199">
        <v>0.05</v>
      </c>
      <c r="Y62" s="199">
        <v>0.03</v>
      </c>
      <c r="Z62" s="199">
        <v>0.02</v>
      </c>
      <c r="AA62" s="200">
        <f>+X62+Y62+Z62</f>
        <v>0.1</v>
      </c>
      <c r="AB62" s="255">
        <f>IFERROR(AA62/W62,"")</f>
        <v>1</v>
      </c>
      <c r="AC62" s="420" t="s">
        <v>423</v>
      </c>
      <c r="AD62" s="132"/>
      <c r="AE62" s="255">
        <f>IFERROR(AD62/W62,"")</f>
        <v>0</v>
      </c>
      <c r="AF62" s="133"/>
      <c r="AG62" s="198">
        <v>0</v>
      </c>
      <c r="AH62" s="199"/>
      <c r="AI62" s="199"/>
      <c r="AJ62" s="199"/>
      <c r="AK62" s="200"/>
      <c r="AL62" s="255" t="str">
        <f>IFERROR(AK62/AG62,"")</f>
        <v/>
      </c>
      <c r="AM62" s="134"/>
      <c r="AN62" s="132"/>
      <c r="AO62" s="255" t="str">
        <f>IFERROR(AN62/AG62,"")</f>
        <v/>
      </c>
      <c r="AP62" s="133"/>
      <c r="AQ62" s="198">
        <v>0</v>
      </c>
      <c r="AR62" s="199"/>
      <c r="AS62" s="199"/>
      <c r="AT62" s="199"/>
      <c r="AU62" s="200"/>
      <c r="AV62" s="255" t="str">
        <f>IFERROR(AU62/AQ62,"")</f>
        <v/>
      </c>
      <c r="AW62" s="135"/>
      <c r="AX62" s="136"/>
      <c r="AY62" s="255" t="str">
        <f>IFERROR(AX62/AQ62,"")</f>
        <v/>
      </c>
      <c r="AZ62" s="137"/>
      <c r="BA62" s="198">
        <f t="shared" ref="BA62:BA68" si="98">+SUM(M62,W62,AG62,AQ62)</f>
        <v>0.15000000000000002</v>
      </c>
      <c r="BB62" s="199">
        <f t="shared" ref="BB62:BB68" si="99">+SUM(Q62,AA62,AK62,AU62)</f>
        <v>0.15000000000000002</v>
      </c>
      <c r="BC62" s="109">
        <f t="shared" ref="BC62:BC68" si="100">IFERROR(BB62/BA62,"")</f>
        <v>1</v>
      </c>
      <c r="BD62" s="365">
        <f>+BA62</f>
        <v>0.15000000000000002</v>
      </c>
      <c r="BE62" s="257">
        <f>IFERROR(BD62/BA62,"")</f>
        <v>1</v>
      </c>
      <c r="BF62" s="110" t="s">
        <v>424</v>
      </c>
      <c r="BG62" s="362"/>
    </row>
    <row r="63" spans="2:59" s="154" customFormat="1" ht="14.25" hidden="1" x14ac:dyDescent="0.25">
      <c r="B63" s="139"/>
      <c r="C63" s="551"/>
      <c r="D63" s="552"/>
      <c r="E63" s="375"/>
      <c r="F63" s="141"/>
      <c r="G63" s="342"/>
      <c r="H63" s="142"/>
      <c r="I63" s="142"/>
      <c r="J63" s="142"/>
      <c r="K63" s="143"/>
      <c r="L63" s="144"/>
      <c r="M63" s="111"/>
      <c r="N63" s="112"/>
      <c r="O63" s="112"/>
      <c r="P63" s="112"/>
      <c r="Q63" s="112"/>
      <c r="R63" s="258" t="str">
        <f t="shared" ref="R63:R68" si="101">IFERROR(Q63/M63,"")</f>
        <v/>
      </c>
      <c r="S63" s="145"/>
      <c r="T63" s="201"/>
      <c r="U63" s="258" t="str">
        <f t="shared" ref="U63:U68" si="102">IFERROR(T63/M63,"")</f>
        <v/>
      </c>
      <c r="V63" s="147"/>
      <c r="W63" s="111"/>
      <c r="X63" s="112"/>
      <c r="Y63" s="112"/>
      <c r="Z63" s="112"/>
      <c r="AA63" s="112"/>
      <c r="AB63" s="258" t="str">
        <f t="shared" ref="AB63:AB68" si="103">IFERROR(AA63/W63,"")</f>
        <v/>
      </c>
      <c r="AC63" s="145"/>
      <c r="AD63" s="146"/>
      <c r="AE63" s="258" t="str">
        <f t="shared" ref="AE63:AE68" si="104">IFERROR(AD63/W63,"")</f>
        <v/>
      </c>
      <c r="AF63" s="147"/>
      <c r="AG63" s="111"/>
      <c r="AH63" s="112"/>
      <c r="AI63" s="112"/>
      <c r="AJ63" s="112"/>
      <c r="AK63" s="112"/>
      <c r="AL63" s="258" t="str">
        <f t="shared" ref="AL63:AL68" si="105">IFERROR(AK63/AG63,"")</f>
        <v/>
      </c>
      <c r="AM63" s="150"/>
      <c r="AN63" s="146"/>
      <c r="AO63" s="258" t="str">
        <f t="shared" ref="AO63:AO68" si="106">IFERROR(AN63/AG63,"")</f>
        <v/>
      </c>
      <c r="AP63" s="147"/>
      <c r="AQ63" s="111"/>
      <c r="AR63" s="112"/>
      <c r="AS63" s="112"/>
      <c r="AT63" s="112"/>
      <c r="AU63" s="112"/>
      <c r="AV63" s="258" t="str">
        <f t="shared" ref="AV63:AV68" si="107">IFERROR(AU63/AQ63,"")</f>
        <v/>
      </c>
      <c r="AW63" s="151"/>
      <c r="AX63" s="152"/>
      <c r="AY63" s="258" t="str">
        <f t="shared" ref="AY63:AY68" si="108">IFERROR(AX63/AQ63,"")</f>
        <v/>
      </c>
      <c r="AZ63" s="153"/>
      <c r="BA63" s="111">
        <f t="shared" si="98"/>
        <v>0</v>
      </c>
      <c r="BB63" s="112">
        <f t="shared" si="99"/>
        <v>0</v>
      </c>
      <c r="BC63" s="113" t="str">
        <f t="shared" si="100"/>
        <v/>
      </c>
      <c r="BD63" s="366">
        <f t="shared" ref="BD63:BD68" si="109">SUM(T63,AD63,AN63,AX63)</f>
        <v>0</v>
      </c>
      <c r="BE63" s="260" t="str">
        <f t="shared" ref="BE63:BE68" si="110">IFERROR(BD63/BA63,"")</f>
        <v/>
      </c>
      <c r="BF63" s="114"/>
      <c r="BG63" s="266"/>
    </row>
    <row r="64" spans="2:59" s="154" customFormat="1" ht="14.25" hidden="1" x14ac:dyDescent="0.25">
      <c r="B64" s="139"/>
      <c r="C64" s="610"/>
      <c r="D64" s="611"/>
      <c r="E64" s="375"/>
      <c r="F64" s="141"/>
      <c r="G64" s="342"/>
      <c r="H64" s="142"/>
      <c r="I64" s="142"/>
      <c r="J64" s="142"/>
      <c r="K64" s="143"/>
      <c r="L64" s="144"/>
      <c r="M64" s="111"/>
      <c r="N64" s="112"/>
      <c r="O64" s="112"/>
      <c r="P64" s="112"/>
      <c r="Q64" s="112"/>
      <c r="R64" s="258" t="str">
        <f t="shared" si="101"/>
        <v/>
      </c>
      <c r="S64" s="145"/>
      <c r="T64" s="201"/>
      <c r="U64" s="258" t="str">
        <f t="shared" si="102"/>
        <v/>
      </c>
      <c r="V64" s="147"/>
      <c r="W64" s="111"/>
      <c r="X64" s="112"/>
      <c r="Y64" s="112"/>
      <c r="Z64" s="112"/>
      <c r="AA64" s="112"/>
      <c r="AB64" s="258" t="str">
        <f t="shared" si="103"/>
        <v/>
      </c>
      <c r="AC64" s="145"/>
      <c r="AD64" s="146"/>
      <c r="AE64" s="258" t="str">
        <f t="shared" si="104"/>
        <v/>
      </c>
      <c r="AF64" s="147"/>
      <c r="AG64" s="111"/>
      <c r="AH64" s="112"/>
      <c r="AI64" s="112"/>
      <c r="AJ64" s="112"/>
      <c r="AK64" s="112"/>
      <c r="AL64" s="258" t="str">
        <f t="shared" si="105"/>
        <v/>
      </c>
      <c r="AM64" s="150"/>
      <c r="AN64" s="146"/>
      <c r="AO64" s="258" t="str">
        <f t="shared" si="106"/>
        <v/>
      </c>
      <c r="AP64" s="147"/>
      <c r="AQ64" s="111"/>
      <c r="AR64" s="112"/>
      <c r="AS64" s="112"/>
      <c r="AT64" s="112"/>
      <c r="AU64" s="112"/>
      <c r="AV64" s="258" t="str">
        <f t="shared" si="107"/>
        <v/>
      </c>
      <c r="AW64" s="151"/>
      <c r="AX64" s="152"/>
      <c r="AY64" s="258" t="str">
        <f t="shared" si="108"/>
        <v/>
      </c>
      <c r="AZ64" s="153"/>
      <c r="BA64" s="111">
        <f t="shared" si="98"/>
        <v>0</v>
      </c>
      <c r="BB64" s="112">
        <f t="shared" si="99"/>
        <v>0</v>
      </c>
      <c r="BC64" s="113" t="str">
        <f t="shared" si="100"/>
        <v/>
      </c>
      <c r="BD64" s="366">
        <f t="shared" si="109"/>
        <v>0</v>
      </c>
      <c r="BE64" s="260" t="str">
        <f t="shared" si="110"/>
        <v/>
      </c>
      <c r="BF64" s="114"/>
      <c r="BG64" s="266"/>
    </row>
    <row r="65" spans="2:59" s="154" customFormat="1" ht="14.25" hidden="1" x14ac:dyDescent="0.25">
      <c r="B65" s="139"/>
      <c r="C65" s="551"/>
      <c r="D65" s="552"/>
      <c r="E65" s="375"/>
      <c r="F65" s="141"/>
      <c r="G65" s="342"/>
      <c r="H65" s="142"/>
      <c r="I65" s="142"/>
      <c r="J65" s="142"/>
      <c r="K65" s="143"/>
      <c r="L65" s="144"/>
      <c r="M65" s="148"/>
      <c r="N65" s="149"/>
      <c r="O65" s="149"/>
      <c r="P65" s="149"/>
      <c r="Q65" s="112"/>
      <c r="R65" s="258" t="str">
        <f t="shared" si="101"/>
        <v/>
      </c>
      <c r="S65" s="343"/>
      <c r="T65" s="201"/>
      <c r="U65" s="258" t="str">
        <f t="shared" si="102"/>
        <v/>
      </c>
      <c r="V65" s="158"/>
      <c r="W65" s="148"/>
      <c r="X65" s="149"/>
      <c r="Y65" s="149"/>
      <c r="Z65" s="149"/>
      <c r="AA65" s="112"/>
      <c r="AB65" s="258" t="str">
        <f t="shared" si="103"/>
        <v/>
      </c>
      <c r="AC65" s="343"/>
      <c r="AD65" s="157"/>
      <c r="AE65" s="258" t="str">
        <f t="shared" si="104"/>
        <v/>
      </c>
      <c r="AF65" s="158"/>
      <c r="AG65" s="148"/>
      <c r="AH65" s="149"/>
      <c r="AI65" s="149"/>
      <c r="AJ65" s="149"/>
      <c r="AK65" s="112"/>
      <c r="AL65" s="258" t="str">
        <f t="shared" si="105"/>
        <v/>
      </c>
      <c r="AM65" s="343"/>
      <c r="AN65" s="157"/>
      <c r="AO65" s="258" t="str">
        <f t="shared" si="106"/>
        <v/>
      </c>
      <c r="AP65" s="158"/>
      <c r="AQ65" s="148"/>
      <c r="AR65" s="149"/>
      <c r="AS65" s="149"/>
      <c r="AT65" s="149"/>
      <c r="AU65" s="112"/>
      <c r="AV65" s="258" t="str">
        <f t="shared" si="107"/>
        <v/>
      </c>
      <c r="AW65" s="159"/>
      <c r="AX65" s="160"/>
      <c r="AY65" s="258" t="str">
        <f t="shared" si="108"/>
        <v/>
      </c>
      <c r="AZ65" s="161"/>
      <c r="BA65" s="111">
        <f t="shared" si="98"/>
        <v>0</v>
      </c>
      <c r="BB65" s="112">
        <f t="shared" si="99"/>
        <v>0</v>
      </c>
      <c r="BC65" s="113" t="str">
        <f t="shared" si="100"/>
        <v/>
      </c>
      <c r="BD65" s="366">
        <f t="shared" si="109"/>
        <v>0</v>
      </c>
      <c r="BE65" s="260" t="str">
        <f t="shared" si="110"/>
        <v/>
      </c>
      <c r="BF65" s="114"/>
      <c r="BG65" s="266"/>
    </row>
    <row r="66" spans="2:59" s="154" customFormat="1" ht="14.25" hidden="1" x14ac:dyDescent="0.25">
      <c r="B66" s="139"/>
      <c r="C66" s="551"/>
      <c r="D66" s="552"/>
      <c r="E66" s="375"/>
      <c r="F66" s="141"/>
      <c r="G66" s="342"/>
      <c r="H66" s="142"/>
      <c r="I66" s="142"/>
      <c r="J66" s="142"/>
      <c r="K66" s="143"/>
      <c r="L66" s="162"/>
      <c r="M66" s="148"/>
      <c r="N66" s="149"/>
      <c r="O66" s="149"/>
      <c r="P66" s="149"/>
      <c r="Q66" s="149"/>
      <c r="R66" s="258" t="str">
        <f t="shared" si="101"/>
        <v/>
      </c>
      <c r="S66" s="163"/>
      <c r="T66" s="201"/>
      <c r="U66" s="258" t="str">
        <f t="shared" si="102"/>
        <v/>
      </c>
      <c r="V66" s="165"/>
      <c r="W66" s="148"/>
      <c r="X66" s="149"/>
      <c r="Y66" s="149"/>
      <c r="Z66" s="149"/>
      <c r="AA66" s="149"/>
      <c r="AB66" s="258" t="str">
        <f t="shared" si="103"/>
        <v/>
      </c>
      <c r="AC66" s="163"/>
      <c r="AD66" s="164"/>
      <c r="AE66" s="258" t="str">
        <f t="shared" si="104"/>
        <v/>
      </c>
      <c r="AF66" s="165"/>
      <c r="AG66" s="148"/>
      <c r="AH66" s="149"/>
      <c r="AI66" s="149"/>
      <c r="AJ66" s="149"/>
      <c r="AK66" s="149"/>
      <c r="AL66" s="258" t="str">
        <f t="shared" si="105"/>
        <v/>
      </c>
      <c r="AM66" s="343"/>
      <c r="AN66" s="164"/>
      <c r="AO66" s="258" t="str">
        <f t="shared" si="106"/>
        <v/>
      </c>
      <c r="AP66" s="165"/>
      <c r="AQ66" s="148"/>
      <c r="AR66" s="149"/>
      <c r="AS66" s="149"/>
      <c r="AT66" s="149"/>
      <c r="AU66" s="149"/>
      <c r="AV66" s="258" t="str">
        <f t="shared" si="107"/>
        <v/>
      </c>
      <c r="AW66" s="151"/>
      <c r="AX66" s="166"/>
      <c r="AY66" s="258" t="str">
        <f t="shared" si="108"/>
        <v/>
      </c>
      <c r="AZ66" s="167"/>
      <c r="BA66" s="111">
        <f t="shared" si="98"/>
        <v>0</v>
      </c>
      <c r="BB66" s="112">
        <f t="shared" si="99"/>
        <v>0</v>
      </c>
      <c r="BC66" s="113" t="str">
        <f t="shared" si="100"/>
        <v/>
      </c>
      <c r="BD66" s="366">
        <f t="shared" si="109"/>
        <v>0</v>
      </c>
      <c r="BE66" s="260" t="str">
        <f t="shared" si="110"/>
        <v/>
      </c>
      <c r="BF66" s="114"/>
      <c r="BG66" s="266"/>
    </row>
    <row r="67" spans="2:59" s="154" customFormat="1" ht="7.5" customHeight="1" x14ac:dyDescent="0.25">
      <c r="B67" s="139"/>
      <c r="C67" s="551"/>
      <c r="D67" s="552"/>
      <c r="E67" s="375"/>
      <c r="F67" s="141"/>
      <c r="G67" s="342"/>
      <c r="H67" s="142"/>
      <c r="I67" s="142"/>
      <c r="J67" s="142"/>
      <c r="K67" s="143"/>
      <c r="L67" s="144"/>
      <c r="M67" s="148"/>
      <c r="N67" s="149"/>
      <c r="O67" s="149"/>
      <c r="P67" s="149"/>
      <c r="Q67" s="112"/>
      <c r="R67" s="258" t="str">
        <f t="shared" si="101"/>
        <v/>
      </c>
      <c r="S67" s="145"/>
      <c r="T67" s="201"/>
      <c r="U67" s="258" t="str">
        <f t="shared" si="102"/>
        <v/>
      </c>
      <c r="V67" s="147"/>
      <c r="W67" s="148"/>
      <c r="X67" s="149"/>
      <c r="Y67" s="149"/>
      <c r="Z67" s="149"/>
      <c r="AA67" s="112"/>
      <c r="AB67" s="258" t="str">
        <f t="shared" si="103"/>
        <v/>
      </c>
      <c r="AC67" s="145"/>
      <c r="AD67" s="146"/>
      <c r="AE67" s="258" t="str">
        <f t="shared" si="104"/>
        <v/>
      </c>
      <c r="AF67" s="147"/>
      <c r="AG67" s="148"/>
      <c r="AH67" s="149"/>
      <c r="AI67" s="149"/>
      <c r="AJ67" s="149"/>
      <c r="AK67" s="112"/>
      <c r="AL67" s="258" t="str">
        <f t="shared" si="105"/>
        <v/>
      </c>
      <c r="AM67" s="343"/>
      <c r="AN67" s="146"/>
      <c r="AO67" s="258" t="str">
        <f t="shared" si="106"/>
        <v/>
      </c>
      <c r="AP67" s="147"/>
      <c r="AQ67" s="148"/>
      <c r="AR67" s="149"/>
      <c r="AS67" s="149"/>
      <c r="AT67" s="149"/>
      <c r="AU67" s="112"/>
      <c r="AV67" s="258" t="str">
        <f t="shared" si="107"/>
        <v/>
      </c>
      <c r="AW67" s="159"/>
      <c r="AX67" s="152"/>
      <c r="AY67" s="258" t="str">
        <f t="shared" si="108"/>
        <v/>
      </c>
      <c r="AZ67" s="153"/>
      <c r="BA67" s="111">
        <f t="shared" si="98"/>
        <v>0</v>
      </c>
      <c r="BB67" s="112">
        <f t="shared" si="99"/>
        <v>0</v>
      </c>
      <c r="BC67" s="113" t="str">
        <f t="shared" si="100"/>
        <v/>
      </c>
      <c r="BD67" s="366">
        <f t="shared" si="109"/>
        <v>0</v>
      </c>
      <c r="BE67" s="260" t="str">
        <f t="shared" si="110"/>
        <v/>
      </c>
      <c r="BF67" s="114"/>
      <c r="BG67" s="266"/>
    </row>
    <row r="68" spans="2:59" s="243" customFormat="1" ht="15" thickBot="1" x14ac:dyDescent="0.3">
      <c r="B68" s="221"/>
      <c r="C68" s="553" t="s">
        <v>291</v>
      </c>
      <c r="D68" s="554"/>
      <c r="E68" s="376"/>
      <c r="F68" s="223"/>
      <c r="G68" s="224"/>
      <c r="H68" s="225"/>
      <c r="I68" s="225"/>
      <c r="J68" s="225"/>
      <c r="K68" s="226"/>
      <c r="L68" s="227"/>
      <c r="M68" s="228"/>
      <c r="N68" s="229"/>
      <c r="O68" s="229"/>
      <c r="P68" s="229"/>
      <c r="Q68" s="230"/>
      <c r="R68" s="86" t="str">
        <f t="shared" si="101"/>
        <v/>
      </c>
      <c r="S68" s="231"/>
      <c r="T68" s="232"/>
      <c r="U68" s="86" t="str">
        <f t="shared" si="102"/>
        <v/>
      </c>
      <c r="V68" s="233"/>
      <c r="W68" s="228"/>
      <c r="X68" s="229"/>
      <c r="Y68" s="229"/>
      <c r="Z68" s="229"/>
      <c r="AA68" s="230"/>
      <c r="AB68" s="86" t="str">
        <f t="shared" si="103"/>
        <v/>
      </c>
      <c r="AC68" s="231"/>
      <c r="AD68" s="234"/>
      <c r="AE68" s="86" t="str">
        <f t="shared" si="104"/>
        <v/>
      </c>
      <c r="AF68" s="233"/>
      <c r="AG68" s="228"/>
      <c r="AH68" s="229"/>
      <c r="AI68" s="229"/>
      <c r="AJ68" s="229"/>
      <c r="AK68" s="230"/>
      <c r="AL68" s="86" t="str">
        <f t="shared" si="105"/>
        <v/>
      </c>
      <c r="AM68" s="235"/>
      <c r="AN68" s="234"/>
      <c r="AO68" s="86" t="str">
        <f t="shared" si="106"/>
        <v/>
      </c>
      <c r="AP68" s="233"/>
      <c r="AQ68" s="228"/>
      <c r="AR68" s="229"/>
      <c r="AS68" s="229"/>
      <c r="AT68" s="229"/>
      <c r="AU68" s="230"/>
      <c r="AV68" s="86" t="str">
        <f t="shared" si="107"/>
        <v/>
      </c>
      <c r="AW68" s="236"/>
      <c r="AX68" s="237"/>
      <c r="AY68" s="86" t="str">
        <f t="shared" si="108"/>
        <v/>
      </c>
      <c r="AZ68" s="238"/>
      <c r="BA68" s="239">
        <f t="shared" si="98"/>
        <v>0</v>
      </c>
      <c r="BB68" s="240">
        <f t="shared" si="99"/>
        <v>0</v>
      </c>
      <c r="BC68" s="241" t="str">
        <f t="shared" si="100"/>
        <v/>
      </c>
      <c r="BD68" s="367">
        <f t="shared" si="109"/>
        <v>0</v>
      </c>
      <c r="BE68" s="88" t="str">
        <f t="shared" si="110"/>
        <v/>
      </c>
      <c r="BF68" s="242"/>
      <c r="BG68" s="267">
        <f>+SUMPRODUCT(BC62:BC68,E62:E68)</f>
        <v>0.17</v>
      </c>
    </row>
    <row r="69" spans="2:59" ht="17.25" customHeight="1" thickBot="1" x14ac:dyDescent="0.3">
      <c r="B69" s="103"/>
      <c r="C69" s="103"/>
      <c r="D69" s="103"/>
      <c r="E69" s="378"/>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88"/>
      <c r="BE69" s="103"/>
      <c r="BF69" s="103"/>
    </row>
    <row r="70" spans="2:59" s="115" customFormat="1" ht="13.5" customHeight="1" x14ac:dyDescent="0.25">
      <c r="B70" s="573" t="s">
        <v>247</v>
      </c>
      <c r="C70" s="574"/>
      <c r="D70" s="574"/>
      <c r="E70" s="575" t="s">
        <v>48</v>
      </c>
      <c r="F70" s="576"/>
      <c r="G70" s="576"/>
      <c r="H70" s="576"/>
      <c r="I70" s="576"/>
      <c r="J70" s="576"/>
      <c r="K70" s="576"/>
      <c r="L70" s="577"/>
      <c r="M70" s="205"/>
      <c r="N70" s="103"/>
      <c r="O70" s="103"/>
      <c r="P70" s="103"/>
      <c r="Q70" s="103"/>
      <c r="R70" s="103"/>
      <c r="S70" s="382"/>
      <c r="BD70" s="119"/>
      <c r="BG70" s="263"/>
    </row>
    <row r="71" spans="2:59" s="115" customFormat="1" ht="30" customHeight="1" thickBot="1" x14ac:dyDescent="0.3">
      <c r="B71" s="578" t="s">
        <v>283</v>
      </c>
      <c r="C71" s="579"/>
      <c r="D71" s="579"/>
      <c r="E71" s="580" t="s">
        <v>101</v>
      </c>
      <c r="F71" s="581"/>
      <c r="G71" s="581"/>
      <c r="H71" s="581"/>
      <c r="I71" s="581"/>
      <c r="J71" s="581"/>
      <c r="K71" s="581"/>
      <c r="L71" s="582"/>
      <c r="M71" s="103"/>
      <c r="N71" s="103"/>
      <c r="O71" s="103"/>
      <c r="P71" s="103"/>
      <c r="Q71" s="103"/>
      <c r="R71" s="103"/>
      <c r="S71" s="116"/>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364"/>
      <c r="BE71" s="117"/>
      <c r="BF71" s="117"/>
      <c r="BG71" s="263"/>
    </row>
    <row r="72" spans="2:59" s="119" customFormat="1" ht="25.5" customHeight="1" x14ac:dyDescent="0.25">
      <c r="B72" s="565" t="s">
        <v>248</v>
      </c>
      <c r="C72" s="567" t="s">
        <v>10</v>
      </c>
      <c r="D72" s="568"/>
      <c r="E72" s="571" t="s">
        <v>252</v>
      </c>
      <c r="F72" s="559" t="s">
        <v>250</v>
      </c>
      <c r="G72" s="559" t="s">
        <v>274</v>
      </c>
      <c r="H72" s="559" t="s">
        <v>249</v>
      </c>
      <c r="I72" s="559" t="s">
        <v>16</v>
      </c>
      <c r="J72" s="559" t="s">
        <v>11</v>
      </c>
      <c r="K72" s="561" t="s">
        <v>251</v>
      </c>
      <c r="L72" s="562"/>
      <c r="M72" s="314"/>
      <c r="N72" s="315"/>
      <c r="O72" s="315"/>
      <c r="P72" s="315"/>
      <c r="Q72" s="315"/>
      <c r="R72" s="315"/>
      <c r="S72" s="344" t="s">
        <v>3</v>
      </c>
      <c r="T72" s="315"/>
      <c r="U72" s="315"/>
      <c r="V72" s="316"/>
      <c r="W72" s="314"/>
      <c r="X72" s="315"/>
      <c r="Y72" s="315"/>
      <c r="Z72" s="315"/>
      <c r="AA72" s="315"/>
      <c r="AB72" s="315"/>
      <c r="AC72" s="315" t="s">
        <v>4</v>
      </c>
      <c r="AD72" s="315"/>
      <c r="AE72" s="315"/>
      <c r="AF72" s="316"/>
      <c r="AG72" s="314"/>
      <c r="AH72" s="315"/>
      <c r="AI72" s="315"/>
      <c r="AJ72" s="315"/>
      <c r="AK72" s="315"/>
      <c r="AL72" s="315"/>
      <c r="AM72" s="315" t="s">
        <v>5</v>
      </c>
      <c r="AN72" s="315"/>
      <c r="AO72" s="315"/>
      <c r="AP72" s="316"/>
      <c r="AQ72" s="315"/>
      <c r="AR72" s="315"/>
      <c r="AS72" s="315"/>
      <c r="AT72" s="315"/>
      <c r="AU72" s="315"/>
      <c r="AV72" s="315"/>
      <c r="AW72" s="315" t="s">
        <v>6</v>
      </c>
      <c r="AX72" s="315"/>
      <c r="AY72" s="315"/>
      <c r="AZ72" s="315"/>
      <c r="BA72" s="314"/>
      <c r="BB72" s="315"/>
      <c r="BC72" s="315" t="s">
        <v>290</v>
      </c>
      <c r="BD72" s="346"/>
      <c r="BE72" s="316"/>
      <c r="BF72" s="118" t="s">
        <v>146</v>
      </c>
      <c r="BG72" s="264"/>
    </row>
    <row r="73" spans="2:59" s="119" customFormat="1" ht="48.75" customHeight="1" x14ac:dyDescent="0.25">
      <c r="B73" s="566"/>
      <c r="C73" s="569"/>
      <c r="D73" s="570"/>
      <c r="E73" s="572"/>
      <c r="F73" s="560"/>
      <c r="G73" s="560"/>
      <c r="H73" s="560"/>
      <c r="I73" s="560"/>
      <c r="J73" s="560"/>
      <c r="K73" s="120" t="s">
        <v>256</v>
      </c>
      <c r="L73" s="121" t="s">
        <v>257</v>
      </c>
      <c r="M73" s="122" t="s">
        <v>131</v>
      </c>
      <c r="N73" s="104" t="s">
        <v>258</v>
      </c>
      <c r="O73" s="104" t="s">
        <v>259</v>
      </c>
      <c r="P73" s="104" t="s">
        <v>260</v>
      </c>
      <c r="Q73" s="104" t="s">
        <v>132</v>
      </c>
      <c r="R73" s="104" t="s">
        <v>261</v>
      </c>
      <c r="S73" s="104" t="s">
        <v>15</v>
      </c>
      <c r="T73" s="104" t="s">
        <v>294</v>
      </c>
      <c r="U73" s="104" t="s">
        <v>254</v>
      </c>
      <c r="V73" s="123" t="s">
        <v>255</v>
      </c>
      <c r="W73" s="122" t="s">
        <v>131</v>
      </c>
      <c r="X73" s="104" t="s">
        <v>262</v>
      </c>
      <c r="Y73" s="104" t="s">
        <v>263</v>
      </c>
      <c r="Z73" s="104" t="s">
        <v>264</v>
      </c>
      <c r="AA73" s="104" t="s">
        <v>132</v>
      </c>
      <c r="AB73" s="104" t="s">
        <v>261</v>
      </c>
      <c r="AC73" s="104" t="s">
        <v>15</v>
      </c>
      <c r="AD73" s="104" t="s">
        <v>294</v>
      </c>
      <c r="AE73" s="104" t="s">
        <v>254</v>
      </c>
      <c r="AF73" s="123" t="s">
        <v>255</v>
      </c>
      <c r="AG73" s="122" t="s">
        <v>131</v>
      </c>
      <c r="AH73" s="104" t="s">
        <v>265</v>
      </c>
      <c r="AI73" s="104" t="s">
        <v>266</v>
      </c>
      <c r="AJ73" s="104" t="s">
        <v>267</v>
      </c>
      <c r="AK73" s="104" t="s">
        <v>132</v>
      </c>
      <c r="AL73" s="104" t="s">
        <v>261</v>
      </c>
      <c r="AM73" s="104" t="s">
        <v>15</v>
      </c>
      <c r="AN73" s="104" t="s">
        <v>294</v>
      </c>
      <c r="AO73" s="104" t="s">
        <v>254</v>
      </c>
      <c r="AP73" s="123" t="s">
        <v>255</v>
      </c>
      <c r="AQ73" s="124" t="s">
        <v>131</v>
      </c>
      <c r="AR73" s="104" t="s">
        <v>268</v>
      </c>
      <c r="AS73" s="104" t="s">
        <v>269</v>
      </c>
      <c r="AT73" s="104" t="s">
        <v>270</v>
      </c>
      <c r="AU73" s="104" t="s">
        <v>132</v>
      </c>
      <c r="AV73" s="104" t="s">
        <v>261</v>
      </c>
      <c r="AW73" s="104" t="s">
        <v>15</v>
      </c>
      <c r="AX73" s="104" t="s">
        <v>294</v>
      </c>
      <c r="AY73" s="104" t="s">
        <v>254</v>
      </c>
      <c r="AZ73" s="121" t="s">
        <v>255</v>
      </c>
      <c r="BA73" s="122" t="s">
        <v>131</v>
      </c>
      <c r="BB73" s="125" t="s">
        <v>132</v>
      </c>
      <c r="BC73" s="106" t="s">
        <v>130</v>
      </c>
      <c r="BD73" s="105" t="s">
        <v>294</v>
      </c>
      <c r="BE73" s="106" t="s">
        <v>315</v>
      </c>
      <c r="BF73" s="126" t="s">
        <v>9</v>
      </c>
      <c r="BG73" s="264"/>
    </row>
    <row r="74" spans="2:59" s="363" customFormat="1" ht="162" customHeight="1" x14ac:dyDescent="0.25">
      <c r="B74" s="418">
        <v>1</v>
      </c>
      <c r="C74" s="563" t="s">
        <v>414</v>
      </c>
      <c r="D74" s="564"/>
      <c r="E74" s="374">
        <v>0.06</v>
      </c>
      <c r="F74" s="128" t="s">
        <v>399</v>
      </c>
      <c r="G74" s="127" t="s">
        <v>400</v>
      </c>
      <c r="H74" s="127" t="s">
        <v>209</v>
      </c>
      <c r="I74" s="127" t="s">
        <v>330</v>
      </c>
      <c r="J74" s="127" t="s">
        <v>391</v>
      </c>
      <c r="K74" s="360">
        <v>43831</v>
      </c>
      <c r="L74" s="361">
        <v>44012</v>
      </c>
      <c r="M74" s="198">
        <v>0.56000000000000005</v>
      </c>
      <c r="N74" s="199">
        <v>0</v>
      </c>
      <c r="O74" s="199">
        <v>0.1</v>
      </c>
      <c r="P74" s="421">
        <v>0.46</v>
      </c>
      <c r="Q74" s="427">
        <f>+N74+O74+P74</f>
        <v>0.56000000000000005</v>
      </c>
      <c r="R74" s="255">
        <f>IFERROR(Q74/M74,"")</f>
        <v>1</v>
      </c>
      <c r="S74" s="420" t="s">
        <v>401</v>
      </c>
      <c r="T74" s="202"/>
      <c r="U74" s="255">
        <f>IFERROR(T74/M74,"")</f>
        <v>0</v>
      </c>
      <c r="V74" s="133"/>
      <c r="W74" s="198">
        <v>0.44</v>
      </c>
      <c r="X74" s="199">
        <v>0.17</v>
      </c>
      <c r="Y74" s="199">
        <v>0.14000000000000001</v>
      </c>
      <c r="Z74" s="442">
        <v>0.13</v>
      </c>
      <c r="AA74" s="200">
        <f>+X74+Y74+Z74</f>
        <v>0.44000000000000006</v>
      </c>
      <c r="AB74" s="255">
        <f>IFERROR(AA74/W74,"")</f>
        <v>1.0000000000000002</v>
      </c>
      <c r="AC74" s="420" t="s">
        <v>439</v>
      </c>
      <c r="AD74" s="132"/>
      <c r="AE74" s="255">
        <f>IFERROR(AD74/W74,"")</f>
        <v>0</v>
      </c>
      <c r="AF74" s="133"/>
      <c r="AG74" s="198">
        <v>0</v>
      </c>
      <c r="AH74" s="199"/>
      <c r="AI74" s="199"/>
      <c r="AJ74" s="199"/>
      <c r="AK74" s="200"/>
      <c r="AL74" s="255" t="str">
        <f>IFERROR(AK74/AG74,"")</f>
        <v/>
      </c>
      <c r="AM74" s="134"/>
      <c r="AN74" s="132"/>
      <c r="AO74" s="255" t="str">
        <f>IFERROR(AN74/AG74,"")</f>
        <v/>
      </c>
      <c r="AP74" s="133"/>
      <c r="AQ74" s="198">
        <v>0</v>
      </c>
      <c r="AR74" s="199"/>
      <c r="AS74" s="199"/>
      <c r="AT74" s="199"/>
      <c r="AU74" s="200"/>
      <c r="AV74" s="255" t="str">
        <f>IFERROR(AU74/AQ74,"")</f>
        <v/>
      </c>
      <c r="AW74" s="135"/>
      <c r="AX74" s="136"/>
      <c r="AY74" s="255" t="str">
        <f>IFERROR(AX74/AQ74,"")</f>
        <v/>
      </c>
      <c r="AZ74" s="137"/>
      <c r="BA74" s="198">
        <f t="shared" ref="BA74" si="111">+SUM(M74,W74,AG74,AQ74)</f>
        <v>1</v>
      </c>
      <c r="BB74" s="199">
        <v>1</v>
      </c>
      <c r="BC74" s="109">
        <f t="shared" ref="BC74:BC80" si="112">IFERROR(BB74/BA74,"")</f>
        <v>1</v>
      </c>
      <c r="BD74" s="365">
        <v>1</v>
      </c>
      <c r="BE74" s="257">
        <f>IFERROR(BD74/BA74,"")</f>
        <v>1</v>
      </c>
      <c r="BF74" s="443" t="s">
        <v>426</v>
      </c>
      <c r="BG74" s="362"/>
    </row>
    <row r="75" spans="2:59" s="154" customFormat="1" ht="14.25" hidden="1" x14ac:dyDescent="0.25">
      <c r="B75" s="139"/>
      <c r="C75" s="551"/>
      <c r="D75" s="552"/>
      <c r="E75" s="375"/>
      <c r="F75" s="141"/>
      <c r="G75" s="342"/>
      <c r="H75" s="142"/>
      <c r="I75" s="142"/>
      <c r="J75" s="142"/>
      <c r="K75" s="143"/>
      <c r="L75" s="144"/>
      <c r="M75" s="111"/>
      <c r="N75" s="112"/>
      <c r="O75" s="112"/>
      <c r="P75" s="112"/>
      <c r="Q75" s="112"/>
      <c r="R75" s="258" t="str">
        <f t="shared" ref="R75:R80" si="113">IFERROR(Q75/M75,"")</f>
        <v/>
      </c>
      <c r="S75" s="145"/>
      <c r="T75" s="201"/>
      <c r="U75" s="258" t="str">
        <f t="shared" ref="U75:U80" si="114">IFERROR(T75/M75,"")</f>
        <v/>
      </c>
      <c r="V75" s="147"/>
      <c r="W75" s="111"/>
      <c r="X75" s="112"/>
      <c r="Y75" s="112"/>
      <c r="Z75" s="112"/>
      <c r="AA75" s="112"/>
      <c r="AB75" s="258" t="str">
        <f t="shared" ref="AB75:AB80" si="115">IFERROR(AA75/W75,"")</f>
        <v/>
      </c>
      <c r="AC75" s="145"/>
      <c r="AD75" s="146"/>
      <c r="AE75" s="258" t="str">
        <f t="shared" ref="AE75:AE80" si="116">IFERROR(AD75/W75,"")</f>
        <v/>
      </c>
      <c r="AF75" s="147"/>
      <c r="AG75" s="111"/>
      <c r="AH75" s="112"/>
      <c r="AI75" s="112"/>
      <c r="AJ75" s="112"/>
      <c r="AK75" s="112"/>
      <c r="AL75" s="258" t="str">
        <f t="shared" ref="AL75:AL80" si="117">IFERROR(AK75/AG75,"")</f>
        <v/>
      </c>
      <c r="AM75" s="150"/>
      <c r="AN75" s="146"/>
      <c r="AO75" s="258" t="str">
        <f t="shared" ref="AO75:AO80" si="118">IFERROR(AN75/AG75,"")</f>
        <v/>
      </c>
      <c r="AP75" s="147"/>
      <c r="AQ75" s="111"/>
      <c r="AR75" s="112"/>
      <c r="AS75" s="112"/>
      <c r="AT75" s="112"/>
      <c r="AU75" s="112"/>
      <c r="AV75" s="258" t="str">
        <f t="shared" ref="AV75:AV80" si="119">IFERROR(AU75/AQ75,"")</f>
        <v/>
      </c>
      <c r="AW75" s="151"/>
      <c r="AX75" s="152"/>
      <c r="AY75" s="258" t="str">
        <f t="shared" ref="AY75:AY80" si="120">IFERROR(AX75/AQ75,"")</f>
        <v/>
      </c>
      <c r="AZ75" s="153"/>
      <c r="BA75" s="111">
        <f t="shared" ref="BA75:BA80" si="121">+SUM(M75,W75,AG75,AQ75)</f>
        <v>0</v>
      </c>
      <c r="BB75" s="112">
        <f t="shared" ref="BB75:BB80" si="122">+SUM(Q75,AA75,AK75,AU75)</f>
        <v>0</v>
      </c>
      <c r="BC75" s="113" t="str">
        <f t="shared" si="112"/>
        <v/>
      </c>
      <c r="BD75" s="366">
        <f t="shared" ref="BD75:BD80" si="123">SUM(T75,AD75,AN75,AX75)</f>
        <v>0</v>
      </c>
      <c r="BE75" s="260" t="str">
        <f t="shared" ref="BE75:BE80" si="124">IFERROR(BD75/BA75,"")</f>
        <v/>
      </c>
      <c r="BF75" s="114"/>
      <c r="BG75" s="266"/>
    </row>
    <row r="76" spans="2:59" s="154" customFormat="1" ht="14.25" hidden="1" x14ac:dyDescent="0.25">
      <c r="B76" s="139"/>
      <c r="C76" s="610"/>
      <c r="D76" s="611"/>
      <c r="E76" s="375"/>
      <c r="F76" s="141"/>
      <c r="G76" s="342"/>
      <c r="H76" s="142"/>
      <c r="I76" s="142"/>
      <c r="J76" s="142"/>
      <c r="K76" s="143"/>
      <c r="L76" s="144"/>
      <c r="M76" s="111"/>
      <c r="N76" s="112"/>
      <c r="O76" s="112"/>
      <c r="P76" s="112"/>
      <c r="Q76" s="112"/>
      <c r="R76" s="258" t="str">
        <f t="shared" si="113"/>
        <v/>
      </c>
      <c r="S76" s="145"/>
      <c r="T76" s="201"/>
      <c r="U76" s="258" t="str">
        <f t="shared" si="114"/>
        <v/>
      </c>
      <c r="V76" s="147"/>
      <c r="W76" s="111"/>
      <c r="X76" s="112"/>
      <c r="Y76" s="112"/>
      <c r="Z76" s="112"/>
      <c r="AA76" s="112"/>
      <c r="AB76" s="258" t="str">
        <f t="shared" si="115"/>
        <v/>
      </c>
      <c r="AC76" s="145"/>
      <c r="AD76" s="146"/>
      <c r="AE76" s="258" t="str">
        <f t="shared" si="116"/>
        <v/>
      </c>
      <c r="AF76" s="147"/>
      <c r="AG76" s="111"/>
      <c r="AH76" s="112"/>
      <c r="AI76" s="112"/>
      <c r="AJ76" s="112"/>
      <c r="AK76" s="112"/>
      <c r="AL76" s="258" t="str">
        <f t="shared" si="117"/>
        <v/>
      </c>
      <c r="AM76" s="150"/>
      <c r="AN76" s="146"/>
      <c r="AO76" s="258" t="str">
        <f t="shared" si="118"/>
        <v/>
      </c>
      <c r="AP76" s="147"/>
      <c r="AQ76" s="111"/>
      <c r="AR76" s="112"/>
      <c r="AS76" s="112"/>
      <c r="AT76" s="112"/>
      <c r="AU76" s="112"/>
      <c r="AV76" s="258" t="str">
        <f t="shared" si="119"/>
        <v/>
      </c>
      <c r="AW76" s="151"/>
      <c r="AX76" s="152"/>
      <c r="AY76" s="258" t="str">
        <f t="shared" si="120"/>
        <v/>
      </c>
      <c r="AZ76" s="153"/>
      <c r="BA76" s="111">
        <f t="shared" si="121"/>
        <v>0</v>
      </c>
      <c r="BB76" s="112">
        <f t="shared" si="122"/>
        <v>0</v>
      </c>
      <c r="BC76" s="113" t="str">
        <f t="shared" si="112"/>
        <v/>
      </c>
      <c r="BD76" s="366">
        <f t="shared" si="123"/>
        <v>0</v>
      </c>
      <c r="BE76" s="260" t="str">
        <f t="shared" si="124"/>
        <v/>
      </c>
      <c r="BF76" s="114"/>
      <c r="BG76" s="266"/>
    </row>
    <row r="77" spans="2:59" s="154" customFormat="1" ht="14.25" hidden="1" x14ac:dyDescent="0.25">
      <c r="B77" s="139"/>
      <c r="C77" s="551"/>
      <c r="D77" s="552"/>
      <c r="E77" s="375"/>
      <c r="F77" s="141"/>
      <c r="G77" s="342"/>
      <c r="H77" s="142"/>
      <c r="I77" s="142"/>
      <c r="J77" s="142"/>
      <c r="K77" s="143"/>
      <c r="L77" s="144"/>
      <c r="M77" s="148"/>
      <c r="N77" s="149"/>
      <c r="O77" s="149"/>
      <c r="P77" s="149"/>
      <c r="Q77" s="112"/>
      <c r="R77" s="258" t="str">
        <f t="shared" si="113"/>
        <v/>
      </c>
      <c r="S77" s="343"/>
      <c r="T77" s="201"/>
      <c r="U77" s="258" t="str">
        <f t="shared" si="114"/>
        <v/>
      </c>
      <c r="V77" s="158"/>
      <c r="W77" s="148"/>
      <c r="X77" s="149"/>
      <c r="Y77" s="149"/>
      <c r="Z77" s="149"/>
      <c r="AA77" s="112"/>
      <c r="AB77" s="258" t="str">
        <f t="shared" si="115"/>
        <v/>
      </c>
      <c r="AC77" s="343"/>
      <c r="AD77" s="157"/>
      <c r="AE77" s="258" t="str">
        <f t="shared" si="116"/>
        <v/>
      </c>
      <c r="AF77" s="158"/>
      <c r="AG77" s="148"/>
      <c r="AH77" s="149"/>
      <c r="AI77" s="149"/>
      <c r="AJ77" s="149"/>
      <c r="AK77" s="112"/>
      <c r="AL77" s="258" t="str">
        <f t="shared" si="117"/>
        <v/>
      </c>
      <c r="AM77" s="343"/>
      <c r="AN77" s="157"/>
      <c r="AO77" s="258" t="str">
        <f t="shared" si="118"/>
        <v/>
      </c>
      <c r="AP77" s="158"/>
      <c r="AQ77" s="148"/>
      <c r="AR77" s="149"/>
      <c r="AS77" s="149"/>
      <c r="AT77" s="149"/>
      <c r="AU77" s="112"/>
      <c r="AV77" s="258" t="str">
        <f t="shared" si="119"/>
        <v/>
      </c>
      <c r="AW77" s="159"/>
      <c r="AX77" s="160"/>
      <c r="AY77" s="258" t="str">
        <f t="shared" si="120"/>
        <v/>
      </c>
      <c r="AZ77" s="161"/>
      <c r="BA77" s="111">
        <f t="shared" si="121"/>
        <v>0</v>
      </c>
      <c r="BB77" s="112">
        <f t="shared" si="122"/>
        <v>0</v>
      </c>
      <c r="BC77" s="113" t="str">
        <f t="shared" si="112"/>
        <v/>
      </c>
      <c r="BD77" s="366">
        <f t="shared" si="123"/>
        <v>0</v>
      </c>
      <c r="BE77" s="260" t="str">
        <f t="shared" si="124"/>
        <v/>
      </c>
      <c r="BF77" s="114"/>
      <c r="BG77" s="266"/>
    </row>
    <row r="78" spans="2:59" s="154" customFormat="1" ht="14.25" hidden="1" x14ac:dyDescent="0.25">
      <c r="B78" s="139"/>
      <c r="C78" s="551"/>
      <c r="D78" s="552"/>
      <c r="E78" s="375"/>
      <c r="F78" s="141"/>
      <c r="G78" s="342"/>
      <c r="H78" s="142"/>
      <c r="I78" s="142"/>
      <c r="J78" s="142"/>
      <c r="K78" s="143"/>
      <c r="L78" s="162"/>
      <c r="M78" s="148"/>
      <c r="N78" s="149"/>
      <c r="O78" s="149"/>
      <c r="P78" s="149"/>
      <c r="Q78" s="149"/>
      <c r="R78" s="258" t="str">
        <f t="shared" si="113"/>
        <v/>
      </c>
      <c r="S78" s="163"/>
      <c r="T78" s="201"/>
      <c r="U78" s="258" t="str">
        <f t="shared" si="114"/>
        <v/>
      </c>
      <c r="V78" s="165"/>
      <c r="W78" s="148"/>
      <c r="X78" s="149"/>
      <c r="Y78" s="149"/>
      <c r="Z78" s="149"/>
      <c r="AA78" s="149"/>
      <c r="AB78" s="258" t="str">
        <f t="shared" si="115"/>
        <v/>
      </c>
      <c r="AC78" s="163"/>
      <c r="AD78" s="164"/>
      <c r="AE78" s="258" t="str">
        <f t="shared" si="116"/>
        <v/>
      </c>
      <c r="AF78" s="165"/>
      <c r="AG78" s="148"/>
      <c r="AH78" s="149"/>
      <c r="AI78" s="149"/>
      <c r="AJ78" s="149"/>
      <c r="AK78" s="149"/>
      <c r="AL78" s="258" t="str">
        <f t="shared" si="117"/>
        <v/>
      </c>
      <c r="AM78" s="343"/>
      <c r="AN78" s="164"/>
      <c r="AO78" s="258" t="str">
        <f t="shared" si="118"/>
        <v/>
      </c>
      <c r="AP78" s="165"/>
      <c r="AQ78" s="148"/>
      <c r="AR78" s="149"/>
      <c r="AS78" s="149"/>
      <c r="AT78" s="149"/>
      <c r="AU78" s="149"/>
      <c r="AV78" s="258" t="str">
        <f t="shared" si="119"/>
        <v/>
      </c>
      <c r="AW78" s="151"/>
      <c r="AX78" s="166"/>
      <c r="AY78" s="258" t="str">
        <f t="shared" si="120"/>
        <v/>
      </c>
      <c r="AZ78" s="167"/>
      <c r="BA78" s="111">
        <f t="shared" si="121"/>
        <v>0</v>
      </c>
      <c r="BB78" s="112">
        <f t="shared" si="122"/>
        <v>0</v>
      </c>
      <c r="BC78" s="113" t="str">
        <f t="shared" si="112"/>
        <v/>
      </c>
      <c r="BD78" s="366">
        <f t="shared" si="123"/>
        <v>0</v>
      </c>
      <c r="BE78" s="260" t="str">
        <f t="shared" si="124"/>
        <v/>
      </c>
      <c r="BF78" s="114"/>
      <c r="BG78" s="266"/>
    </row>
    <row r="79" spans="2:59" s="154" customFormat="1" ht="14.25" hidden="1" x14ac:dyDescent="0.25">
      <c r="B79" s="139"/>
      <c r="C79" s="551"/>
      <c r="D79" s="552"/>
      <c r="E79" s="375"/>
      <c r="F79" s="141"/>
      <c r="G79" s="342"/>
      <c r="H79" s="142"/>
      <c r="I79" s="142"/>
      <c r="J79" s="142"/>
      <c r="K79" s="143"/>
      <c r="L79" s="144"/>
      <c r="M79" s="148"/>
      <c r="N79" s="149"/>
      <c r="O79" s="149"/>
      <c r="P79" s="149"/>
      <c r="Q79" s="112"/>
      <c r="R79" s="258" t="str">
        <f t="shared" si="113"/>
        <v/>
      </c>
      <c r="S79" s="145"/>
      <c r="T79" s="201"/>
      <c r="U79" s="258" t="str">
        <f t="shared" si="114"/>
        <v/>
      </c>
      <c r="V79" s="147"/>
      <c r="W79" s="148"/>
      <c r="X79" s="149"/>
      <c r="Y79" s="149"/>
      <c r="Z79" s="149"/>
      <c r="AA79" s="112"/>
      <c r="AB79" s="258" t="str">
        <f t="shared" si="115"/>
        <v/>
      </c>
      <c r="AC79" s="145"/>
      <c r="AD79" s="146"/>
      <c r="AE79" s="258" t="str">
        <f t="shared" si="116"/>
        <v/>
      </c>
      <c r="AF79" s="147"/>
      <c r="AG79" s="148"/>
      <c r="AH79" s="149"/>
      <c r="AI79" s="149"/>
      <c r="AJ79" s="149"/>
      <c r="AK79" s="112"/>
      <c r="AL79" s="258" t="str">
        <f t="shared" si="117"/>
        <v/>
      </c>
      <c r="AM79" s="343"/>
      <c r="AN79" s="146"/>
      <c r="AO79" s="258" t="str">
        <f t="shared" si="118"/>
        <v/>
      </c>
      <c r="AP79" s="147"/>
      <c r="AQ79" s="148"/>
      <c r="AR79" s="149"/>
      <c r="AS79" s="149"/>
      <c r="AT79" s="149"/>
      <c r="AU79" s="112"/>
      <c r="AV79" s="258" t="str">
        <f t="shared" si="119"/>
        <v/>
      </c>
      <c r="AW79" s="159"/>
      <c r="AX79" s="152"/>
      <c r="AY79" s="258" t="str">
        <f t="shared" si="120"/>
        <v/>
      </c>
      <c r="AZ79" s="153"/>
      <c r="BA79" s="111">
        <f t="shared" si="121"/>
        <v>0</v>
      </c>
      <c r="BB79" s="112">
        <f t="shared" si="122"/>
        <v>0</v>
      </c>
      <c r="BC79" s="113" t="str">
        <f t="shared" si="112"/>
        <v/>
      </c>
      <c r="BD79" s="366">
        <f t="shared" si="123"/>
        <v>0</v>
      </c>
      <c r="BE79" s="260" t="str">
        <f t="shared" si="124"/>
        <v/>
      </c>
      <c r="BF79" s="114"/>
      <c r="BG79" s="266"/>
    </row>
    <row r="80" spans="2:59" s="243" customFormat="1" ht="15" thickBot="1" x14ac:dyDescent="0.3">
      <c r="B80" s="221"/>
      <c r="C80" s="553" t="s">
        <v>291</v>
      </c>
      <c r="D80" s="554"/>
      <c r="E80" s="376"/>
      <c r="F80" s="223"/>
      <c r="G80" s="224"/>
      <c r="H80" s="225"/>
      <c r="I80" s="225"/>
      <c r="J80" s="225"/>
      <c r="K80" s="226"/>
      <c r="L80" s="227"/>
      <c r="M80" s="228"/>
      <c r="N80" s="229"/>
      <c r="O80" s="229"/>
      <c r="P80" s="229"/>
      <c r="Q80" s="230"/>
      <c r="R80" s="86" t="str">
        <f t="shared" si="113"/>
        <v/>
      </c>
      <c r="S80" s="231"/>
      <c r="T80" s="232"/>
      <c r="U80" s="86" t="str">
        <f t="shared" si="114"/>
        <v/>
      </c>
      <c r="V80" s="233"/>
      <c r="W80" s="228"/>
      <c r="X80" s="229"/>
      <c r="Y80" s="229"/>
      <c r="Z80" s="229"/>
      <c r="AA80" s="230"/>
      <c r="AB80" s="86" t="str">
        <f t="shared" si="115"/>
        <v/>
      </c>
      <c r="AC80" s="231"/>
      <c r="AD80" s="234"/>
      <c r="AE80" s="86" t="str">
        <f t="shared" si="116"/>
        <v/>
      </c>
      <c r="AF80" s="233"/>
      <c r="AG80" s="228"/>
      <c r="AH80" s="229"/>
      <c r="AI80" s="229"/>
      <c r="AJ80" s="229"/>
      <c r="AK80" s="230"/>
      <c r="AL80" s="86" t="str">
        <f t="shared" si="117"/>
        <v/>
      </c>
      <c r="AM80" s="235"/>
      <c r="AN80" s="234"/>
      <c r="AO80" s="86" t="str">
        <f t="shared" si="118"/>
        <v/>
      </c>
      <c r="AP80" s="233"/>
      <c r="AQ80" s="228"/>
      <c r="AR80" s="229"/>
      <c r="AS80" s="229"/>
      <c r="AT80" s="229"/>
      <c r="AU80" s="230"/>
      <c r="AV80" s="86" t="str">
        <f t="shared" si="119"/>
        <v/>
      </c>
      <c r="AW80" s="236"/>
      <c r="AX80" s="237"/>
      <c r="AY80" s="86" t="str">
        <f t="shared" si="120"/>
        <v/>
      </c>
      <c r="AZ80" s="238"/>
      <c r="BA80" s="239">
        <f t="shared" si="121"/>
        <v>0</v>
      </c>
      <c r="BB80" s="240">
        <f t="shared" si="122"/>
        <v>0</v>
      </c>
      <c r="BC80" s="241" t="str">
        <f t="shared" si="112"/>
        <v/>
      </c>
      <c r="BD80" s="367">
        <f t="shared" si="123"/>
        <v>0</v>
      </c>
      <c r="BE80" s="88" t="str">
        <f t="shared" si="124"/>
        <v/>
      </c>
      <c r="BF80" s="242"/>
      <c r="BG80" s="267">
        <f>+SUMPRODUCT(BC74:BC80,E74:E80)</f>
        <v>0.06</v>
      </c>
    </row>
    <row r="81" spans="2:59" ht="17.25" customHeight="1" thickBot="1" x14ac:dyDescent="0.3">
      <c r="B81" s="103"/>
      <c r="C81" s="103"/>
      <c r="D81" s="103"/>
      <c r="E81" s="378"/>
      <c r="F81" s="103"/>
      <c r="G81" s="103"/>
      <c r="H81" s="103"/>
      <c r="I81" s="103"/>
      <c r="J81" s="103"/>
      <c r="K81" s="103"/>
      <c r="L81" s="103"/>
      <c r="M81" s="409">
        <v>301</v>
      </c>
      <c r="N81" s="103"/>
      <c r="O81" s="103"/>
      <c r="P81" s="103"/>
      <c r="Q81" s="103"/>
      <c r="R81" s="103"/>
      <c r="S81" s="103"/>
      <c r="T81" s="103"/>
      <c r="U81" s="103"/>
      <c r="V81" s="103"/>
      <c r="W81" s="409">
        <v>452</v>
      </c>
      <c r="X81" s="103"/>
      <c r="Y81" s="103"/>
      <c r="Z81" s="103"/>
      <c r="AA81" s="103"/>
      <c r="AB81" s="103"/>
      <c r="AC81" s="103"/>
      <c r="AD81" s="103"/>
      <c r="AE81" s="103"/>
      <c r="AF81" s="103"/>
      <c r="AG81" s="409">
        <v>452</v>
      </c>
      <c r="AH81" s="103"/>
      <c r="AI81" s="103"/>
      <c r="AJ81" s="103"/>
      <c r="AK81" s="103"/>
      <c r="AL81" s="103"/>
      <c r="AM81" s="103"/>
      <c r="AN81" s="103"/>
      <c r="AO81" s="103"/>
      <c r="AP81" s="103"/>
      <c r="AQ81" s="409">
        <v>302</v>
      </c>
      <c r="AR81" s="103"/>
      <c r="AS81" s="103"/>
      <c r="AT81" s="103"/>
      <c r="AU81" s="103"/>
      <c r="AV81" s="103"/>
      <c r="AW81" s="103"/>
      <c r="AX81" s="103"/>
      <c r="AY81" s="103"/>
      <c r="AZ81" s="103"/>
      <c r="BA81" s="103"/>
      <c r="BB81" s="103"/>
      <c r="BC81" s="103"/>
      <c r="BD81" s="188"/>
      <c r="BE81" s="103"/>
      <c r="BF81" s="103"/>
      <c r="BG81" s="176"/>
    </row>
    <row r="82" spans="2:59" s="115" customFormat="1" ht="13.5" customHeight="1" x14ac:dyDescent="0.25">
      <c r="B82" s="573" t="s">
        <v>247</v>
      </c>
      <c r="C82" s="574"/>
      <c r="D82" s="574"/>
      <c r="E82" s="575" t="s">
        <v>48</v>
      </c>
      <c r="F82" s="576"/>
      <c r="G82" s="576"/>
      <c r="H82" s="576"/>
      <c r="I82" s="576"/>
      <c r="J82" s="576"/>
      <c r="K82" s="576"/>
      <c r="L82" s="577"/>
      <c r="M82" s="205"/>
      <c r="N82" s="103"/>
      <c r="O82" s="103"/>
      <c r="P82" s="103"/>
      <c r="Q82" s="103"/>
      <c r="R82" s="103"/>
      <c r="S82" s="218" t="str">
        <f>+VLOOKUP(E82,Listas!$B$42:$D$68,2,FALSE)</f>
        <v>OBJ_4</v>
      </c>
      <c r="BD82" s="119"/>
      <c r="BG82" s="263"/>
    </row>
    <row r="83" spans="2:59" s="115" customFormat="1" ht="30" customHeight="1" thickBot="1" x14ac:dyDescent="0.3">
      <c r="B83" s="578" t="s">
        <v>283</v>
      </c>
      <c r="C83" s="579"/>
      <c r="D83" s="579"/>
      <c r="E83" s="580" t="s">
        <v>107</v>
      </c>
      <c r="F83" s="581"/>
      <c r="G83" s="581"/>
      <c r="H83" s="581"/>
      <c r="I83" s="581"/>
      <c r="J83" s="581"/>
      <c r="K83" s="581"/>
      <c r="L83" s="582"/>
      <c r="M83" s="103"/>
      <c r="N83" s="103"/>
      <c r="O83" s="103"/>
      <c r="P83" s="103"/>
      <c r="Q83" s="103"/>
      <c r="R83" s="103"/>
      <c r="S83" s="116"/>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364"/>
      <c r="BE83" s="117"/>
      <c r="BF83" s="117"/>
      <c r="BG83" s="263"/>
    </row>
    <row r="84" spans="2:59" s="119" customFormat="1" ht="25.5" customHeight="1" x14ac:dyDescent="0.25">
      <c r="B84" s="565" t="s">
        <v>248</v>
      </c>
      <c r="C84" s="567" t="s">
        <v>10</v>
      </c>
      <c r="D84" s="568"/>
      <c r="E84" s="571" t="s">
        <v>252</v>
      </c>
      <c r="F84" s="559" t="s">
        <v>250</v>
      </c>
      <c r="G84" s="559" t="s">
        <v>274</v>
      </c>
      <c r="H84" s="559" t="s">
        <v>249</v>
      </c>
      <c r="I84" s="559" t="s">
        <v>16</v>
      </c>
      <c r="J84" s="559" t="s">
        <v>11</v>
      </c>
      <c r="K84" s="561" t="s">
        <v>251</v>
      </c>
      <c r="L84" s="562"/>
      <c r="M84" s="314"/>
      <c r="N84" s="315"/>
      <c r="O84" s="315"/>
      <c r="P84" s="315"/>
      <c r="Q84" s="315"/>
      <c r="R84" s="315"/>
      <c r="S84" s="344" t="s">
        <v>3</v>
      </c>
      <c r="T84" s="315"/>
      <c r="U84" s="315"/>
      <c r="V84" s="316"/>
      <c r="W84" s="314"/>
      <c r="X84" s="315"/>
      <c r="Y84" s="315"/>
      <c r="Z84" s="315"/>
      <c r="AA84" s="315"/>
      <c r="AB84" s="315"/>
      <c r="AC84" s="315" t="s">
        <v>4</v>
      </c>
      <c r="AD84" s="315"/>
      <c r="AE84" s="315"/>
      <c r="AF84" s="316"/>
      <c r="AG84" s="314"/>
      <c r="AH84" s="315"/>
      <c r="AI84" s="315"/>
      <c r="AJ84" s="315"/>
      <c r="AK84" s="315"/>
      <c r="AL84" s="315"/>
      <c r="AM84" s="315" t="s">
        <v>5</v>
      </c>
      <c r="AN84" s="315"/>
      <c r="AO84" s="315"/>
      <c r="AP84" s="316"/>
      <c r="AQ84" s="315"/>
      <c r="AR84" s="315"/>
      <c r="AS84" s="315"/>
      <c r="AT84" s="315"/>
      <c r="AU84" s="315"/>
      <c r="AV84" s="315"/>
      <c r="AW84" s="315" t="s">
        <v>6</v>
      </c>
      <c r="AX84" s="315"/>
      <c r="AY84" s="315"/>
      <c r="AZ84" s="315"/>
      <c r="BA84" s="314"/>
      <c r="BB84" s="315"/>
      <c r="BC84" s="315" t="s">
        <v>290</v>
      </c>
      <c r="BD84" s="346"/>
      <c r="BE84" s="316"/>
      <c r="BF84" s="118" t="s">
        <v>146</v>
      </c>
      <c r="BG84" s="264"/>
    </row>
    <row r="85" spans="2:59" s="119" customFormat="1" ht="51.75" customHeight="1" x14ac:dyDescent="0.25">
      <c r="B85" s="566"/>
      <c r="C85" s="569"/>
      <c r="D85" s="570"/>
      <c r="E85" s="572"/>
      <c r="F85" s="560"/>
      <c r="G85" s="560"/>
      <c r="H85" s="560"/>
      <c r="I85" s="560"/>
      <c r="J85" s="560"/>
      <c r="K85" s="120" t="s">
        <v>256</v>
      </c>
      <c r="L85" s="121" t="s">
        <v>257</v>
      </c>
      <c r="M85" s="122" t="s">
        <v>131</v>
      </c>
      <c r="N85" s="104" t="s">
        <v>258</v>
      </c>
      <c r="O85" s="104" t="s">
        <v>259</v>
      </c>
      <c r="P85" s="104" t="s">
        <v>260</v>
      </c>
      <c r="Q85" s="104" t="s">
        <v>132</v>
      </c>
      <c r="R85" s="104" t="s">
        <v>261</v>
      </c>
      <c r="S85" s="104" t="s">
        <v>15</v>
      </c>
      <c r="T85" s="104" t="s">
        <v>294</v>
      </c>
      <c r="U85" s="104" t="s">
        <v>254</v>
      </c>
      <c r="V85" s="123" t="s">
        <v>255</v>
      </c>
      <c r="W85" s="122" t="s">
        <v>131</v>
      </c>
      <c r="X85" s="104" t="s">
        <v>262</v>
      </c>
      <c r="Y85" s="104" t="s">
        <v>263</v>
      </c>
      <c r="Z85" s="104" t="s">
        <v>264</v>
      </c>
      <c r="AA85" s="104" t="s">
        <v>132</v>
      </c>
      <c r="AB85" s="104" t="s">
        <v>261</v>
      </c>
      <c r="AC85" s="104" t="s">
        <v>15</v>
      </c>
      <c r="AD85" s="104" t="s">
        <v>294</v>
      </c>
      <c r="AE85" s="104" t="s">
        <v>254</v>
      </c>
      <c r="AF85" s="123" t="s">
        <v>255</v>
      </c>
      <c r="AG85" s="122" t="s">
        <v>131</v>
      </c>
      <c r="AH85" s="104" t="s">
        <v>265</v>
      </c>
      <c r="AI85" s="104" t="s">
        <v>266</v>
      </c>
      <c r="AJ85" s="104" t="s">
        <v>267</v>
      </c>
      <c r="AK85" s="104" t="s">
        <v>132</v>
      </c>
      <c r="AL85" s="104" t="s">
        <v>261</v>
      </c>
      <c r="AM85" s="104" t="s">
        <v>15</v>
      </c>
      <c r="AN85" s="104" t="s">
        <v>294</v>
      </c>
      <c r="AO85" s="104" t="s">
        <v>254</v>
      </c>
      <c r="AP85" s="123" t="s">
        <v>255</v>
      </c>
      <c r="AQ85" s="124" t="s">
        <v>131</v>
      </c>
      <c r="AR85" s="104" t="s">
        <v>268</v>
      </c>
      <c r="AS85" s="104" t="s">
        <v>269</v>
      </c>
      <c r="AT85" s="104" t="s">
        <v>270</v>
      </c>
      <c r="AU85" s="104" t="s">
        <v>132</v>
      </c>
      <c r="AV85" s="104" t="s">
        <v>261</v>
      </c>
      <c r="AW85" s="104" t="s">
        <v>15</v>
      </c>
      <c r="AX85" s="104" t="s">
        <v>294</v>
      </c>
      <c r="AY85" s="104" t="s">
        <v>254</v>
      </c>
      <c r="AZ85" s="121" t="s">
        <v>255</v>
      </c>
      <c r="BA85" s="122" t="s">
        <v>131</v>
      </c>
      <c r="BB85" s="125" t="s">
        <v>132</v>
      </c>
      <c r="BC85" s="106" t="s">
        <v>130</v>
      </c>
      <c r="BD85" s="105" t="s">
        <v>294</v>
      </c>
      <c r="BE85" s="106" t="s">
        <v>315</v>
      </c>
      <c r="BF85" s="126" t="s">
        <v>9</v>
      </c>
      <c r="BG85" s="264"/>
    </row>
    <row r="86" spans="2:59" s="363" customFormat="1" ht="246" customHeight="1" x14ac:dyDescent="0.25">
      <c r="B86" s="418">
        <v>1</v>
      </c>
      <c r="C86" s="563" t="s">
        <v>379</v>
      </c>
      <c r="D86" s="564"/>
      <c r="E86" s="374">
        <v>0.06</v>
      </c>
      <c r="F86" s="128" t="s">
        <v>368</v>
      </c>
      <c r="G86" s="127" t="s">
        <v>369</v>
      </c>
      <c r="H86" s="127" t="s">
        <v>209</v>
      </c>
      <c r="I86" s="127" t="s">
        <v>331</v>
      </c>
      <c r="J86" s="127" t="s">
        <v>392</v>
      </c>
      <c r="K86" s="360">
        <v>43831</v>
      </c>
      <c r="L86" s="361">
        <v>44196</v>
      </c>
      <c r="M86" s="358">
        <v>0.2</v>
      </c>
      <c r="N86" s="199"/>
      <c r="O86" s="199">
        <v>0.1</v>
      </c>
      <c r="P86" s="199">
        <v>0.1</v>
      </c>
      <c r="Q86" s="200">
        <f>+O86+P86</f>
        <v>0.2</v>
      </c>
      <c r="R86" s="255">
        <f>IFERROR(Q86/M86,"")</f>
        <v>1</v>
      </c>
      <c r="S86" s="420" t="s">
        <v>411</v>
      </c>
      <c r="T86" s="202"/>
      <c r="U86" s="255">
        <f>IFERROR(T86/M86,"")</f>
        <v>0</v>
      </c>
      <c r="V86" s="133"/>
      <c r="W86" s="358">
        <v>0.3</v>
      </c>
      <c r="X86" s="199">
        <v>0.1</v>
      </c>
      <c r="Y86" s="199">
        <v>0.1</v>
      </c>
      <c r="Z86" s="199">
        <v>0.1</v>
      </c>
      <c r="AA86" s="200">
        <f>+X86+Y86+Z86</f>
        <v>0.30000000000000004</v>
      </c>
      <c r="AB86" s="255">
        <f>IFERROR(AA86/W86,"")</f>
        <v>1.0000000000000002</v>
      </c>
      <c r="AC86" s="420" t="s">
        <v>427</v>
      </c>
      <c r="AD86" s="132"/>
      <c r="AE86" s="255">
        <f>IFERROR(AD86/W86,"")</f>
        <v>0</v>
      </c>
      <c r="AF86" s="133"/>
      <c r="AG86" s="358">
        <v>0.3</v>
      </c>
      <c r="AH86" s="199"/>
      <c r="AI86" s="199"/>
      <c r="AJ86" s="199"/>
      <c r="AK86" s="200"/>
      <c r="AL86" s="255">
        <f>IFERROR(AK86/AG86,"")</f>
        <v>0</v>
      </c>
      <c r="AM86" s="134"/>
      <c r="AN86" s="132"/>
      <c r="AO86" s="255">
        <f>IFERROR(AN86/AG86,"")</f>
        <v>0</v>
      </c>
      <c r="AP86" s="133"/>
      <c r="AQ86" s="358">
        <v>0.2</v>
      </c>
      <c r="AR86" s="199"/>
      <c r="AS86" s="199"/>
      <c r="AT86" s="199"/>
      <c r="AU86" s="200"/>
      <c r="AV86" s="255">
        <f>IFERROR(AU86/AQ86,"")</f>
        <v>0</v>
      </c>
      <c r="AW86" s="135"/>
      <c r="AX86" s="136"/>
      <c r="AY86" s="255">
        <f>IFERROR(AX86/AQ86,"")</f>
        <v>0</v>
      </c>
      <c r="AZ86" s="137"/>
      <c r="BA86" s="358">
        <f t="shared" ref="BA86:BA92" si="125">+SUM(M86,W86,AG86,AQ86)</f>
        <v>1</v>
      </c>
      <c r="BB86" s="108">
        <f t="shared" ref="BB86:BB92" si="126">+SUM(Q86,AA86,AK86,AU86)</f>
        <v>0.5</v>
      </c>
      <c r="BC86" s="109">
        <f t="shared" ref="BC86:BC92" si="127">IFERROR(BB86/BA86,"")</f>
        <v>0.5</v>
      </c>
      <c r="BD86" s="365">
        <f>SUM(T86,AD86,AN86,AX86)</f>
        <v>0</v>
      </c>
      <c r="BE86" s="257">
        <f>IFERROR(BD86/BA86,"")</f>
        <v>0</v>
      </c>
      <c r="BF86" s="110" t="s">
        <v>428</v>
      </c>
      <c r="BG86" s="362"/>
    </row>
    <row r="87" spans="2:59" s="154" customFormat="1" ht="14.25" hidden="1" x14ac:dyDescent="0.25">
      <c r="B87" s="139"/>
      <c r="C87" s="551"/>
      <c r="D87" s="552"/>
      <c r="E87" s="375"/>
      <c r="F87" s="141"/>
      <c r="G87" s="342"/>
      <c r="H87" s="142"/>
      <c r="I87" s="142"/>
      <c r="J87" s="142"/>
      <c r="K87" s="143"/>
      <c r="L87" s="144"/>
      <c r="M87" s="111"/>
      <c r="N87" s="112"/>
      <c r="O87" s="112"/>
      <c r="P87" s="112"/>
      <c r="Q87" s="112"/>
      <c r="R87" s="258" t="str">
        <f t="shared" ref="R87:R92" si="128">IFERROR(Q87/M87,"")</f>
        <v/>
      </c>
      <c r="S87" s="145"/>
      <c r="T87" s="201"/>
      <c r="U87" s="258" t="str">
        <f t="shared" ref="U87:U92" si="129">IFERROR(T87/M87,"")</f>
        <v/>
      </c>
      <c r="V87" s="147"/>
      <c r="W87" s="111"/>
      <c r="X87" s="112"/>
      <c r="Y87" s="112"/>
      <c r="Z87" s="112"/>
      <c r="AA87" s="112"/>
      <c r="AB87" s="258" t="str">
        <f t="shared" ref="AB87:AB92" si="130">IFERROR(AA87/W87,"")</f>
        <v/>
      </c>
      <c r="AC87" s="145"/>
      <c r="AD87" s="146"/>
      <c r="AE87" s="258" t="str">
        <f t="shared" ref="AE87:AE92" si="131">IFERROR(AD87/W87,"")</f>
        <v/>
      </c>
      <c r="AF87" s="147"/>
      <c r="AG87" s="111"/>
      <c r="AH87" s="112"/>
      <c r="AI87" s="112"/>
      <c r="AJ87" s="112"/>
      <c r="AK87" s="112"/>
      <c r="AL87" s="258" t="str">
        <f t="shared" ref="AL87:AL92" si="132">IFERROR(AK87/AG87,"")</f>
        <v/>
      </c>
      <c r="AM87" s="150"/>
      <c r="AN87" s="146"/>
      <c r="AO87" s="258" t="str">
        <f t="shared" ref="AO87:AO92" si="133">IFERROR(AN87/AG87,"")</f>
        <v/>
      </c>
      <c r="AP87" s="147"/>
      <c r="AQ87" s="111"/>
      <c r="AR87" s="112"/>
      <c r="AS87" s="112"/>
      <c r="AT87" s="112"/>
      <c r="AU87" s="112"/>
      <c r="AV87" s="258" t="str">
        <f t="shared" ref="AV87:AV92" si="134">IFERROR(AU87/AQ87,"")</f>
        <v/>
      </c>
      <c r="AW87" s="151"/>
      <c r="AX87" s="152"/>
      <c r="AY87" s="258" t="str">
        <f t="shared" ref="AY87:AY92" si="135">IFERROR(AX87/AQ87,"")</f>
        <v/>
      </c>
      <c r="AZ87" s="153"/>
      <c r="BA87" s="111">
        <f t="shared" si="125"/>
        <v>0</v>
      </c>
      <c r="BB87" s="112">
        <f t="shared" si="126"/>
        <v>0</v>
      </c>
      <c r="BC87" s="113" t="str">
        <f t="shared" si="127"/>
        <v/>
      </c>
      <c r="BD87" s="366">
        <f t="shared" ref="BD87:BD92" si="136">SUM(T87,AD87,AN87,AX87)</f>
        <v>0</v>
      </c>
      <c r="BE87" s="260" t="str">
        <f t="shared" ref="BE87:BE92" si="137">IFERROR(BD87/BA87,"")</f>
        <v/>
      </c>
      <c r="BF87" s="114"/>
      <c r="BG87" s="266"/>
    </row>
    <row r="88" spans="2:59" s="154" customFormat="1" ht="14.25" hidden="1" x14ac:dyDescent="0.25">
      <c r="B88" s="139"/>
      <c r="C88" s="610"/>
      <c r="D88" s="611"/>
      <c r="E88" s="375"/>
      <c r="F88" s="141"/>
      <c r="G88" s="342"/>
      <c r="H88" s="142"/>
      <c r="I88" s="142"/>
      <c r="J88" s="142"/>
      <c r="K88" s="143"/>
      <c r="L88" s="144"/>
      <c r="M88" s="111"/>
      <c r="N88" s="112"/>
      <c r="O88" s="112"/>
      <c r="P88" s="112"/>
      <c r="Q88" s="112"/>
      <c r="R88" s="258" t="str">
        <f t="shared" si="128"/>
        <v/>
      </c>
      <c r="S88" s="145"/>
      <c r="T88" s="201"/>
      <c r="U88" s="258" t="str">
        <f t="shared" si="129"/>
        <v/>
      </c>
      <c r="V88" s="147"/>
      <c r="W88" s="111"/>
      <c r="X88" s="112"/>
      <c r="Y88" s="112"/>
      <c r="Z88" s="112"/>
      <c r="AA88" s="112"/>
      <c r="AB88" s="258" t="str">
        <f t="shared" si="130"/>
        <v/>
      </c>
      <c r="AC88" s="145"/>
      <c r="AD88" s="146"/>
      <c r="AE88" s="258" t="str">
        <f t="shared" si="131"/>
        <v/>
      </c>
      <c r="AF88" s="147"/>
      <c r="AG88" s="111"/>
      <c r="AH88" s="112"/>
      <c r="AI88" s="112"/>
      <c r="AJ88" s="112"/>
      <c r="AK88" s="112"/>
      <c r="AL88" s="258" t="str">
        <f t="shared" si="132"/>
        <v/>
      </c>
      <c r="AM88" s="150"/>
      <c r="AN88" s="146"/>
      <c r="AO88" s="258" t="str">
        <f t="shared" si="133"/>
        <v/>
      </c>
      <c r="AP88" s="147"/>
      <c r="AQ88" s="111"/>
      <c r="AR88" s="112"/>
      <c r="AS88" s="112"/>
      <c r="AT88" s="112"/>
      <c r="AU88" s="112"/>
      <c r="AV88" s="258" t="str">
        <f t="shared" si="134"/>
        <v/>
      </c>
      <c r="AW88" s="151"/>
      <c r="AX88" s="152"/>
      <c r="AY88" s="258" t="str">
        <f t="shared" si="135"/>
        <v/>
      </c>
      <c r="AZ88" s="153"/>
      <c r="BA88" s="111">
        <f t="shared" si="125"/>
        <v>0</v>
      </c>
      <c r="BB88" s="112">
        <f t="shared" si="126"/>
        <v>0</v>
      </c>
      <c r="BC88" s="113" t="str">
        <f t="shared" si="127"/>
        <v/>
      </c>
      <c r="BD88" s="366">
        <f t="shared" si="136"/>
        <v>0</v>
      </c>
      <c r="BE88" s="260" t="str">
        <f t="shared" si="137"/>
        <v/>
      </c>
      <c r="BF88" s="114"/>
      <c r="BG88" s="266"/>
    </row>
    <row r="89" spans="2:59" s="154" customFormat="1" ht="14.25" hidden="1" x14ac:dyDescent="0.25">
      <c r="B89" s="139"/>
      <c r="C89" s="551"/>
      <c r="D89" s="552"/>
      <c r="E89" s="375"/>
      <c r="F89" s="141"/>
      <c r="G89" s="342"/>
      <c r="H89" s="142"/>
      <c r="I89" s="142"/>
      <c r="J89" s="142"/>
      <c r="K89" s="143"/>
      <c r="L89" s="144"/>
      <c r="M89" s="148"/>
      <c r="N89" s="149"/>
      <c r="O89" s="149"/>
      <c r="P89" s="149"/>
      <c r="Q89" s="112"/>
      <c r="R89" s="258" t="str">
        <f t="shared" si="128"/>
        <v/>
      </c>
      <c r="S89" s="343"/>
      <c r="T89" s="201"/>
      <c r="U89" s="258" t="str">
        <f t="shared" si="129"/>
        <v/>
      </c>
      <c r="V89" s="158"/>
      <c r="W89" s="148"/>
      <c r="X89" s="149"/>
      <c r="Y89" s="149"/>
      <c r="Z89" s="149"/>
      <c r="AA89" s="112"/>
      <c r="AB89" s="258" t="str">
        <f t="shared" si="130"/>
        <v/>
      </c>
      <c r="AC89" s="343"/>
      <c r="AD89" s="157"/>
      <c r="AE89" s="258" t="str">
        <f t="shared" si="131"/>
        <v/>
      </c>
      <c r="AF89" s="158"/>
      <c r="AG89" s="148"/>
      <c r="AH89" s="149"/>
      <c r="AI89" s="149"/>
      <c r="AJ89" s="149"/>
      <c r="AK89" s="112"/>
      <c r="AL89" s="258" t="str">
        <f t="shared" si="132"/>
        <v/>
      </c>
      <c r="AM89" s="343"/>
      <c r="AN89" s="157"/>
      <c r="AO89" s="258" t="str">
        <f t="shared" si="133"/>
        <v/>
      </c>
      <c r="AP89" s="158"/>
      <c r="AQ89" s="148"/>
      <c r="AR89" s="149"/>
      <c r="AS89" s="149"/>
      <c r="AT89" s="149"/>
      <c r="AU89" s="112"/>
      <c r="AV89" s="258" t="str">
        <f t="shared" si="134"/>
        <v/>
      </c>
      <c r="AW89" s="159"/>
      <c r="AX89" s="160"/>
      <c r="AY89" s="258" t="str">
        <f t="shared" si="135"/>
        <v/>
      </c>
      <c r="AZ89" s="161"/>
      <c r="BA89" s="111">
        <f t="shared" si="125"/>
        <v>0</v>
      </c>
      <c r="BB89" s="112">
        <f t="shared" si="126"/>
        <v>0</v>
      </c>
      <c r="BC89" s="113" t="str">
        <f t="shared" si="127"/>
        <v/>
      </c>
      <c r="BD89" s="366">
        <f t="shared" si="136"/>
        <v>0</v>
      </c>
      <c r="BE89" s="260" t="str">
        <f t="shared" si="137"/>
        <v/>
      </c>
      <c r="BF89" s="114"/>
      <c r="BG89" s="266"/>
    </row>
    <row r="90" spans="2:59" s="154" customFormat="1" ht="14.25" hidden="1" x14ac:dyDescent="0.25">
      <c r="B90" s="139"/>
      <c r="C90" s="551"/>
      <c r="D90" s="552"/>
      <c r="E90" s="375"/>
      <c r="F90" s="141"/>
      <c r="G90" s="342"/>
      <c r="H90" s="142"/>
      <c r="I90" s="142"/>
      <c r="J90" s="142"/>
      <c r="K90" s="143"/>
      <c r="L90" s="162"/>
      <c r="M90" s="148"/>
      <c r="N90" s="149"/>
      <c r="O90" s="149"/>
      <c r="P90" s="149"/>
      <c r="Q90" s="149"/>
      <c r="R90" s="258" t="str">
        <f t="shared" si="128"/>
        <v/>
      </c>
      <c r="S90" s="163"/>
      <c r="T90" s="201"/>
      <c r="U90" s="258" t="str">
        <f t="shared" si="129"/>
        <v/>
      </c>
      <c r="V90" s="165"/>
      <c r="W90" s="148"/>
      <c r="X90" s="149"/>
      <c r="Y90" s="149"/>
      <c r="Z90" s="149"/>
      <c r="AA90" s="149"/>
      <c r="AB90" s="258" t="str">
        <f t="shared" si="130"/>
        <v/>
      </c>
      <c r="AC90" s="163"/>
      <c r="AD90" s="164"/>
      <c r="AE90" s="258" t="str">
        <f t="shared" si="131"/>
        <v/>
      </c>
      <c r="AF90" s="165"/>
      <c r="AG90" s="148"/>
      <c r="AH90" s="149"/>
      <c r="AI90" s="149"/>
      <c r="AJ90" s="149"/>
      <c r="AK90" s="149"/>
      <c r="AL90" s="258" t="str">
        <f t="shared" si="132"/>
        <v/>
      </c>
      <c r="AM90" s="343"/>
      <c r="AN90" s="164"/>
      <c r="AO90" s="258" t="str">
        <f t="shared" si="133"/>
        <v/>
      </c>
      <c r="AP90" s="165"/>
      <c r="AQ90" s="148"/>
      <c r="AR90" s="149"/>
      <c r="AS90" s="149"/>
      <c r="AT90" s="149"/>
      <c r="AU90" s="149"/>
      <c r="AV90" s="258" t="str">
        <f t="shared" si="134"/>
        <v/>
      </c>
      <c r="AW90" s="151"/>
      <c r="AX90" s="166"/>
      <c r="AY90" s="258" t="str">
        <f t="shared" si="135"/>
        <v/>
      </c>
      <c r="AZ90" s="167"/>
      <c r="BA90" s="111">
        <f t="shared" si="125"/>
        <v>0</v>
      </c>
      <c r="BB90" s="112">
        <f t="shared" si="126"/>
        <v>0</v>
      </c>
      <c r="BC90" s="113" t="str">
        <f t="shared" si="127"/>
        <v/>
      </c>
      <c r="BD90" s="366">
        <f t="shared" si="136"/>
        <v>0</v>
      </c>
      <c r="BE90" s="260" t="str">
        <f t="shared" si="137"/>
        <v/>
      </c>
      <c r="BF90" s="114"/>
      <c r="BG90" s="266"/>
    </row>
    <row r="91" spans="2:59" s="154" customFormat="1" ht="12.75" customHeight="1" x14ac:dyDescent="0.25">
      <c r="B91" s="139"/>
      <c r="C91" s="551"/>
      <c r="D91" s="552"/>
      <c r="E91" s="375"/>
      <c r="F91" s="141"/>
      <c r="G91" s="342"/>
      <c r="H91" s="142"/>
      <c r="I91" s="142"/>
      <c r="J91" s="142"/>
      <c r="K91" s="143"/>
      <c r="L91" s="144"/>
      <c r="M91" s="148"/>
      <c r="N91" s="149"/>
      <c r="O91" s="149"/>
      <c r="P91" s="149"/>
      <c r="Q91" s="112"/>
      <c r="R91" s="258" t="str">
        <f t="shared" si="128"/>
        <v/>
      </c>
      <c r="S91" s="145"/>
      <c r="T91" s="201"/>
      <c r="U91" s="258" t="str">
        <f t="shared" si="129"/>
        <v/>
      </c>
      <c r="V91" s="147"/>
      <c r="W91" s="148"/>
      <c r="X91" s="149"/>
      <c r="Y91" s="149"/>
      <c r="Z91" s="149"/>
      <c r="AA91" s="112"/>
      <c r="AB91" s="258" t="str">
        <f t="shared" si="130"/>
        <v/>
      </c>
      <c r="AC91" s="145"/>
      <c r="AD91" s="146"/>
      <c r="AE91" s="258" t="str">
        <f t="shared" si="131"/>
        <v/>
      </c>
      <c r="AF91" s="147"/>
      <c r="AG91" s="148"/>
      <c r="AH91" s="149"/>
      <c r="AI91" s="149"/>
      <c r="AJ91" s="149"/>
      <c r="AK91" s="112"/>
      <c r="AL91" s="258" t="str">
        <f t="shared" si="132"/>
        <v/>
      </c>
      <c r="AM91" s="343"/>
      <c r="AN91" s="146"/>
      <c r="AO91" s="258" t="str">
        <f t="shared" si="133"/>
        <v/>
      </c>
      <c r="AP91" s="147"/>
      <c r="AQ91" s="148"/>
      <c r="AR91" s="149"/>
      <c r="AS91" s="149"/>
      <c r="AT91" s="149"/>
      <c r="AU91" s="112"/>
      <c r="AV91" s="258" t="str">
        <f t="shared" si="134"/>
        <v/>
      </c>
      <c r="AW91" s="159"/>
      <c r="AX91" s="152"/>
      <c r="AY91" s="258" t="str">
        <f t="shared" si="135"/>
        <v/>
      </c>
      <c r="AZ91" s="153"/>
      <c r="BA91" s="111">
        <f t="shared" si="125"/>
        <v>0</v>
      </c>
      <c r="BB91" s="112">
        <f t="shared" si="126"/>
        <v>0</v>
      </c>
      <c r="BC91" s="113" t="str">
        <f t="shared" si="127"/>
        <v/>
      </c>
      <c r="BD91" s="366">
        <f t="shared" si="136"/>
        <v>0</v>
      </c>
      <c r="BE91" s="260" t="str">
        <f t="shared" si="137"/>
        <v/>
      </c>
      <c r="BF91" s="114"/>
      <c r="BG91" s="266"/>
    </row>
    <row r="92" spans="2:59" s="243" customFormat="1" ht="15" thickBot="1" x14ac:dyDescent="0.3">
      <c r="B92" s="221"/>
      <c r="C92" s="553" t="s">
        <v>291</v>
      </c>
      <c r="D92" s="554"/>
      <c r="E92" s="376"/>
      <c r="F92" s="223"/>
      <c r="G92" s="224"/>
      <c r="H92" s="225"/>
      <c r="I92" s="225"/>
      <c r="J92" s="225"/>
      <c r="K92" s="226"/>
      <c r="L92" s="227"/>
      <c r="M92" s="228"/>
      <c r="N92" s="229"/>
      <c r="O92" s="229"/>
      <c r="P92" s="229"/>
      <c r="Q92" s="230"/>
      <c r="R92" s="86" t="str">
        <f t="shared" si="128"/>
        <v/>
      </c>
      <c r="S92" s="231"/>
      <c r="T92" s="232"/>
      <c r="U92" s="86" t="str">
        <f t="shared" si="129"/>
        <v/>
      </c>
      <c r="V92" s="233"/>
      <c r="W92" s="228"/>
      <c r="X92" s="229"/>
      <c r="Y92" s="229"/>
      <c r="Z92" s="229"/>
      <c r="AA92" s="230"/>
      <c r="AB92" s="86" t="str">
        <f t="shared" si="130"/>
        <v/>
      </c>
      <c r="AC92" s="231"/>
      <c r="AD92" s="234"/>
      <c r="AE92" s="86" t="str">
        <f t="shared" si="131"/>
        <v/>
      </c>
      <c r="AF92" s="233"/>
      <c r="AG92" s="228"/>
      <c r="AH92" s="229"/>
      <c r="AI92" s="229"/>
      <c r="AJ92" s="229"/>
      <c r="AK92" s="230"/>
      <c r="AL92" s="86" t="str">
        <f t="shared" si="132"/>
        <v/>
      </c>
      <c r="AM92" s="235"/>
      <c r="AN92" s="234"/>
      <c r="AO92" s="86" t="str">
        <f t="shared" si="133"/>
        <v/>
      </c>
      <c r="AP92" s="233"/>
      <c r="AQ92" s="228"/>
      <c r="AR92" s="229"/>
      <c r="AS92" s="229"/>
      <c r="AT92" s="229"/>
      <c r="AU92" s="230"/>
      <c r="AV92" s="86" t="str">
        <f t="shared" si="134"/>
        <v/>
      </c>
      <c r="AW92" s="236"/>
      <c r="AX92" s="237"/>
      <c r="AY92" s="86" t="str">
        <f t="shared" si="135"/>
        <v/>
      </c>
      <c r="AZ92" s="238"/>
      <c r="BA92" s="239">
        <f t="shared" si="125"/>
        <v>0</v>
      </c>
      <c r="BB92" s="240">
        <f t="shared" si="126"/>
        <v>0</v>
      </c>
      <c r="BC92" s="241" t="str">
        <f t="shared" si="127"/>
        <v/>
      </c>
      <c r="BD92" s="367">
        <f t="shared" si="136"/>
        <v>0</v>
      </c>
      <c r="BE92" s="88" t="str">
        <f t="shared" si="137"/>
        <v/>
      </c>
      <c r="BF92" s="242"/>
      <c r="BG92" s="267">
        <f>+SUMPRODUCT(BC86:BC92,E86:E92)</f>
        <v>0.03</v>
      </c>
    </row>
    <row r="93" spans="2:59" ht="17.25" customHeight="1" x14ac:dyDescent="0.25">
      <c r="B93" s="103"/>
      <c r="C93" s="103"/>
      <c r="D93" s="103"/>
      <c r="E93" s="369">
        <f>SUM(E12:E19,E23:E30,E34:E44,E48:E56,E62:E68,E74:E80,E86:E92)</f>
        <v>1.0000000000000002</v>
      </c>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88"/>
      <c r="BE93" s="103"/>
      <c r="BF93" s="103"/>
      <c r="BG93" s="176"/>
    </row>
    <row r="94" spans="2:59" ht="17.25" customHeight="1" x14ac:dyDescent="0.25">
      <c r="B94" s="103"/>
      <c r="C94" s="103"/>
      <c r="D94" s="103"/>
      <c r="E94" s="378"/>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88"/>
      <c r="BE94" s="103"/>
      <c r="BF94" s="103"/>
      <c r="BG94" s="176"/>
    </row>
    <row r="95" spans="2:59" ht="17.25" customHeight="1" x14ac:dyDescent="0.25">
      <c r="B95" s="103"/>
      <c r="C95" s="103"/>
      <c r="D95" s="103"/>
      <c r="E95" s="378"/>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88"/>
      <c r="BE95" s="103"/>
      <c r="BF95" s="103"/>
      <c r="BG95" s="176"/>
    </row>
    <row r="96" spans="2:59" ht="17.25" customHeight="1" x14ac:dyDescent="0.25">
      <c r="B96" s="103"/>
      <c r="C96" s="103"/>
      <c r="D96" s="103"/>
      <c r="E96" s="378"/>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88"/>
      <c r="BE96" s="103"/>
      <c r="BF96" s="103"/>
      <c r="BG96" s="176"/>
    </row>
    <row r="97" spans="2:59" ht="17.25" customHeight="1" x14ac:dyDescent="0.25">
      <c r="B97" s="103"/>
      <c r="C97" s="103"/>
      <c r="D97" s="103"/>
      <c r="E97" s="378"/>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88"/>
      <c r="BE97" s="103"/>
      <c r="BF97" s="103"/>
      <c r="BG97" s="176"/>
    </row>
    <row r="98" spans="2:59" ht="17.25" customHeight="1" x14ac:dyDescent="0.25">
      <c r="B98" s="103"/>
      <c r="C98" s="103"/>
      <c r="D98" s="103"/>
      <c r="E98" s="378"/>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88"/>
      <c r="BE98" s="103"/>
      <c r="BF98" s="103"/>
      <c r="BG98" s="176"/>
    </row>
    <row r="99" spans="2:59" ht="17.25" customHeight="1" x14ac:dyDescent="0.25">
      <c r="B99" s="103"/>
      <c r="C99" s="103"/>
      <c r="D99" s="103"/>
      <c r="E99" s="378"/>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88"/>
      <c r="BE99" s="103"/>
      <c r="BF99" s="103"/>
      <c r="BG99" s="176"/>
    </row>
    <row r="100" spans="2:59" s="176" customFormat="1" ht="17.25" customHeight="1" x14ac:dyDescent="0.25">
      <c r="E100" s="379"/>
      <c r="L100" s="261"/>
      <c r="BD100" s="191"/>
    </row>
    <row r="101" spans="2:59" s="178" customFormat="1" x14ac:dyDescent="0.25">
      <c r="B101" s="103"/>
      <c r="C101" s="103"/>
      <c r="D101" s="103"/>
      <c r="E101" s="378"/>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77"/>
      <c r="BB101" s="177"/>
      <c r="BC101" s="177"/>
      <c r="BD101" s="368"/>
      <c r="BE101" s="177"/>
      <c r="BF101" s="177"/>
      <c r="BG101" s="177"/>
    </row>
    <row r="102" spans="2:59" s="178" customFormat="1" x14ac:dyDescent="0.25">
      <c r="B102" s="103"/>
      <c r="C102" s="103"/>
      <c r="D102" s="103"/>
      <c r="E102" s="378"/>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88"/>
      <c r="BE102" s="103"/>
      <c r="BF102" s="103"/>
      <c r="BG102" s="270"/>
    </row>
    <row r="103" spans="2:59" s="178" customFormat="1" x14ac:dyDescent="0.25">
      <c r="B103" s="103"/>
      <c r="C103" s="103"/>
      <c r="D103" s="103"/>
      <c r="E103" s="378"/>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88"/>
      <c r="BE103" s="103"/>
      <c r="BF103" s="103"/>
      <c r="BG103" s="270"/>
    </row>
    <row r="104" spans="2:59" ht="17.25" customHeight="1" x14ac:dyDescent="0.25">
      <c r="B104" s="103"/>
      <c r="C104" s="103"/>
      <c r="D104" s="103"/>
      <c r="E104" s="378"/>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88"/>
      <c r="BE104" s="103"/>
      <c r="BF104" s="103"/>
    </row>
    <row r="105" spans="2:59" ht="17.25" customHeight="1" x14ac:dyDescent="0.25">
      <c r="B105" s="103"/>
      <c r="C105" s="103"/>
      <c r="D105" s="103"/>
      <c r="E105" s="378"/>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88"/>
      <c r="BE105" s="103"/>
      <c r="BF105" s="103"/>
    </row>
    <row r="106" spans="2:59" ht="17.25" customHeight="1" x14ac:dyDescent="0.25">
      <c r="B106" s="103"/>
      <c r="C106" s="103"/>
      <c r="D106" s="103"/>
      <c r="E106" s="378"/>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88"/>
      <c r="BE106" s="103"/>
      <c r="BF106" s="103"/>
    </row>
    <row r="107" spans="2:59" x14ac:dyDescent="0.25">
      <c r="B107" s="103"/>
      <c r="C107" s="103"/>
      <c r="D107" s="103"/>
      <c r="E107" s="378"/>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88"/>
      <c r="BE107" s="103"/>
      <c r="BF107" s="103"/>
    </row>
    <row r="108" spans="2:59" s="178" customFormat="1" x14ac:dyDescent="0.25">
      <c r="B108" s="103"/>
      <c r="C108" s="103"/>
      <c r="D108" s="103"/>
      <c r="E108" s="378"/>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88"/>
      <c r="BE108" s="103"/>
      <c r="BF108" s="103"/>
      <c r="BG108" s="270"/>
    </row>
    <row r="109" spans="2:59" s="178" customFormat="1" x14ac:dyDescent="0.25">
      <c r="B109" s="103"/>
      <c r="C109" s="103"/>
      <c r="D109" s="103"/>
      <c r="E109" s="378"/>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88"/>
      <c r="BE109" s="103"/>
      <c r="BF109" s="103"/>
      <c r="BG109" s="270"/>
    </row>
    <row r="110" spans="2:59" s="178" customFormat="1" x14ac:dyDescent="0.25">
      <c r="B110" s="103"/>
      <c r="C110" s="103"/>
      <c r="D110" s="103"/>
      <c r="E110" s="378"/>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88"/>
      <c r="BE110" s="103"/>
      <c r="BF110" s="103"/>
      <c r="BG110" s="270"/>
    </row>
    <row r="111" spans="2:59" x14ac:dyDescent="0.25">
      <c r="B111" s="103"/>
      <c r="C111" s="103"/>
      <c r="D111" s="103"/>
      <c r="E111" s="378"/>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88"/>
      <c r="BE111" s="103"/>
      <c r="BF111" s="103"/>
    </row>
    <row r="112" spans="2:59" ht="17.25" customHeight="1" x14ac:dyDescent="0.25">
      <c r="B112" s="103"/>
      <c r="C112" s="103"/>
      <c r="D112" s="103"/>
      <c r="E112" s="378"/>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88"/>
      <c r="BE112" s="103"/>
      <c r="BF112" s="103"/>
    </row>
    <row r="113" spans="2:59" ht="17.25" customHeight="1" x14ac:dyDescent="0.25">
      <c r="B113" s="103"/>
      <c r="C113" s="103"/>
      <c r="D113" s="103"/>
      <c r="E113" s="378"/>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88"/>
      <c r="BE113" s="103"/>
      <c r="BF113" s="103"/>
    </row>
    <row r="114" spans="2:59" ht="17.25" customHeight="1" x14ac:dyDescent="0.25">
      <c r="B114" s="103"/>
      <c r="C114" s="103"/>
      <c r="D114" s="103"/>
      <c r="E114" s="378"/>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88"/>
      <c r="BE114" s="103"/>
      <c r="BF114" s="103"/>
    </row>
    <row r="115" spans="2:59" x14ac:dyDescent="0.25">
      <c r="B115" s="103"/>
      <c r="C115" s="103"/>
      <c r="D115" s="103"/>
      <c r="E115" s="378"/>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88"/>
      <c r="BE115" s="103"/>
      <c r="BF115" s="103"/>
    </row>
    <row r="116" spans="2:59" s="178" customFormat="1" x14ac:dyDescent="0.25">
      <c r="B116" s="103"/>
      <c r="C116" s="103"/>
      <c r="D116" s="103"/>
      <c r="E116" s="378"/>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88"/>
      <c r="BE116" s="103"/>
      <c r="BF116" s="103"/>
      <c r="BG116" s="270"/>
    </row>
    <row r="117" spans="2:59" s="178" customFormat="1" x14ac:dyDescent="0.25">
      <c r="B117" s="103"/>
      <c r="C117" s="103"/>
      <c r="D117" s="103"/>
      <c r="E117" s="378"/>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88"/>
      <c r="BE117" s="103"/>
      <c r="BF117" s="103"/>
      <c r="BG117" s="270"/>
    </row>
    <row r="118" spans="2:59" s="178" customFormat="1" x14ac:dyDescent="0.25">
      <c r="B118" s="103"/>
      <c r="C118" s="103"/>
      <c r="D118" s="103"/>
      <c r="E118" s="378"/>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88"/>
      <c r="BE118" s="103"/>
      <c r="BF118" s="103"/>
      <c r="BG118" s="270"/>
    </row>
    <row r="119" spans="2:59" s="178" customFormat="1" x14ac:dyDescent="0.25">
      <c r="B119" s="103"/>
      <c r="C119" s="103"/>
      <c r="D119" s="103"/>
      <c r="E119" s="378"/>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88"/>
      <c r="BE119" s="103"/>
      <c r="BF119" s="103"/>
      <c r="BG119" s="270"/>
    </row>
    <row r="120" spans="2:59" s="178" customFormat="1" x14ac:dyDescent="0.25">
      <c r="B120" s="103"/>
      <c r="C120" s="103"/>
      <c r="D120" s="103"/>
      <c r="E120" s="378"/>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88"/>
      <c r="BE120" s="103"/>
      <c r="BF120" s="103"/>
      <c r="BG120" s="270"/>
    </row>
    <row r="121" spans="2:59" s="178" customFormat="1" x14ac:dyDescent="0.25">
      <c r="B121" s="103"/>
      <c r="C121" s="103"/>
      <c r="D121" s="103"/>
      <c r="E121" s="378"/>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88"/>
      <c r="BE121" s="103"/>
      <c r="BF121" s="103"/>
      <c r="BG121" s="270"/>
    </row>
    <row r="122" spans="2:59" s="178" customFormat="1" x14ac:dyDescent="0.25">
      <c r="B122" s="103"/>
      <c r="C122" s="103"/>
      <c r="D122" s="103"/>
      <c r="E122" s="378"/>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88"/>
      <c r="BE122" s="103"/>
      <c r="BF122" s="103"/>
      <c r="BG122" s="270"/>
    </row>
    <row r="123" spans="2:59" s="179" customFormat="1" x14ac:dyDescent="0.25">
      <c r="B123" s="103"/>
      <c r="C123" s="103"/>
      <c r="D123" s="103"/>
      <c r="E123" s="378"/>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88"/>
      <c r="BE123" s="103"/>
      <c r="BF123" s="103"/>
      <c r="BG123" s="322"/>
    </row>
    <row r="124" spans="2:59" ht="17.25" customHeight="1" x14ac:dyDescent="0.25">
      <c r="B124" s="103"/>
      <c r="C124" s="103"/>
      <c r="D124" s="103"/>
      <c r="E124" s="378"/>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88"/>
      <c r="BE124" s="103"/>
      <c r="BF124" s="103"/>
    </row>
    <row r="125" spans="2:59" ht="17.25" customHeight="1" x14ac:dyDescent="0.25">
      <c r="B125" s="103"/>
      <c r="C125" s="103"/>
      <c r="D125" s="103"/>
      <c r="E125" s="378"/>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88"/>
      <c r="BE125" s="103"/>
      <c r="BF125" s="103"/>
    </row>
    <row r="126" spans="2:59" ht="17.25" customHeight="1" x14ac:dyDescent="0.25">
      <c r="B126" s="103"/>
      <c r="C126" s="103"/>
      <c r="D126" s="103"/>
      <c r="E126" s="378"/>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88"/>
      <c r="BE126" s="103"/>
      <c r="BF126" s="103"/>
    </row>
    <row r="127" spans="2:59" x14ac:dyDescent="0.25">
      <c r="B127" s="103"/>
      <c r="C127" s="103"/>
      <c r="D127" s="103"/>
      <c r="E127" s="378"/>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88"/>
      <c r="BE127" s="103"/>
      <c r="BF127" s="103"/>
    </row>
    <row r="128" spans="2:59" s="178" customFormat="1" x14ac:dyDescent="0.25">
      <c r="B128" s="103"/>
      <c r="C128" s="103"/>
      <c r="D128" s="103"/>
      <c r="E128" s="378"/>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88"/>
      <c r="BE128" s="103"/>
      <c r="BF128" s="103"/>
      <c r="BG128" s="270"/>
    </row>
    <row r="129" spans="2:59" s="178" customFormat="1" x14ac:dyDescent="0.25">
      <c r="B129" s="103"/>
      <c r="C129" s="103"/>
      <c r="D129" s="103"/>
      <c r="E129" s="378"/>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88"/>
      <c r="BE129" s="103"/>
      <c r="BF129" s="103"/>
      <c r="BG129" s="270"/>
    </row>
    <row r="130" spans="2:59" s="178" customFormat="1" x14ac:dyDescent="0.25">
      <c r="B130" s="103"/>
      <c r="C130" s="103"/>
      <c r="D130" s="103"/>
      <c r="E130" s="378"/>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88"/>
      <c r="BE130" s="103"/>
      <c r="BF130" s="103"/>
      <c r="BG130" s="270"/>
    </row>
    <row r="131" spans="2:59" s="179" customFormat="1" x14ac:dyDescent="0.25">
      <c r="B131" s="103"/>
      <c r="C131" s="103"/>
      <c r="D131" s="103"/>
      <c r="E131" s="378"/>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88"/>
      <c r="BE131" s="103"/>
      <c r="BF131" s="103"/>
      <c r="BG131" s="322"/>
    </row>
    <row r="132" spans="2:59" s="179" customFormat="1" x14ac:dyDescent="0.25">
      <c r="B132" s="103"/>
      <c r="C132" s="103"/>
      <c r="D132" s="103"/>
      <c r="E132" s="378"/>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88"/>
      <c r="BE132" s="103"/>
      <c r="BF132" s="103"/>
      <c r="BG132" s="322"/>
    </row>
    <row r="133" spans="2:59" s="179" customFormat="1" ht="18" customHeight="1" x14ac:dyDescent="0.25">
      <c r="B133" s="103"/>
      <c r="C133" s="103"/>
      <c r="D133" s="103"/>
      <c r="E133" s="378"/>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88"/>
      <c r="BE133" s="103"/>
      <c r="BF133" s="103"/>
      <c r="BG133" s="322"/>
    </row>
    <row r="134" spans="2:59" s="180" customFormat="1" x14ac:dyDescent="0.25">
      <c r="B134" s="103"/>
      <c r="C134" s="103"/>
      <c r="D134" s="103"/>
      <c r="E134" s="378"/>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88"/>
      <c r="BE134" s="103"/>
      <c r="BF134" s="103"/>
      <c r="BG134" s="323"/>
    </row>
    <row r="135" spans="2:59" s="179" customFormat="1" x14ac:dyDescent="0.25">
      <c r="B135" s="103"/>
      <c r="C135" s="103"/>
      <c r="D135" s="103"/>
      <c r="E135" s="378"/>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88"/>
      <c r="BE135" s="103"/>
      <c r="BF135" s="103"/>
      <c r="BG135" s="322"/>
    </row>
    <row r="136" spans="2:59" s="179" customFormat="1" ht="17.25" customHeight="1" x14ac:dyDescent="0.25">
      <c r="B136" s="103"/>
      <c r="C136" s="103"/>
      <c r="D136" s="103"/>
      <c r="E136" s="378"/>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88"/>
      <c r="BE136" s="103"/>
      <c r="BF136" s="103"/>
      <c r="BG136" s="322"/>
    </row>
    <row r="137" spans="2:59" s="179" customFormat="1" x14ac:dyDescent="0.25">
      <c r="B137" s="103"/>
      <c r="C137" s="103"/>
      <c r="D137" s="103"/>
      <c r="E137" s="378"/>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88"/>
      <c r="BE137" s="103"/>
      <c r="BF137" s="103"/>
      <c r="BG137" s="322"/>
    </row>
    <row r="138" spans="2:59" s="179" customFormat="1" x14ac:dyDescent="0.25">
      <c r="B138" s="181"/>
      <c r="C138" s="181"/>
      <c r="D138" s="181"/>
      <c r="E138" s="380"/>
      <c r="F138" s="182"/>
      <c r="G138" s="181"/>
      <c r="H138" s="181"/>
      <c r="I138" s="181"/>
      <c r="J138" s="181"/>
      <c r="K138" s="181"/>
      <c r="L138" s="181"/>
      <c r="M138" s="181"/>
      <c r="N138" s="181"/>
      <c r="O138" s="181"/>
      <c r="P138" s="181"/>
      <c r="Q138" s="181"/>
      <c r="R138" s="181"/>
      <c r="S138" s="181"/>
      <c r="T138" s="181"/>
      <c r="U138" s="181"/>
      <c r="V138" s="181"/>
      <c r="W138" s="181"/>
      <c r="X138" s="183"/>
      <c r="Y138" s="183"/>
      <c r="Z138" s="183"/>
      <c r="AA138" s="184"/>
      <c r="AB138" s="181"/>
      <c r="AC138" s="184"/>
      <c r="AD138" s="181"/>
      <c r="AE138" s="181"/>
      <c r="AF138" s="181"/>
      <c r="AG138" s="184"/>
      <c r="AH138" s="185"/>
      <c r="AI138" s="185"/>
      <c r="AJ138" s="185"/>
      <c r="AK138" s="184"/>
      <c r="AL138" s="181"/>
      <c r="AM138" s="184"/>
      <c r="AN138" s="181"/>
      <c r="AO138" s="181"/>
      <c r="AP138" s="181"/>
      <c r="AQ138" s="184"/>
      <c r="AR138" s="185"/>
      <c r="AS138" s="185"/>
      <c r="AT138" s="185"/>
      <c r="AU138" s="184"/>
      <c r="AV138" s="181"/>
      <c r="AW138" s="184"/>
      <c r="AX138" s="181"/>
      <c r="AY138" s="181"/>
      <c r="AZ138" s="181"/>
      <c r="BA138" s="184"/>
      <c r="BB138" s="184"/>
      <c r="BC138" s="184"/>
      <c r="BD138" s="184"/>
      <c r="BE138" s="184"/>
      <c r="BF138" s="186"/>
      <c r="BG138" s="322"/>
    </row>
    <row r="139" spans="2:59" s="179" customFormat="1" x14ac:dyDescent="0.25">
      <c r="B139" s="181"/>
      <c r="C139" s="181"/>
      <c r="D139" s="181"/>
      <c r="E139" s="380"/>
      <c r="X139" s="187"/>
      <c r="Y139" s="187"/>
      <c r="Z139" s="187"/>
      <c r="AH139" s="187"/>
      <c r="AI139" s="187"/>
      <c r="AJ139" s="187"/>
      <c r="AK139" s="184"/>
      <c r="AM139" s="184"/>
      <c r="AQ139" s="184"/>
      <c r="AR139" s="185"/>
      <c r="AS139" s="185"/>
      <c r="AT139" s="185"/>
      <c r="AU139" s="184"/>
      <c r="AW139" s="184"/>
      <c r="BA139" s="184"/>
      <c r="BB139" s="184"/>
      <c r="BC139" s="184"/>
      <c r="BD139" s="184"/>
      <c r="BE139" s="184"/>
      <c r="BF139" s="186"/>
      <c r="BG139" s="322"/>
    </row>
    <row r="140" spans="2:59" s="179" customFormat="1" x14ac:dyDescent="0.25">
      <c r="B140" s="181"/>
      <c r="C140" s="181"/>
      <c r="D140" s="181"/>
      <c r="E140" s="380"/>
      <c r="F140" s="182"/>
      <c r="G140" s="181"/>
      <c r="H140" s="181"/>
      <c r="I140" s="181"/>
      <c r="J140" s="181"/>
      <c r="K140" s="181"/>
      <c r="L140" s="181"/>
      <c r="M140" s="181"/>
      <c r="N140" s="181"/>
      <c r="O140" s="181"/>
      <c r="P140" s="181"/>
      <c r="Q140" s="181"/>
      <c r="R140" s="181"/>
      <c r="S140" s="181"/>
      <c r="T140" s="181"/>
      <c r="U140" s="181"/>
      <c r="V140" s="181"/>
      <c r="W140" s="181"/>
      <c r="X140" s="183"/>
      <c r="Y140" s="183"/>
      <c r="Z140" s="183"/>
      <c r="AA140" s="184"/>
      <c r="AB140" s="181"/>
      <c r="AC140" s="184"/>
      <c r="AD140" s="181"/>
      <c r="AE140" s="181"/>
      <c r="AF140" s="181"/>
      <c r="AG140" s="184"/>
      <c r="AH140" s="185"/>
      <c r="AI140" s="185"/>
      <c r="AJ140" s="185"/>
      <c r="AK140" s="184"/>
      <c r="AL140" s="181"/>
      <c r="AM140" s="184"/>
      <c r="AN140" s="181"/>
      <c r="AO140" s="181"/>
      <c r="AP140" s="181"/>
      <c r="AQ140" s="184"/>
      <c r="AR140" s="185"/>
      <c r="AS140" s="185"/>
      <c r="AT140" s="185"/>
      <c r="AU140" s="184"/>
      <c r="AV140" s="181"/>
      <c r="AW140" s="184"/>
      <c r="AX140" s="181"/>
      <c r="AY140" s="181"/>
      <c r="AZ140" s="181"/>
      <c r="BA140" s="184"/>
      <c r="BB140" s="184"/>
      <c r="BC140" s="184"/>
      <c r="BD140" s="184"/>
      <c r="BE140" s="184"/>
      <c r="BF140" s="186"/>
      <c r="BG140" s="322"/>
    </row>
    <row r="141" spans="2:59" s="179" customFormat="1" x14ac:dyDescent="0.25">
      <c r="B141" s="181"/>
      <c r="C141" s="181"/>
      <c r="D141" s="181"/>
      <c r="E141" s="380"/>
      <c r="F141" s="182"/>
      <c r="G141" s="181"/>
      <c r="H141" s="181"/>
      <c r="I141" s="181"/>
      <c r="J141" s="181"/>
      <c r="K141" s="181"/>
      <c r="L141" s="181"/>
      <c r="M141" s="181"/>
      <c r="N141" s="181"/>
      <c r="O141" s="181"/>
      <c r="P141" s="181"/>
      <c r="Q141" s="181"/>
      <c r="R141" s="181"/>
      <c r="S141" s="181"/>
      <c r="T141" s="181"/>
      <c r="U141" s="181"/>
      <c r="V141" s="181"/>
      <c r="W141" s="181"/>
      <c r="X141" s="183"/>
      <c r="Y141" s="183"/>
      <c r="Z141" s="183"/>
      <c r="AA141" s="184"/>
      <c r="AB141" s="181"/>
      <c r="AC141" s="184"/>
      <c r="AD141" s="181"/>
      <c r="AE141" s="181"/>
      <c r="AF141" s="181"/>
      <c r="AG141" s="184"/>
      <c r="AH141" s="185"/>
      <c r="AI141" s="185"/>
      <c r="AJ141" s="185"/>
      <c r="AK141" s="184"/>
      <c r="AL141" s="181"/>
      <c r="AM141" s="184"/>
      <c r="AN141" s="181"/>
      <c r="AO141" s="181"/>
      <c r="AP141" s="181"/>
      <c r="AQ141" s="184"/>
      <c r="AR141" s="185"/>
      <c r="AS141" s="185"/>
      <c r="AT141" s="185"/>
      <c r="AU141" s="184"/>
      <c r="AV141" s="181"/>
      <c r="AW141" s="184"/>
      <c r="AX141" s="181"/>
      <c r="AY141" s="181"/>
      <c r="AZ141" s="181"/>
      <c r="BA141" s="184"/>
      <c r="BB141" s="184"/>
      <c r="BC141" s="184"/>
      <c r="BD141" s="184"/>
      <c r="BE141" s="184"/>
      <c r="BF141" s="186"/>
      <c r="BG141" s="322"/>
    </row>
    <row r="142" spans="2:59" s="179" customFormat="1" x14ac:dyDescent="0.25">
      <c r="B142" s="181"/>
      <c r="C142" s="181"/>
      <c r="D142" s="181"/>
      <c r="E142" s="380"/>
      <c r="F142" s="182"/>
      <c r="G142" s="181"/>
      <c r="H142" s="181"/>
      <c r="I142" s="181"/>
      <c r="J142" s="181"/>
      <c r="K142" s="181"/>
      <c r="L142" s="181"/>
      <c r="M142" s="181"/>
      <c r="N142" s="181"/>
      <c r="O142" s="181"/>
      <c r="P142" s="181"/>
      <c r="Q142" s="181"/>
      <c r="R142" s="181"/>
      <c r="S142" s="181"/>
      <c r="T142" s="181"/>
      <c r="U142" s="181"/>
      <c r="V142" s="181"/>
      <c r="W142" s="181"/>
      <c r="X142" s="183"/>
      <c r="Y142" s="183"/>
      <c r="Z142" s="183"/>
      <c r="AA142" s="184"/>
      <c r="AB142" s="181"/>
      <c r="AC142" s="184"/>
      <c r="AD142" s="181"/>
      <c r="AE142" s="181"/>
      <c r="AF142" s="181"/>
      <c r="AG142" s="184"/>
      <c r="AH142" s="185"/>
      <c r="AI142" s="185"/>
      <c r="AJ142" s="185"/>
      <c r="AK142" s="184"/>
      <c r="AL142" s="181"/>
      <c r="AM142" s="184"/>
      <c r="AN142" s="181"/>
      <c r="AO142" s="181"/>
      <c r="AP142" s="181"/>
      <c r="AQ142" s="184"/>
      <c r="AR142" s="185"/>
      <c r="AS142" s="185"/>
      <c r="AT142" s="185"/>
      <c r="AU142" s="184"/>
      <c r="AV142" s="181"/>
      <c r="AW142" s="184"/>
      <c r="AX142" s="181"/>
      <c r="AY142" s="181"/>
      <c r="AZ142" s="181"/>
      <c r="BA142" s="184"/>
      <c r="BB142" s="184"/>
      <c r="BC142" s="184"/>
      <c r="BD142" s="184"/>
      <c r="BE142" s="184"/>
      <c r="BF142" s="186"/>
      <c r="BG142" s="322"/>
    </row>
  </sheetData>
  <sheetProtection algorithmName="SHA-512" hashValue="FDKqbgMudNojA2cyWHiQdQgoPINq/KYdeLEB+IEoNA7cElVVyfeq5GzrOxEi7i63RBxiUB5BOyXHYCOMnKNt/Q==" saltValue="cmn0jmeaT9Fg4NRGfTokMg==" spinCount="100000" sheet="1" objects="1" scenarios="1" formatCells="0" formatColumns="0" formatRows="0" insertRows="0"/>
  <autoFilter ref="B9:BF131">
    <filterColumn colId="0" showButton="0"/>
    <filterColumn colId="1" showButton="0"/>
  </autoFilter>
  <mergeCells count="151">
    <mergeCell ref="C92:D92"/>
    <mergeCell ref="C87:D87"/>
    <mergeCell ref="C88:D88"/>
    <mergeCell ref="C89:D89"/>
    <mergeCell ref="C90:D90"/>
    <mergeCell ref="C91:D91"/>
    <mergeCell ref="H84:H85"/>
    <mergeCell ref="I84:I85"/>
    <mergeCell ref="J84:J85"/>
    <mergeCell ref="K84:L84"/>
    <mergeCell ref="C86:D86"/>
    <mergeCell ref="B84:B85"/>
    <mergeCell ref="C84:D85"/>
    <mergeCell ref="E84:E85"/>
    <mergeCell ref="F84:F85"/>
    <mergeCell ref="G84:G85"/>
    <mergeCell ref="C68:D68"/>
    <mergeCell ref="B82:D82"/>
    <mergeCell ref="E82:L82"/>
    <mergeCell ref="B83:D83"/>
    <mergeCell ref="E83:L83"/>
    <mergeCell ref="C77:D77"/>
    <mergeCell ref="C78:D78"/>
    <mergeCell ref="B70:D70"/>
    <mergeCell ref="E70:L70"/>
    <mergeCell ref="B71:D71"/>
    <mergeCell ref="E71:L71"/>
    <mergeCell ref="B72:B73"/>
    <mergeCell ref="C72:D73"/>
    <mergeCell ref="E72:E73"/>
    <mergeCell ref="F72:F73"/>
    <mergeCell ref="G72:G73"/>
    <mergeCell ref="H72:H73"/>
    <mergeCell ref="C79:D79"/>
    <mergeCell ref="C80:D80"/>
    <mergeCell ref="B58:D58"/>
    <mergeCell ref="E58:L58"/>
    <mergeCell ref="B59:D59"/>
    <mergeCell ref="E59:L59"/>
    <mergeCell ref="B60:B61"/>
    <mergeCell ref="C60:D61"/>
    <mergeCell ref="E60:E61"/>
    <mergeCell ref="F60:F61"/>
    <mergeCell ref="G60:G61"/>
    <mergeCell ref="H60:H61"/>
    <mergeCell ref="I60:I61"/>
    <mergeCell ref="J60:J61"/>
    <mergeCell ref="K60:L60"/>
    <mergeCell ref="C62:D62"/>
    <mergeCell ref="C74:D74"/>
    <mergeCell ref="C75:D75"/>
    <mergeCell ref="C76:D76"/>
    <mergeCell ref="I72:I73"/>
    <mergeCell ref="J72:J73"/>
    <mergeCell ref="K72:L72"/>
    <mergeCell ref="C66:D66"/>
    <mergeCell ref="C67:D67"/>
    <mergeCell ref="C51:D51"/>
    <mergeCell ref="C53:D53"/>
    <mergeCell ref="C54:D54"/>
    <mergeCell ref="C55:D55"/>
    <mergeCell ref="C56:D56"/>
    <mergeCell ref="C52:D52"/>
    <mergeCell ref="C63:D63"/>
    <mergeCell ref="C64:D64"/>
    <mergeCell ref="C65:D65"/>
    <mergeCell ref="B46:D46"/>
    <mergeCell ref="E46:L46"/>
    <mergeCell ref="B47:D47"/>
    <mergeCell ref="E47:L47"/>
    <mergeCell ref="B48:B49"/>
    <mergeCell ref="C48:D49"/>
    <mergeCell ref="E48:E49"/>
    <mergeCell ref="F48:F49"/>
    <mergeCell ref="G48:G49"/>
    <mergeCell ref="H48:H49"/>
    <mergeCell ref="I48:I49"/>
    <mergeCell ref="J48:J49"/>
    <mergeCell ref="K48:L48"/>
    <mergeCell ref="C50:D50"/>
    <mergeCell ref="B10:D10"/>
    <mergeCell ref="E10:L10"/>
    <mergeCell ref="E11:L11"/>
    <mergeCell ref="BA5:BC6"/>
    <mergeCell ref="I12:I13"/>
    <mergeCell ref="B21:D21"/>
    <mergeCell ref="E21:L21"/>
    <mergeCell ref="B22:D22"/>
    <mergeCell ref="E22:L22"/>
    <mergeCell ref="B23:B24"/>
    <mergeCell ref="C23:D24"/>
    <mergeCell ref="E23:E24"/>
    <mergeCell ref="F23:F24"/>
    <mergeCell ref="G23:G24"/>
    <mergeCell ref="H23:H24"/>
    <mergeCell ref="B11:D11"/>
    <mergeCell ref="J12:J13"/>
    <mergeCell ref="K12:L12"/>
    <mergeCell ref="C19:D19"/>
    <mergeCell ref="B12:B13"/>
    <mergeCell ref="C12:D13"/>
    <mergeCell ref="C14:D14"/>
    <mergeCell ref="C15:D15"/>
    <mergeCell ref="C16:D16"/>
    <mergeCell ref="C17:D17"/>
    <mergeCell ref="C18:D18"/>
    <mergeCell ref="E12:E13"/>
    <mergeCell ref="F12:F13"/>
    <mergeCell ref="G12:G13"/>
    <mergeCell ref="H12:H13"/>
    <mergeCell ref="B1:C3"/>
    <mergeCell ref="B5:C6"/>
    <mergeCell ref="B9:D9"/>
    <mergeCell ref="D1:BF1"/>
    <mergeCell ref="D2:BF2"/>
    <mergeCell ref="D3:BF3"/>
    <mergeCell ref="B7:C8"/>
    <mergeCell ref="D7:D8"/>
    <mergeCell ref="D5:D6"/>
    <mergeCell ref="BD5:BF6"/>
    <mergeCell ref="B34:B35"/>
    <mergeCell ref="C34:D35"/>
    <mergeCell ref="E34:E35"/>
    <mergeCell ref="F34:F35"/>
    <mergeCell ref="G34:G35"/>
    <mergeCell ref="C30:D30"/>
    <mergeCell ref="B32:D32"/>
    <mergeCell ref="E32:L32"/>
    <mergeCell ref="B33:D33"/>
    <mergeCell ref="E33:L33"/>
    <mergeCell ref="H34:H35"/>
    <mergeCell ref="I34:I35"/>
    <mergeCell ref="J34:J35"/>
    <mergeCell ref="K34:L34"/>
    <mergeCell ref="C42:D42"/>
    <mergeCell ref="C43:D43"/>
    <mergeCell ref="C44:D44"/>
    <mergeCell ref="C36:D36"/>
    <mergeCell ref="C40:D40"/>
    <mergeCell ref="C41:D41"/>
    <mergeCell ref="I23:I24"/>
    <mergeCell ref="J23:J24"/>
    <mergeCell ref="K23:L23"/>
    <mergeCell ref="C25:D25"/>
    <mergeCell ref="C26:D26"/>
    <mergeCell ref="C27:D27"/>
    <mergeCell ref="C28:D28"/>
    <mergeCell ref="C29:D29"/>
    <mergeCell ref="C38:D38"/>
    <mergeCell ref="C39:D39"/>
    <mergeCell ref="C37:D37"/>
  </mergeCells>
  <conditionalFormatting sqref="BC14 BC19">
    <cfRule type="iconSet" priority="1181">
      <iconSet iconSet="3TrafficLights2">
        <cfvo type="percent" val="0"/>
        <cfvo type="num" val="0.7"/>
        <cfvo type="num" val="0.9"/>
      </iconSet>
    </cfRule>
    <cfRule type="cellIs" dxfId="623" priority="1182" stopIfTrue="1" operator="greaterThan">
      <formula>0.9</formula>
    </cfRule>
    <cfRule type="cellIs" dxfId="622" priority="1183" stopIfTrue="1" operator="between">
      <formula>0.7</formula>
      <formula>0.89</formula>
    </cfRule>
    <cfRule type="cellIs" dxfId="621" priority="1184" stopIfTrue="1" operator="between">
      <formula>0</formula>
      <formula>0.69</formula>
    </cfRule>
  </conditionalFormatting>
  <conditionalFormatting sqref="BC15">
    <cfRule type="iconSet" priority="945">
      <iconSet iconSet="3TrafficLights2">
        <cfvo type="percent" val="0"/>
        <cfvo type="num" val="0.7"/>
        <cfvo type="num" val="0.9"/>
      </iconSet>
    </cfRule>
    <cfRule type="cellIs" dxfId="620" priority="946" stopIfTrue="1" operator="greaterThan">
      <formula>0.9</formula>
    </cfRule>
    <cfRule type="cellIs" dxfId="619" priority="947" stopIfTrue="1" operator="between">
      <formula>0.7</formula>
      <formula>0.89</formula>
    </cfRule>
    <cfRule type="cellIs" dxfId="618" priority="948" stopIfTrue="1" operator="between">
      <formula>0</formula>
      <formula>0.69</formula>
    </cfRule>
  </conditionalFormatting>
  <conditionalFormatting sqref="BC18">
    <cfRule type="iconSet" priority="941">
      <iconSet iconSet="3TrafficLights2">
        <cfvo type="percent" val="0"/>
        <cfvo type="num" val="0.7"/>
        <cfvo type="num" val="0.9"/>
      </iconSet>
    </cfRule>
    <cfRule type="cellIs" dxfId="617" priority="942" stopIfTrue="1" operator="greaterThan">
      <formula>0.9</formula>
    </cfRule>
    <cfRule type="cellIs" dxfId="616" priority="943" stopIfTrue="1" operator="between">
      <formula>0.7</formula>
      <formula>0.89</formula>
    </cfRule>
    <cfRule type="cellIs" dxfId="615" priority="944" stopIfTrue="1" operator="between">
      <formula>0</formula>
      <formula>0.69</formula>
    </cfRule>
  </conditionalFormatting>
  <conditionalFormatting sqref="BC17">
    <cfRule type="iconSet" priority="937">
      <iconSet iconSet="3TrafficLights2">
        <cfvo type="percent" val="0"/>
        <cfvo type="num" val="0.7"/>
        <cfvo type="num" val="0.9"/>
      </iconSet>
    </cfRule>
    <cfRule type="cellIs" dxfId="614" priority="938" stopIfTrue="1" operator="greaterThan">
      <formula>0.9</formula>
    </cfRule>
    <cfRule type="cellIs" dxfId="613" priority="939" stopIfTrue="1" operator="between">
      <formula>0.7</formula>
      <formula>0.89</formula>
    </cfRule>
    <cfRule type="cellIs" dxfId="612" priority="940" stopIfTrue="1" operator="between">
      <formula>0</formula>
      <formula>0.69</formula>
    </cfRule>
  </conditionalFormatting>
  <conditionalFormatting sqref="BC16">
    <cfRule type="iconSet" priority="933">
      <iconSet iconSet="3TrafficLights2">
        <cfvo type="percent" val="0"/>
        <cfvo type="num" val="0.7"/>
        <cfvo type="num" val="0.9"/>
      </iconSet>
    </cfRule>
    <cfRule type="cellIs" dxfId="611" priority="934" stopIfTrue="1" operator="greaterThan">
      <formula>0.9</formula>
    </cfRule>
    <cfRule type="cellIs" dxfId="610" priority="935" stopIfTrue="1" operator="between">
      <formula>0.7</formula>
      <formula>0.89</formula>
    </cfRule>
    <cfRule type="cellIs" dxfId="609" priority="936" stopIfTrue="1" operator="between">
      <formula>0</formula>
      <formula>0.69</formula>
    </cfRule>
  </conditionalFormatting>
  <conditionalFormatting sqref="U14:U19">
    <cfRule type="iconSet" priority="817">
      <iconSet iconSet="3TrafficLights2">
        <cfvo type="percent" val="0"/>
        <cfvo type="num" val="0.7"/>
        <cfvo type="num" val="0.9"/>
      </iconSet>
    </cfRule>
    <cfRule type="cellIs" dxfId="608" priority="818" stopIfTrue="1" operator="greaterThanOrEqual">
      <formula>0.9</formula>
    </cfRule>
    <cfRule type="cellIs" dxfId="607" priority="819" stopIfTrue="1" operator="between">
      <formula>0.7</formula>
      <formula>0.89</formula>
    </cfRule>
    <cfRule type="cellIs" dxfId="606" priority="820" stopIfTrue="1" operator="between">
      <formula>0</formula>
      <formula>0.69</formula>
    </cfRule>
  </conditionalFormatting>
  <conditionalFormatting sqref="R14:R19">
    <cfRule type="iconSet" priority="813">
      <iconSet iconSet="3TrafficLights2">
        <cfvo type="percent" val="0"/>
        <cfvo type="num" val="0.7"/>
        <cfvo type="num" val="0.9"/>
      </iconSet>
    </cfRule>
    <cfRule type="cellIs" dxfId="605" priority="814" stopIfTrue="1" operator="greaterThanOrEqual">
      <formula>0.9</formula>
    </cfRule>
    <cfRule type="cellIs" dxfId="604" priority="815" stopIfTrue="1" operator="between">
      <formula>0.7</formula>
      <formula>0.89</formula>
    </cfRule>
    <cfRule type="cellIs" dxfId="603" priority="816" stopIfTrue="1" operator="between">
      <formula>0</formula>
      <formula>0.69</formula>
    </cfRule>
  </conditionalFormatting>
  <conditionalFormatting sqref="AB14:AB19">
    <cfRule type="iconSet" priority="805">
      <iconSet iconSet="3TrafficLights2">
        <cfvo type="percent" val="0"/>
        <cfvo type="num" val="0.7"/>
        <cfvo type="num" val="0.9"/>
      </iconSet>
    </cfRule>
    <cfRule type="cellIs" dxfId="602" priority="806" stopIfTrue="1" operator="greaterThanOrEqual">
      <formula>0.9</formula>
    </cfRule>
    <cfRule type="cellIs" dxfId="601" priority="807" stopIfTrue="1" operator="between">
      <formula>0.7</formula>
      <formula>0.89</formula>
    </cfRule>
    <cfRule type="cellIs" dxfId="600" priority="808" stopIfTrue="1" operator="between">
      <formula>0</formula>
      <formula>0.69</formula>
    </cfRule>
  </conditionalFormatting>
  <conditionalFormatting sqref="AL14:AL19">
    <cfRule type="iconSet" priority="801">
      <iconSet iconSet="3TrafficLights2">
        <cfvo type="percent" val="0"/>
        <cfvo type="num" val="0.7"/>
        <cfvo type="num" val="0.9"/>
      </iconSet>
    </cfRule>
    <cfRule type="cellIs" dxfId="599" priority="802" stopIfTrue="1" operator="greaterThanOrEqual">
      <formula>0.9</formula>
    </cfRule>
    <cfRule type="cellIs" dxfId="598" priority="803" stopIfTrue="1" operator="between">
      <formula>0.7</formula>
      <formula>0.89</formula>
    </cfRule>
    <cfRule type="cellIs" dxfId="597" priority="804" stopIfTrue="1" operator="between">
      <formula>0</formula>
      <formula>0.69</formula>
    </cfRule>
  </conditionalFormatting>
  <conditionalFormatting sqref="AV14:AV19">
    <cfRule type="iconSet" priority="797">
      <iconSet iconSet="3TrafficLights2">
        <cfvo type="percent" val="0"/>
        <cfvo type="num" val="0.7"/>
        <cfvo type="num" val="0.9"/>
      </iconSet>
    </cfRule>
    <cfRule type="cellIs" dxfId="596" priority="798" stopIfTrue="1" operator="greaterThanOrEqual">
      <formula>0.9</formula>
    </cfRule>
    <cfRule type="cellIs" dxfId="595" priority="799" stopIfTrue="1" operator="between">
      <formula>0.7</formula>
      <formula>0.89</formula>
    </cfRule>
    <cfRule type="cellIs" dxfId="594" priority="800" stopIfTrue="1" operator="between">
      <formula>0</formula>
      <formula>0.69</formula>
    </cfRule>
  </conditionalFormatting>
  <conditionalFormatting sqref="BE14:BE19">
    <cfRule type="iconSet" priority="781">
      <iconSet iconSet="3TrafficLights2">
        <cfvo type="percent" val="0"/>
        <cfvo type="num" val="0.7"/>
        <cfvo type="num" val="0.9"/>
      </iconSet>
    </cfRule>
    <cfRule type="cellIs" dxfId="593" priority="782" stopIfTrue="1" operator="greaterThanOrEqual">
      <formula>0.9</formula>
    </cfRule>
    <cfRule type="cellIs" dxfId="592" priority="783" stopIfTrue="1" operator="between">
      <formula>0.7</formula>
      <formula>0.89</formula>
    </cfRule>
    <cfRule type="cellIs" dxfId="591" priority="784" stopIfTrue="1" operator="between">
      <formula>0</formula>
      <formula>0.69</formula>
    </cfRule>
  </conditionalFormatting>
  <conditionalFormatting sqref="AE14:AE19">
    <cfRule type="iconSet" priority="777">
      <iconSet iconSet="3TrafficLights2">
        <cfvo type="percent" val="0"/>
        <cfvo type="num" val="0.7"/>
        <cfvo type="num" val="0.9"/>
      </iconSet>
    </cfRule>
    <cfRule type="cellIs" dxfId="590" priority="778" stopIfTrue="1" operator="greaterThanOrEqual">
      <formula>0.9</formula>
    </cfRule>
    <cfRule type="cellIs" dxfId="589" priority="779" stopIfTrue="1" operator="between">
      <formula>0.7</formula>
      <formula>0.89</formula>
    </cfRule>
    <cfRule type="cellIs" dxfId="588" priority="780" stopIfTrue="1" operator="between">
      <formula>0</formula>
      <formula>0.69</formula>
    </cfRule>
  </conditionalFormatting>
  <conditionalFormatting sqref="AO14:AO19">
    <cfRule type="iconSet" priority="773">
      <iconSet iconSet="3TrafficLights2">
        <cfvo type="percent" val="0"/>
        <cfvo type="num" val="0.7"/>
        <cfvo type="num" val="0.9"/>
      </iconSet>
    </cfRule>
    <cfRule type="cellIs" dxfId="587" priority="774" stopIfTrue="1" operator="greaterThanOrEqual">
      <formula>0.9</formula>
    </cfRule>
    <cfRule type="cellIs" dxfId="586" priority="775" stopIfTrue="1" operator="between">
      <formula>0.7</formula>
      <formula>0.89</formula>
    </cfRule>
    <cfRule type="cellIs" dxfId="585" priority="776" stopIfTrue="1" operator="between">
      <formula>0</formula>
      <formula>0.69</formula>
    </cfRule>
  </conditionalFormatting>
  <conditionalFormatting sqref="AY14:AY19">
    <cfRule type="iconSet" priority="769">
      <iconSet iconSet="3TrafficLights2">
        <cfvo type="percent" val="0"/>
        <cfvo type="num" val="0.7"/>
        <cfvo type="num" val="0.9"/>
      </iconSet>
    </cfRule>
    <cfRule type="cellIs" dxfId="584" priority="770" stopIfTrue="1" operator="greaterThanOrEqual">
      <formula>0.9</formula>
    </cfRule>
    <cfRule type="cellIs" dxfId="583" priority="771" stopIfTrue="1" operator="between">
      <formula>0.7</formula>
      <formula>0.89</formula>
    </cfRule>
    <cfRule type="cellIs" dxfId="582" priority="772" stopIfTrue="1" operator="between">
      <formula>0</formula>
      <formula>0.69</formula>
    </cfRule>
  </conditionalFormatting>
  <conditionalFormatting sqref="E8">
    <cfRule type="iconSet" priority="765">
      <iconSet iconSet="3TrafficLights2">
        <cfvo type="percent" val="0"/>
        <cfvo type="num" val="0.7"/>
        <cfvo type="num" val="0.9"/>
      </iconSet>
    </cfRule>
    <cfRule type="cellIs" dxfId="581" priority="766" stopIfTrue="1" operator="equal">
      <formula>1</formula>
    </cfRule>
    <cfRule type="cellIs" dxfId="580" priority="768" stopIfTrue="1" operator="notEqual">
      <formula>1</formula>
    </cfRule>
  </conditionalFormatting>
  <conditionalFormatting sqref="BC25 BC30">
    <cfRule type="iconSet" priority="761">
      <iconSet iconSet="3TrafficLights2">
        <cfvo type="percent" val="0"/>
        <cfvo type="num" val="0.7"/>
        <cfvo type="num" val="0.9"/>
      </iconSet>
    </cfRule>
    <cfRule type="cellIs" dxfId="579" priority="762" stopIfTrue="1" operator="greaterThan">
      <formula>0.9</formula>
    </cfRule>
    <cfRule type="cellIs" dxfId="578" priority="763" stopIfTrue="1" operator="between">
      <formula>0.7</formula>
      <formula>0.89</formula>
    </cfRule>
    <cfRule type="cellIs" dxfId="577" priority="764" stopIfTrue="1" operator="between">
      <formula>0</formula>
      <formula>0.69</formula>
    </cfRule>
  </conditionalFormatting>
  <conditionalFormatting sqref="BC26">
    <cfRule type="iconSet" priority="757">
      <iconSet iconSet="3TrafficLights2">
        <cfvo type="percent" val="0"/>
        <cfvo type="num" val="0.7"/>
        <cfvo type="num" val="0.9"/>
      </iconSet>
    </cfRule>
    <cfRule type="cellIs" dxfId="576" priority="758" stopIfTrue="1" operator="greaterThan">
      <formula>0.9</formula>
    </cfRule>
    <cfRule type="cellIs" dxfId="575" priority="759" stopIfTrue="1" operator="between">
      <formula>0.7</formula>
      <formula>0.89</formula>
    </cfRule>
    <cfRule type="cellIs" dxfId="574" priority="760" stopIfTrue="1" operator="between">
      <formula>0</formula>
      <formula>0.69</formula>
    </cfRule>
  </conditionalFormatting>
  <conditionalFormatting sqref="BC29">
    <cfRule type="iconSet" priority="753">
      <iconSet iconSet="3TrafficLights2">
        <cfvo type="percent" val="0"/>
        <cfvo type="num" val="0.7"/>
        <cfvo type="num" val="0.9"/>
      </iconSet>
    </cfRule>
    <cfRule type="cellIs" dxfId="573" priority="754" stopIfTrue="1" operator="greaterThan">
      <formula>0.9</formula>
    </cfRule>
    <cfRule type="cellIs" dxfId="572" priority="755" stopIfTrue="1" operator="between">
      <formula>0.7</formula>
      <formula>0.89</formula>
    </cfRule>
    <cfRule type="cellIs" dxfId="571" priority="756" stopIfTrue="1" operator="between">
      <formula>0</formula>
      <formula>0.69</formula>
    </cfRule>
  </conditionalFormatting>
  <conditionalFormatting sqref="BC28">
    <cfRule type="iconSet" priority="749">
      <iconSet iconSet="3TrafficLights2">
        <cfvo type="percent" val="0"/>
        <cfvo type="num" val="0.7"/>
        <cfvo type="num" val="0.9"/>
      </iconSet>
    </cfRule>
    <cfRule type="cellIs" dxfId="570" priority="750" stopIfTrue="1" operator="greaterThan">
      <formula>0.9</formula>
    </cfRule>
    <cfRule type="cellIs" dxfId="569" priority="751" stopIfTrue="1" operator="between">
      <formula>0.7</formula>
      <formula>0.89</formula>
    </cfRule>
    <cfRule type="cellIs" dxfId="568" priority="752" stopIfTrue="1" operator="between">
      <formula>0</formula>
      <formula>0.69</formula>
    </cfRule>
  </conditionalFormatting>
  <conditionalFormatting sqref="BC27">
    <cfRule type="iconSet" priority="745">
      <iconSet iconSet="3TrafficLights2">
        <cfvo type="percent" val="0"/>
        <cfvo type="num" val="0.7"/>
        <cfvo type="num" val="0.9"/>
      </iconSet>
    </cfRule>
    <cfRule type="cellIs" dxfId="567" priority="746" stopIfTrue="1" operator="greaterThan">
      <formula>0.9</formula>
    </cfRule>
    <cfRule type="cellIs" dxfId="566" priority="747" stopIfTrue="1" operator="between">
      <formula>0.7</formula>
      <formula>0.89</formula>
    </cfRule>
    <cfRule type="cellIs" dxfId="565" priority="748" stopIfTrue="1" operator="between">
      <formula>0</formula>
      <formula>0.69</formula>
    </cfRule>
  </conditionalFormatting>
  <conditionalFormatting sqref="U25:U30">
    <cfRule type="iconSet" priority="741">
      <iconSet iconSet="3TrafficLights2">
        <cfvo type="percent" val="0"/>
        <cfvo type="num" val="0.7"/>
        <cfvo type="num" val="0.9"/>
      </iconSet>
    </cfRule>
    <cfRule type="cellIs" dxfId="564" priority="742" stopIfTrue="1" operator="greaterThanOrEqual">
      <formula>0.9</formula>
    </cfRule>
    <cfRule type="cellIs" dxfId="563" priority="743" stopIfTrue="1" operator="between">
      <formula>0.7</formula>
      <formula>0.89</formula>
    </cfRule>
    <cfRule type="cellIs" dxfId="562" priority="744" stopIfTrue="1" operator="between">
      <formula>0</formula>
      <formula>0.69</formula>
    </cfRule>
  </conditionalFormatting>
  <conditionalFormatting sqref="R25:R30">
    <cfRule type="iconSet" priority="737">
      <iconSet iconSet="3TrafficLights2">
        <cfvo type="percent" val="0"/>
        <cfvo type="num" val="0.7"/>
        <cfvo type="num" val="0.9"/>
      </iconSet>
    </cfRule>
    <cfRule type="cellIs" dxfId="561" priority="738" stopIfTrue="1" operator="greaterThanOrEqual">
      <formula>0.9</formula>
    </cfRule>
    <cfRule type="cellIs" dxfId="560" priority="739" stopIfTrue="1" operator="between">
      <formula>0.7</formula>
      <formula>0.89</formula>
    </cfRule>
    <cfRule type="cellIs" dxfId="559" priority="740" stopIfTrue="1" operator="between">
      <formula>0</formula>
      <formula>0.69</formula>
    </cfRule>
  </conditionalFormatting>
  <conditionalFormatting sqref="AB25:AB30">
    <cfRule type="iconSet" priority="733">
      <iconSet iconSet="3TrafficLights2">
        <cfvo type="percent" val="0"/>
        <cfvo type="num" val="0.7"/>
        <cfvo type="num" val="0.9"/>
      </iconSet>
    </cfRule>
    <cfRule type="cellIs" dxfId="558" priority="734" stopIfTrue="1" operator="greaterThanOrEqual">
      <formula>0.9</formula>
    </cfRule>
    <cfRule type="cellIs" dxfId="557" priority="735" stopIfTrue="1" operator="between">
      <formula>0.7</formula>
      <formula>0.89</formula>
    </cfRule>
    <cfRule type="cellIs" dxfId="556" priority="736" stopIfTrue="1" operator="between">
      <formula>0</formula>
      <formula>0.69</formula>
    </cfRule>
  </conditionalFormatting>
  <conditionalFormatting sqref="AL25:AL30">
    <cfRule type="iconSet" priority="729">
      <iconSet iconSet="3TrafficLights2">
        <cfvo type="percent" val="0"/>
        <cfvo type="num" val="0.7"/>
        <cfvo type="num" val="0.9"/>
      </iconSet>
    </cfRule>
    <cfRule type="cellIs" dxfId="555" priority="730" stopIfTrue="1" operator="greaterThanOrEqual">
      <formula>0.9</formula>
    </cfRule>
    <cfRule type="cellIs" dxfId="554" priority="731" stopIfTrue="1" operator="between">
      <formula>0.7</formula>
      <formula>0.89</formula>
    </cfRule>
    <cfRule type="cellIs" dxfId="553" priority="732" stopIfTrue="1" operator="between">
      <formula>0</formula>
      <formula>0.69</formula>
    </cfRule>
  </conditionalFormatting>
  <conditionalFormatting sqref="AV25:AV30">
    <cfRule type="iconSet" priority="725">
      <iconSet iconSet="3TrafficLights2">
        <cfvo type="percent" val="0"/>
        <cfvo type="num" val="0.7"/>
        <cfvo type="num" val="0.9"/>
      </iconSet>
    </cfRule>
    <cfRule type="cellIs" dxfId="552" priority="726" stopIfTrue="1" operator="greaterThanOrEqual">
      <formula>0.9</formula>
    </cfRule>
    <cfRule type="cellIs" dxfId="551" priority="727" stopIfTrue="1" operator="between">
      <formula>0.7</formula>
      <formula>0.89</formula>
    </cfRule>
    <cfRule type="cellIs" dxfId="550" priority="728" stopIfTrue="1" operator="between">
      <formula>0</formula>
      <formula>0.69</formula>
    </cfRule>
  </conditionalFormatting>
  <conditionalFormatting sqref="BE25:BE30">
    <cfRule type="iconSet" priority="721">
      <iconSet iconSet="3TrafficLights2">
        <cfvo type="percent" val="0"/>
        <cfvo type="num" val="0.7"/>
        <cfvo type="num" val="0.9"/>
      </iconSet>
    </cfRule>
    <cfRule type="cellIs" dxfId="549" priority="722" stopIfTrue="1" operator="greaterThanOrEqual">
      <formula>0.9</formula>
    </cfRule>
    <cfRule type="cellIs" dxfId="548" priority="723" stopIfTrue="1" operator="between">
      <formula>0.7</formula>
      <formula>0.89</formula>
    </cfRule>
    <cfRule type="cellIs" dxfId="547" priority="724" stopIfTrue="1" operator="between">
      <formula>0</formula>
      <formula>0.69</formula>
    </cfRule>
  </conditionalFormatting>
  <conditionalFormatting sqref="AE25:AE30">
    <cfRule type="iconSet" priority="717">
      <iconSet iconSet="3TrafficLights2">
        <cfvo type="percent" val="0"/>
        <cfvo type="num" val="0.7"/>
        <cfvo type="num" val="0.9"/>
      </iconSet>
    </cfRule>
    <cfRule type="cellIs" dxfId="546" priority="718" stopIfTrue="1" operator="greaterThanOrEqual">
      <formula>0.9</formula>
    </cfRule>
    <cfRule type="cellIs" dxfId="545" priority="719" stopIfTrue="1" operator="between">
      <formula>0.7</formula>
      <formula>0.89</formula>
    </cfRule>
    <cfRule type="cellIs" dxfId="544" priority="720" stopIfTrue="1" operator="between">
      <formula>0</formula>
      <formula>0.69</formula>
    </cfRule>
  </conditionalFormatting>
  <conditionalFormatting sqref="AO25:AO30">
    <cfRule type="iconSet" priority="713">
      <iconSet iconSet="3TrafficLights2">
        <cfvo type="percent" val="0"/>
        <cfvo type="num" val="0.7"/>
        <cfvo type="num" val="0.9"/>
      </iconSet>
    </cfRule>
    <cfRule type="cellIs" dxfId="543" priority="714" stopIfTrue="1" operator="greaterThanOrEqual">
      <formula>0.9</formula>
    </cfRule>
    <cfRule type="cellIs" dxfId="542" priority="715" stopIfTrue="1" operator="between">
      <formula>0.7</formula>
      <formula>0.89</formula>
    </cfRule>
    <cfRule type="cellIs" dxfId="541" priority="716" stopIfTrue="1" operator="between">
      <formula>0</formula>
      <formula>0.69</formula>
    </cfRule>
  </conditionalFormatting>
  <conditionalFormatting sqref="AY25:AY30">
    <cfRule type="iconSet" priority="709">
      <iconSet iconSet="3TrafficLights2">
        <cfvo type="percent" val="0"/>
        <cfvo type="num" val="0.7"/>
        <cfvo type="num" val="0.9"/>
      </iconSet>
    </cfRule>
    <cfRule type="cellIs" dxfId="540" priority="710" stopIfTrue="1" operator="greaterThanOrEqual">
      <formula>0.9</formula>
    </cfRule>
    <cfRule type="cellIs" dxfId="539" priority="711" stopIfTrue="1" operator="between">
      <formula>0.7</formula>
      <formula>0.89</formula>
    </cfRule>
    <cfRule type="cellIs" dxfId="538" priority="712" stopIfTrue="1" operator="between">
      <formula>0</formula>
      <formula>0.69</formula>
    </cfRule>
  </conditionalFormatting>
  <conditionalFormatting sqref="BC44">
    <cfRule type="iconSet" priority="705">
      <iconSet iconSet="3TrafficLights2">
        <cfvo type="percent" val="0"/>
        <cfvo type="num" val="0.7"/>
        <cfvo type="num" val="0.9"/>
      </iconSet>
    </cfRule>
    <cfRule type="cellIs" dxfId="537" priority="706" stopIfTrue="1" operator="greaterThan">
      <formula>0.9</formula>
    </cfRule>
    <cfRule type="cellIs" dxfId="536" priority="707" stopIfTrue="1" operator="between">
      <formula>0.7</formula>
      <formula>0.89</formula>
    </cfRule>
    <cfRule type="cellIs" dxfId="535" priority="708" stopIfTrue="1" operator="between">
      <formula>0</formula>
      <formula>0.69</formula>
    </cfRule>
  </conditionalFormatting>
  <conditionalFormatting sqref="BC40">
    <cfRule type="iconSet" priority="701">
      <iconSet iconSet="3TrafficLights2">
        <cfvo type="percent" val="0"/>
        <cfvo type="num" val="0.7"/>
        <cfvo type="num" val="0.9"/>
      </iconSet>
    </cfRule>
    <cfRule type="cellIs" dxfId="534" priority="702" stopIfTrue="1" operator="greaterThan">
      <formula>0.9</formula>
    </cfRule>
    <cfRule type="cellIs" dxfId="533" priority="703" stopIfTrue="1" operator="between">
      <formula>0.7</formula>
      <formula>0.89</formula>
    </cfRule>
    <cfRule type="cellIs" dxfId="532" priority="704" stopIfTrue="1" operator="between">
      <formula>0</formula>
      <formula>0.69</formula>
    </cfRule>
  </conditionalFormatting>
  <conditionalFormatting sqref="BC43">
    <cfRule type="iconSet" priority="697">
      <iconSet iconSet="3TrafficLights2">
        <cfvo type="percent" val="0"/>
        <cfvo type="num" val="0.7"/>
        <cfvo type="num" val="0.9"/>
      </iconSet>
    </cfRule>
    <cfRule type="cellIs" dxfId="531" priority="698" stopIfTrue="1" operator="greaterThan">
      <formula>0.9</formula>
    </cfRule>
    <cfRule type="cellIs" dxfId="530" priority="699" stopIfTrue="1" operator="between">
      <formula>0.7</formula>
      <formula>0.89</formula>
    </cfRule>
    <cfRule type="cellIs" dxfId="529" priority="700" stopIfTrue="1" operator="between">
      <formula>0</formula>
      <formula>0.69</formula>
    </cfRule>
  </conditionalFormatting>
  <conditionalFormatting sqref="BC42">
    <cfRule type="iconSet" priority="693">
      <iconSet iconSet="3TrafficLights2">
        <cfvo type="percent" val="0"/>
        <cfvo type="num" val="0.7"/>
        <cfvo type="num" val="0.9"/>
      </iconSet>
    </cfRule>
    <cfRule type="cellIs" dxfId="528" priority="694" stopIfTrue="1" operator="greaterThan">
      <formula>0.9</formula>
    </cfRule>
    <cfRule type="cellIs" dxfId="527" priority="695" stopIfTrue="1" operator="between">
      <formula>0.7</formula>
      <formula>0.89</formula>
    </cfRule>
    <cfRule type="cellIs" dxfId="526" priority="696" stopIfTrue="1" operator="between">
      <formula>0</formula>
      <formula>0.69</formula>
    </cfRule>
  </conditionalFormatting>
  <conditionalFormatting sqref="BC41">
    <cfRule type="iconSet" priority="689">
      <iconSet iconSet="3TrafficLights2">
        <cfvo type="percent" val="0"/>
        <cfvo type="num" val="0.7"/>
        <cfvo type="num" val="0.9"/>
      </iconSet>
    </cfRule>
    <cfRule type="cellIs" dxfId="525" priority="690" stopIfTrue="1" operator="greaterThan">
      <formula>0.9</formula>
    </cfRule>
    <cfRule type="cellIs" dxfId="524" priority="691" stopIfTrue="1" operator="between">
      <formula>0.7</formula>
      <formula>0.89</formula>
    </cfRule>
    <cfRule type="cellIs" dxfId="523" priority="692" stopIfTrue="1" operator="between">
      <formula>0</formula>
      <formula>0.69</formula>
    </cfRule>
  </conditionalFormatting>
  <conditionalFormatting sqref="U36 U40:U44">
    <cfRule type="iconSet" priority="685">
      <iconSet iconSet="3TrafficLights2">
        <cfvo type="percent" val="0"/>
        <cfvo type="num" val="0.7"/>
        <cfvo type="num" val="0.9"/>
      </iconSet>
    </cfRule>
    <cfRule type="cellIs" dxfId="522" priority="686" stopIfTrue="1" operator="greaterThanOrEqual">
      <formula>0.9</formula>
    </cfRule>
    <cfRule type="cellIs" dxfId="521" priority="687" stopIfTrue="1" operator="between">
      <formula>0.7</formula>
      <formula>0.89</formula>
    </cfRule>
    <cfRule type="cellIs" dxfId="520" priority="688" stopIfTrue="1" operator="between">
      <formula>0</formula>
      <formula>0.69</formula>
    </cfRule>
  </conditionalFormatting>
  <conditionalFormatting sqref="R36 R40:R44">
    <cfRule type="iconSet" priority="681">
      <iconSet iconSet="3TrafficLights2">
        <cfvo type="percent" val="0"/>
        <cfvo type="num" val="0.7"/>
        <cfvo type="num" val="0.9"/>
      </iconSet>
    </cfRule>
    <cfRule type="cellIs" dxfId="519" priority="682" stopIfTrue="1" operator="greaterThanOrEqual">
      <formula>0.9</formula>
    </cfRule>
    <cfRule type="cellIs" dxfId="518" priority="683" stopIfTrue="1" operator="between">
      <formula>0.7</formula>
      <formula>0.89</formula>
    </cfRule>
    <cfRule type="cellIs" dxfId="517" priority="684" stopIfTrue="1" operator="between">
      <formula>0</formula>
      <formula>0.69</formula>
    </cfRule>
  </conditionalFormatting>
  <conditionalFormatting sqref="AB36 AB40:AB44">
    <cfRule type="iconSet" priority="677">
      <iconSet iconSet="3TrafficLights2">
        <cfvo type="percent" val="0"/>
        <cfvo type="num" val="0.7"/>
        <cfvo type="num" val="0.9"/>
      </iconSet>
    </cfRule>
    <cfRule type="cellIs" dxfId="516" priority="678" stopIfTrue="1" operator="greaterThanOrEqual">
      <formula>0.9</formula>
    </cfRule>
    <cfRule type="cellIs" dxfId="515" priority="679" stopIfTrue="1" operator="between">
      <formula>0.7</formula>
      <formula>0.89</formula>
    </cfRule>
    <cfRule type="cellIs" dxfId="514" priority="680" stopIfTrue="1" operator="between">
      <formula>0</formula>
      <formula>0.69</formula>
    </cfRule>
  </conditionalFormatting>
  <conditionalFormatting sqref="AL36 AL40:AL44">
    <cfRule type="iconSet" priority="673">
      <iconSet iconSet="3TrafficLights2">
        <cfvo type="percent" val="0"/>
        <cfvo type="num" val="0.7"/>
        <cfvo type="num" val="0.9"/>
      </iconSet>
    </cfRule>
    <cfRule type="cellIs" dxfId="513" priority="674" stopIfTrue="1" operator="greaterThanOrEqual">
      <formula>0.9</formula>
    </cfRule>
    <cfRule type="cellIs" dxfId="512" priority="675" stopIfTrue="1" operator="between">
      <formula>0.7</formula>
      <formula>0.89</formula>
    </cfRule>
    <cfRule type="cellIs" dxfId="511" priority="676" stopIfTrue="1" operator="between">
      <formula>0</formula>
      <formula>0.69</formula>
    </cfRule>
  </conditionalFormatting>
  <conditionalFormatting sqref="AV40:AV44">
    <cfRule type="iconSet" priority="669">
      <iconSet iconSet="3TrafficLights2">
        <cfvo type="percent" val="0"/>
        <cfvo type="num" val="0.7"/>
        <cfvo type="num" val="0.9"/>
      </iconSet>
    </cfRule>
    <cfRule type="cellIs" dxfId="510" priority="670" stopIfTrue="1" operator="greaterThanOrEqual">
      <formula>0.9</formula>
    </cfRule>
    <cfRule type="cellIs" dxfId="509" priority="671" stopIfTrue="1" operator="between">
      <formula>0.7</formula>
      <formula>0.89</formula>
    </cfRule>
    <cfRule type="cellIs" dxfId="508" priority="672" stopIfTrue="1" operator="between">
      <formula>0</formula>
      <formula>0.69</formula>
    </cfRule>
  </conditionalFormatting>
  <conditionalFormatting sqref="BE36 BE40:BE44">
    <cfRule type="iconSet" priority="665">
      <iconSet iconSet="3TrafficLights2">
        <cfvo type="percent" val="0"/>
        <cfvo type="num" val="0.7"/>
        <cfvo type="num" val="0.9"/>
      </iconSet>
    </cfRule>
    <cfRule type="cellIs" dxfId="507" priority="666" stopIfTrue="1" operator="greaterThanOrEqual">
      <formula>0.9</formula>
    </cfRule>
    <cfRule type="cellIs" dxfId="506" priority="667" stopIfTrue="1" operator="between">
      <formula>0.7</formula>
      <formula>0.89</formula>
    </cfRule>
    <cfRule type="cellIs" dxfId="505" priority="668" stopIfTrue="1" operator="between">
      <formula>0</formula>
      <formula>0.69</formula>
    </cfRule>
  </conditionalFormatting>
  <conditionalFormatting sqref="AE36 AE40:AE44">
    <cfRule type="iconSet" priority="661">
      <iconSet iconSet="3TrafficLights2">
        <cfvo type="percent" val="0"/>
        <cfvo type="num" val="0.7"/>
        <cfvo type="num" val="0.9"/>
      </iconSet>
    </cfRule>
    <cfRule type="cellIs" dxfId="504" priority="662" stopIfTrue="1" operator="greaterThanOrEqual">
      <formula>0.9</formula>
    </cfRule>
    <cfRule type="cellIs" dxfId="503" priority="663" stopIfTrue="1" operator="between">
      <formula>0.7</formula>
      <formula>0.89</formula>
    </cfRule>
    <cfRule type="cellIs" dxfId="502" priority="664" stopIfTrue="1" operator="between">
      <formula>0</formula>
      <formula>0.69</formula>
    </cfRule>
  </conditionalFormatting>
  <conditionalFormatting sqref="AO36 AO40:AO44">
    <cfRule type="iconSet" priority="657">
      <iconSet iconSet="3TrafficLights2">
        <cfvo type="percent" val="0"/>
        <cfvo type="num" val="0.7"/>
        <cfvo type="num" val="0.9"/>
      </iconSet>
    </cfRule>
    <cfRule type="cellIs" dxfId="501" priority="658" stopIfTrue="1" operator="greaterThanOrEqual">
      <formula>0.9</formula>
    </cfRule>
    <cfRule type="cellIs" dxfId="500" priority="659" stopIfTrue="1" operator="between">
      <formula>0.7</formula>
      <formula>0.89</formula>
    </cfRule>
    <cfRule type="cellIs" dxfId="499" priority="660" stopIfTrue="1" operator="between">
      <formula>0</formula>
      <formula>0.69</formula>
    </cfRule>
  </conditionalFormatting>
  <conditionalFormatting sqref="AY36 AY40:AY44">
    <cfRule type="iconSet" priority="653">
      <iconSet iconSet="3TrafficLights2">
        <cfvo type="percent" val="0"/>
        <cfvo type="num" val="0.7"/>
        <cfvo type="num" val="0.9"/>
      </iconSet>
    </cfRule>
    <cfRule type="cellIs" dxfId="498" priority="654" stopIfTrue="1" operator="greaterThanOrEqual">
      <formula>0.9</formula>
    </cfRule>
    <cfRule type="cellIs" dxfId="497" priority="655" stopIfTrue="1" operator="between">
      <formula>0.7</formula>
      <formula>0.89</formula>
    </cfRule>
    <cfRule type="cellIs" dxfId="496" priority="656" stopIfTrue="1" operator="between">
      <formula>0</formula>
      <formula>0.69</formula>
    </cfRule>
  </conditionalFormatting>
  <conditionalFormatting sqref="BC50 BC56">
    <cfRule type="iconSet" priority="649">
      <iconSet iconSet="3TrafficLights2">
        <cfvo type="percent" val="0"/>
        <cfvo type="num" val="0.7"/>
        <cfvo type="num" val="0.9"/>
      </iconSet>
    </cfRule>
    <cfRule type="cellIs" dxfId="495" priority="650" stopIfTrue="1" operator="greaterThan">
      <formula>0.9</formula>
    </cfRule>
    <cfRule type="cellIs" dxfId="494" priority="651" stopIfTrue="1" operator="between">
      <formula>0.7</formula>
      <formula>0.89</formula>
    </cfRule>
    <cfRule type="cellIs" dxfId="493" priority="652" stopIfTrue="1" operator="between">
      <formula>0</formula>
      <formula>0.69</formula>
    </cfRule>
  </conditionalFormatting>
  <conditionalFormatting sqref="BC51">
    <cfRule type="iconSet" priority="645">
      <iconSet iconSet="3TrafficLights2">
        <cfvo type="percent" val="0"/>
        <cfvo type="num" val="0.7"/>
        <cfvo type="num" val="0.9"/>
      </iconSet>
    </cfRule>
    <cfRule type="cellIs" dxfId="492" priority="646" stopIfTrue="1" operator="greaterThan">
      <formula>0.9</formula>
    </cfRule>
    <cfRule type="cellIs" dxfId="491" priority="647" stopIfTrue="1" operator="between">
      <formula>0.7</formula>
      <formula>0.89</formula>
    </cfRule>
    <cfRule type="cellIs" dxfId="490" priority="648" stopIfTrue="1" operator="between">
      <formula>0</formula>
      <formula>0.69</formula>
    </cfRule>
  </conditionalFormatting>
  <conditionalFormatting sqref="BC55">
    <cfRule type="iconSet" priority="641">
      <iconSet iconSet="3TrafficLights2">
        <cfvo type="percent" val="0"/>
        <cfvo type="num" val="0.7"/>
        <cfvo type="num" val="0.9"/>
      </iconSet>
    </cfRule>
    <cfRule type="cellIs" dxfId="489" priority="642" stopIfTrue="1" operator="greaterThan">
      <formula>0.9</formula>
    </cfRule>
    <cfRule type="cellIs" dxfId="488" priority="643" stopIfTrue="1" operator="between">
      <formula>0.7</formula>
      <formula>0.89</formula>
    </cfRule>
    <cfRule type="cellIs" dxfId="487" priority="644" stopIfTrue="1" operator="between">
      <formula>0</formula>
      <formula>0.69</formula>
    </cfRule>
  </conditionalFormatting>
  <conditionalFormatting sqref="BC54">
    <cfRule type="iconSet" priority="637">
      <iconSet iconSet="3TrafficLights2">
        <cfvo type="percent" val="0"/>
        <cfvo type="num" val="0.7"/>
        <cfvo type="num" val="0.9"/>
      </iconSet>
    </cfRule>
    <cfRule type="cellIs" dxfId="486" priority="638" stopIfTrue="1" operator="greaterThan">
      <formula>0.9</formula>
    </cfRule>
    <cfRule type="cellIs" dxfId="485" priority="639" stopIfTrue="1" operator="between">
      <formula>0.7</formula>
      <formula>0.89</formula>
    </cfRule>
    <cfRule type="cellIs" dxfId="484" priority="640" stopIfTrue="1" operator="between">
      <formula>0</formula>
      <formula>0.69</formula>
    </cfRule>
  </conditionalFormatting>
  <conditionalFormatting sqref="BC53">
    <cfRule type="iconSet" priority="633">
      <iconSet iconSet="3TrafficLights2">
        <cfvo type="percent" val="0"/>
        <cfvo type="num" val="0.7"/>
        <cfvo type="num" val="0.9"/>
      </iconSet>
    </cfRule>
    <cfRule type="cellIs" dxfId="483" priority="634" stopIfTrue="1" operator="greaterThan">
      <formula>0.9</formula>
    </cfRule>
    <cfRule type="cellIs" dxfId="482" priority="635" stopIfTrue="1" operator="between">
      <formula>0.7</formula>
      <formula>0.89</formula>
    </cfRule>
    <cfRule type="cellIs" dxfId="481" priority="636" stopIfTrue="1" operator="between">
      <formula>0</formula>
      <formula>0.69</formula>
    </cfRule>
  </conditionalFormatting>
  <conditionalFormatting sqref="U50:U51 U53:U56">
    <cfRule type="iconSet" priority="629">
      <iconSet iconSet="3TrafficLights2">
        <cfvo type="percent" val="0"/>
        <cfvo type="num" val="0.7"/>
        <cfvo type="num" val="0.9"/>
      </iconSet>
    </cfRule>
    <cfRule type="cellIs" dxfId="480" priority="630" stopIfTrue="1" operator="greaterThanOrEqual">
      <formula>0.9</formula>
    </cfRule>
    <cfRule type="cellIs" dxfId="479" priority="631" stopIfTrue="1" operator="between">
      <formula>0.7</formula>
      <formula>0.89</formula>
    </cfRule>
    <cfRule type="cellIs" dxfId="478" priority="632" stopIfTrue="1" operator="between">
      <formula>0</formula>
      <formula>0.69</formula>
    </cfRule>
  </conditionalFormatting>
  <conditionalFormatting sqref="R50:R51 R53:R56">
    <cfRule type="iconSet" priority="625">
      <iconSet iconSet="3TrafficLights2">
        <cfvo type="percent" val="0"/>
        <cfvo type="num" val="0.7"/>
        <cfvo type="num" val="0.9"/>
      </iconSet>
    </cfRule>
    <cfRule type="cellIs" dxfId="477" priority="626" stopIfTrue="1" operator="greaterThanOrEqual">
      <formula>0.9</formula>
    </cfRule>
    <cfRule type="cellIs" dxfId="476" priority="627" stopIfTrue="1" operator="between">
      <formula>0.7</formula>
      <formula>0.89</formula>
    </cfRule>
    <cfRule type="cellIs" dxfId="475" priority="628" stopIfTrue="1" operator="between">
      <formula>0</formula>
      <formula>0.69</formula>
    </cfRule>
  </conditionalFormatting>
  <conditionalFormatting sqref="AB50:AB51 AB53:AB56">
    <cfRule type="iconSet" priority="621">
      <iconSet iconSet="3TrafficLights2">
        <cfvo type="percent" val="0"/>
        <cfvo type="num" val="0.7"/>
        <cfvo type="num" val="0.9"/>
      </iconSet>
    </cfRule>
    <cfRule type="cellIs" dxfId="474" priority="622" stopIfTrue="1" operator="greaterThanOrEqual">
      <formula>0.9</formula>
    </cfRule>
    <cfRule type="cellIs" dxfId="473" priority="623" stopIfTrue="1" operator="between">
      <formula>0.7</formula>
      <formula>0.89</formula>
    </cfRule>
    <cfRule type="cellIs" dxfId="472" priority="624" stopIfTrue="1" operator="between">
      <formula>0</formula>
      <formula>0.69</formula>
    </cfRule>
  </conditionalFormatting>
  <conditionalFormatting sqref="AL50:AL51 AL53:AL56">
    <cfRule type="iconSet" priority="617">
      <iconSet iconSet="3TrafficLights2">
        <cfvo type="percent" val="0"/>
        <cfvo type="num" val="0.7"/>
        <cfvo type="num" val="0.9"/>
      </iconSet>
    </cfRule>
    <cfRule type="cellIs" dxfId="471" priority="618" stopIfTrue="1" operator="greaterThanOrEqual">
      <formula>0.9</formula>
    </cfRule>
    <cfRule type="cellIs" dxfId="470" priority="619" stopIfTrue="1" operator="between">
      <formula>0.7</formula>
      <formula>0.89</formula>
    </cfRule>
    <cfRule type="cellIs" dxfId="469" priority="620" stopIfTrue="1" operator="between">
      <formula>0</formula>
      <formula>0.69</formula>
    </cfRule>
  </conditionalFormatting>
  <conditionalFormatting sqref="AV50:AV51 AV53:AV56">
    <cfRule type="iconSet" priority="613">
      <iconSet iconSet="3TrafficLights2">
        <cfvo type="percent" val="0"/>
        <cfvo type="num" val="0.7"/>
        <cfvo type="num" val="0.9"/>
      </iconSet>
    </cfRule>
    <cfRule type="cellIs" dxfId="468" priority="614" stopIfTrue="1" operator="greaterThanOrEqual">
      <formula>0.9</formula>
    </cfRule>
    <cfRule type="cellIs" dxfId="467" priority="615" stopIfTrue="1" operator="between">
      <formula>0.7</formula>
      <formula>0.89</formula>
    </cfRule>
    <cfRule type="cellIs" dxfId="466" priority="616" stopIfTrue="1" operator="between">
      <formula>0</formula>
      <formula>0.69</formula>
    </cfRule>
  </conditionalFormatting>
  <conditionalFormatting sqref="BE50:BE51 BE53:BE56">
    <cfRule type="iconSet" priority="609">
      <iconSet iconSet="3TrafficLights2">
        <cfvo type="percent" val="0"/>
        <cfvo type="num" val="0.7"/>
        <cfvo type="num" val="0.9"/>
      </iconSet>
    </cfRule>
    <cfRule type="cellIs" dxfId="465" priority="610" stopIfTrue="1" operator="greaterThanOrEqual">
      <formula>0.9</formula>
    </cfRule>
    <cfRule type="cellIs" dxfId="464" priority="611" stopIfTrue="1" operator="between">
      <formula>0.7</formula>
      <formula>0.89</formula>
    </cfRule>
    <cfRule type="cellIs" dxfId="463" priority="612" stopIfTrue="1" operator="between">
      <formula>0</formula>
      <formula>0.69</formula>
    </cfRule>
  </conditionalFormatting>
  <conditionalFormatting sqref="AE50:AE51 AE53:AE56">
    <cfRule type="iconSet" priority="605">
      <iconSet iconSet="3TrafficLights2">
        <cfvo type="percent" val="0"/>
        <cfvo type="num" val="0.7"/>
        <cfvo type="num" val="0.9"/>
      </iconSet>
    </cfRule>
    <cfRule type="cellIs" dxfId="462" priority="606" stopIfTrue="1" operator="greaterThanOrEqual">
      <formula>0.9</formula>
    </cfRule>
    <cfRule type="cellIs" dxfId="461" priority="607" stopIfTrue="1" operator="between">
      <formula>0.7</formula>
      <formula>0.89</formula>
    </cfRule>
    <cfRule type="cellIs" dxfId="460" priority="608" stopIfTrue="1" operator="between">
      <formula>0</formula>
      <formula>0.69</formula>
    </cfRule>
  </conditionalFormatting>
  <conditionalFormatting sqref="AO50:AO51 AO53:AO56">
    <cfRule type="iconSet" priority="601">
      <iconSet iconSet="3TrafficLights2">
        <cfvo type="percent" val="0"/>
        <cfvo type="num" val="0.7"/>
        <cfvo type="num" val="0.9"/>
      </iconSet>
    </cfRule>
    <cfRule type="cellIs" dxfId="459" priority="602" stopIfTrue="1" operator="greaterThanOrEqual">
      <formula>0.9</formula>
    </cfRule>
    <cfRule type="cellIs" dxfId="458" priority="603" stopIfTrue="1" operator="between">
      <formula>0.7</formula>
      <formula>0.89</formula>
    </cfRule>
    <cfRule type="cellIs" dxfId="457" priority="604" stopIfTrue="1" operator="between">
      <formula>0</formula>
      <formula>0.69</formula>
    </cfRule>
  </conditionalFormatting>
  <conditionalFormatting sqref="AY50:AY51 AY53:AY56">
    <cfRule type="iconSet" priority="597">
      <iconSet iconSet="3TrafficLights2">
        <cfvo type="percent" val="0"/>
        <cfvo type="num" val="0.7"/>
        <cfvo type="num" val="0.9"/>
      </iconSet>
    </cfRule>
    <cfRule type="cellIs" dxfId="456" priority="598" stopIfTrue="1" operator="greaterThanOrEqual">
      <formula>0.9</formula>
    </cfRule>
    <cfRule type="cellIs" dxfId="455" priority="599" stopIfTrue="1" operator="between">
      <formula>0.7</formula>
      <formula>0.89</formula>
    </cfRule>
    <cfRule type="cellIs" dxfId="454" priority="600" stopIfTrue="1" operator="between">
      <formula>0</formula>
      <formula>0.69</formula>
    </cfRule>
  </conditionalFormatting>
  <conditionalFormatting sqref="BC52">
    <cfRule type="iconSet" priority="553">
      <iconSet iconSet="3TrafficLights2">
        <cfvo type="percent" val="0"/>
        <cfvo type="num" val="0.7"/>
        <cfvo type="num" val="0.9"/>
      </iconSet>
    </cfRule>
    <cfRule type="cellIs" dxfId="453" priority="554" stopIfTrue="1" operator="greaterThan">
      <formula>0.9</formula>
    </cfRule>
    <cfRule type="cellIs" dxfId="452" priority="555" stopIfTrue="1" operator="between">
      <formula>0.7</formula>
      <formula>0.89</formula>
    </cfRule>
    <cfRule type="cellIs" dxfId="451" priority="556" stopIfTrue="1" operator="between">
      <formula>0</formula>
      <formula>0.69</formula>
    </cfRule>
  </conditionalFormatting>
  <conditionalFormatting sqref="U52">
    <cfRule type="iconSet" priority="549">
      <iconSet iconSet="3TrafficLights2">
        <cfvo type="percent" val="0"/>
        <cfvo type="num" val="0.7"/>
        <cfvo type="num" val="0.9"/>
      </iconSet>
    </cfRule>
    <cfRule type="cellIs" dxfId="450" priority="550" stopIfTrue="1" operator="greaterThanOrEqual">
      <formula>0.9</formula>
    </cfRule>
    <cfRule type="cellIs" dxfId="449" priority="551" stopIfTrue="1" operator="between">
      <formula>0.7</formula>
      <formula>0.89</formula>
    </cfRule>
    <cfRule type="cellIs" dxfId="448" priority="552" stopIfTrue="1" operator="between">
      <formula>0</formula>
      <formula>0.69</formula>
    </cfRule>
  </conditionalFormatting>
  <conditionalFormatting sqref="R52">
    <cfRule type="iconSet" priority="545">
      <iconSet iconSet="3TrafficLights2">
        <cfvo type="percent" val="0"/>
        <cfvo type="num" val="0.7"/>
        <cfvo type="num" val="0.9"/>
      </iconSet>
    </cfRule>
    <cfRule type="cellIs" dxfId="447" priority="546" stopIfTrue="1" operator="greaterThanOrEqual">
      <formula>0.9</formula>
    </cfRule>
    <cfRule type="cellIs" dxfId="446" priority="547" stopIfTrue="1" operator="between">
      <formula>0.7</formula>
      <formula>0.89</formula>
    </cfRule>
    <cfRule type="cellIs" dxfId="445" priority="548" stopIfTrue="1" operator="between">
      <formula>0</formula>
      <formula>0.69</formula>
    </cfRule>
  </conditionalFormatting>
  <conditionalFormatting sqref="AB52">
    <cfRule type="iconSet" priority="541">
      <iconSet iconSet="3TrafficLights2">
        <cfvo type="percent" val="0"/>
        <cfvo type="num" val="0.7"/>
        <cfvo type="num" val="0.9"/>
      </iconSet>
    </cfRule>
    <cfRule type="cellIs" dxfId="444" priority="542" stopIfTrue="1" operator="greaterThanOrEqual">
      <formula>0.9</formula>
    </cfRule>
    <cfRule type="cellIs" dxfId="443" priority="543" stopIfTrue="1" operator="between">
      <formula>0.7</formula>
      <formula>0.89</formula>
    </cfRule>
    <cfRule type="cellIs" dxfId="442" priority="544" stopIfTrue="1" operator="between">
      <formula>0</formula>
      <formula>0.69</formula>
    </cfRule>
  </conditionalFormatting>
  <conditionalFormatting sqref="AL52">
    <cfRule type="iconSet" priority="537">
      <iconSet iconSet="3TrafficLights2">
        <cfvo type="percent" val="0"/>
        <cfvo type="num" val="0.7"/>
        <cfvo type="num" val="0.9"/>
      </iconSet>
    </cfRule>
    <cfRule type="cellIs" dxfId="441" priority="538" stopIfTrue="1" operator="greaterThanOrEqual">
      <formula>0.9</formula>
    </cfRule>
    <cfRule type="cellIs" dxfId="440" priority="539" stopIfTrue="1" operator="between">
      <formula>0.7</formula>
      <formula>0.89</formula>
    </cfRule>
    <cfRule type="cellIs" dxfId="439" priority="540" stopIfTrue="1" operator="between">
      <formula>0</formula>
      <formula>0.69</formula>
    </cfRule>
  </conditionalFormatting>
  <conditionalFormatting sqref="AV52">
    <cfRule type="iconSet" priority="533">
      <iconSet iconSet="3TrafficLights2">
        <cfvo type="percent" val="0"/>
        <cfvo type="num" val="0.7"/>
        <cfvo type="num" val="0.9"/>
      </iconSet>
    </cfRule>
    <cfRule type="cellIs" dxfId="438" priority="534" stopIfTrue="1" operator="greaterThanOrEqual">
      <formula>0.9</formula>
    </cfRule>
    <cfRule type="cellIs" dxfId="437" priority="535" stopIfTrue="1" operator="between">
      <formula>0.7</formula>
      <formula>0.89</formula>
    </cfRule>
    <cfRule type="cellIs" dxfId="436" priority="536" stopIfTrue="1" operator="between">
      <formula>0</formula>
      <formula>0.69</formula>
    </cfRule>
  </conditionalFormatting>
  <conditionalFormatting sqref="BE52">
    <cfRule type="iconSet" priority="529">
      <iconSet iconSet="3TrafficLights2">
        <cfvo type="percent" val="0"/>
        <cfvo type="num" val="0.7"/>
        <cfvo type="num" val="0.9"/>
      </iconSet>
    </cfRule>
    <cfRule type="cellIs" dxfId="435" priority="530" stopIfTrue="1" operator="greaterThanOrEqual">
      <formula>0.9</formula>
    </cfRule>
    <cfRule type="cellIs" dxfId="434" priority="531" stopIfTrue="1" operator="between">
      <formula>0.7</formula>
      <formula>0.89</formula>
    </cfRule>
    <cfRule type="cellIs" dxfId="433" priority="532" stopIfTrue="1" operator="between">
      <formula>0</formula>
      <formula>0.69</formula>
    </cfRule>
  </conditionalFormatting>
  <conditionalFormatting sqref="AE52">
    <cfRule type="iconSet" priority="525">
      <iconSet iconSet="3TrafficLights2">
        <cfvo type="percent" val="0"/>
        <cfvo type="num" val="0.7"/>
        <cfvo type="num" val="0.9"/>
      </iconSet>
    </cfRule>
    <cfRule type="cellIs" dxfId="432" priority="526" stopIfTrue="1" operator="greaterThanOrEqual">
      <formula>0.9</formula>
    </cfRule>
    <cfRule type="cellIs" dxfId="431" priority="527" stopIfTrue="1" operator="between">
      <formula>0.7</formula>
      <formula>0.89</formula>
    </cfRule>
    <cfRule type="cellIs" dxfId="430" priority="528" stopIfTrue="1" operator="between">
      <formula>0</formula>
      <formula>0.69</formula>
    </cfRule>
  </conditionalFormatting>
  <conditionalFormatting sqref="AO52">
    <cfRule type="iconSet" priority="521">
      <iconSet iconSet="3TrafficLights2">
        <cfvo type="percent" val="0"/>
        <cfvo type="num" val="0.7"/>
        <cfvo type="num" val="0.9"/>
      </iconSet>
    </cfRule>
    <cfRule type="cellIs" dxfId="429" priority="522" stopIfTrue="1" operator="greaterThanOrEqual">
      <formula>0.9</formula>
    </cfRule>
    <cfRule type="cellIs" dxfId="428" priority="523" stopIfTrue="1" operator="between">
      <formula>0.7</formula>
      <formula>0.89</formula>
    </cfRule>
    <cfRule type="cellIs" dxfId="427" priority="524" stopIfTrue="1" operator="between">
      <formula>0</formula>
      <formula>0.69</formula>
    </cfRule>
  </conditionalFormatting>
  <conditionalFormatting sqref="AY52">
    <cfRule type="iconSet" priority="517">
      <iconSet iconSet="3TrafficLights2">
        <cfvo type="percent" val="0"/>
        <cfvo type="num" val="0.7"/>
        <cfvo type="num" val="0.9"/>
      </iconSet>
    </cfRule>
    <cfRule type="cellIs" dxfId="426" priority="518" stopIfTrue="1" operator="greaterThanOrEqual">
      <formula>0.9</formula>
    </cfRule>
    <cfRule type="cellIs" dxfId="425" priority="519" stopIfTrue="1" operator="between">
      <formula>0.7</formula>
      <formula>0.89</formula>
    </cfRule>
    <cfRule type="cellIs" dxfId="424" priority="520" stopIfTrue="1" operator="between">
      <formula>0</formula>
      <formula>0.69</formula>
    </cfRule>
  </conditionalFormatting>
  <conditionalFormatting sqref="BC62 BC68">
    <cfRule type="iconSet" priority="417">
      <iconSet iconSet="3TrafficLights2">
        <cfvo type="percent" val="0"/>
        <cfvo type="num" val="0.7"/>
        <cfvo type="num" val="0.9"/>
      </iconSet>
    </cfRule>
    <cfRule type="cellIs" dxfId="423" priority="418" stopIfTrue="1" operator="greaterThan">
      <formula>0.9</formula>
    </cfRule>
    <cfRule type="cellIs" dxfId="422" priority="419" stopIfTrue="1" operator="between">
      <formula>0.7</formula>
      <formula>0.89</formula>
    </cfRule>
    <cfRule type="cellIs" dxfId="421" priority="420" stopIfTrue="1" operator="between">
      <formula>0</formula>
      <formula>0.69</formula>
    </cfRule>
  </conditionalFormatting>
  <conditionalFormatting sqref="BC63">
    <cfRule type="iconSet" priority="413">
      <iconSet iconSet="3TrafficLights2">
        <cfvo type="percent" val="0"/>
        <cfvo type="num" val="0.7"/>
        <cfvo type="num" val="0.9"/>
      </iconSet>
    </cfRule>
    <cfRule type="cellIs" dxfId="420" priority="414" stopIfTrue="1" operator="greaterThan">
      <formula>0.9</formula>
    </cfRule>
    <cfRule type="cellIs" dxfId="419" priority="415" stopIfTrue="1" operator="between">
      <formula>0.7</formula>
      <formula>0.89</formula>
    </cfRule>
    <cfRule type="cellIs" dxfId="418" priority="416" stopIfTrue="1" operator="between">
      <formula>0</formula>
      <formula>0.69</formula>
    </cfRule>
  </conditionalFormatting>
  <conditionalFormatting sqref="BC67">
    <cfRule type="iconSet" priority="409">
      <iconSet iconSet="3TrafficLights2">
        <cfvo type="percent" val="0"/>
        <cfvo type="num" val="0.7"/>
        <cfvo type="num" val="0.9"/>
      </iconSet>
    </cfRule>
    <cfRule type="cellIs" dxfId="417" priority="410" stopIfTrue="1" operator="greaterThan">
      <formula>0.9</formula>
    </cfRule>
    <cfRule type="cellIs" dxfId="416" priority="411" stopIfTrue="1" operator="between">
      <formula>0.7</formula>
      <formula>0.89</formula>
    </cfRule>
    <cfRule type="cellIs" dxfId="415" priority="412" stopIfTrue="1" operator="between">
      <formula>0</formula>
      <formula>0.69</formula>
    </cfRule>
  </conditionalFormatting>
  <conditionalFormatting sqref="BC66">
    <cfRule type="iconSet" priority="405">
      <iconSet iconSet="3TrafficLights2">
        <cfvo type="percent" val="0"/>
        <cfvo type="num" val="0.7"/>
        <cfvo type="num" val="0.9"/>
      </iconSet>
    </cfRule>
    <cfRule type="cellIs" dxfId="414" priority="406" stopIfTrue="1" operator="greaterThan">
      <formula>0.9</formula>
    </cfRule>
    <cfRule type="cellIs" dxfId="413" priority="407" stopIfTrue="1" operator="between">
      <formula>0.7</formula>
      <formula>0.89</formula>
    </cfRule>
    <cfRule type="cellIs" dxfId="412" priority="408" stopIfTrue="1" operator="between">
      <formula>0</formula>
      <formula>0.69</formula>
    </cfRule>
  </conditionalFormatting>
  <conditionalFormatting sqref="BC65">
    <cfRule type="iconSet" priority="401">
      <iconSet iconSet="3TrafficLights2">
        <cfvo type="percent" val="0"/>
        <cfvo type="num" val="0.7"/>
        <cfvo type="num" val="0.9"/>
      </iconSet>
    </cfRule>
    <cfRule type="cellIs" dxfId="411" priority="402" stopIfTrue="1" operator="greaterThan">
      <formula>0.9</formula>
    </cfRule>
    <cfRule type="cellIs" dxfId="410" priority="403" stopIfTrue="1" operator="between">
      <formula>0.7</formula>
      <formula>0.89</formula>
    </cfRule>
    <cfRule type="cellIs" dxfId="409" priority="404" stopIfTrue="1" operator="between">
      <formula>0</formula>
      <formula>0.69</formula>
    </cfRule>
  </conditionalFormatting>
  <conditionalFormatting sqref="U62:U63 U65:U68">
    <cfRule type="iconSet" priority="397">
      <iconSet iconSet="3TrafficLights2">
        <cfvo type="percent" val="0"/>
        <cfvo type="num" val="0.7"/>
        <cfvo type="num" val="0.9"/>
      </iconSet>
    </cfRule>
    <cfRule type="cellIs" dxfId="408" priority="398" stopIfTrue="1" operator="greaterThanOrEqual">
      <formula>0.9</formula>
    </cfRule>
    <cfRule type="cellIs" dxfId="407" priority="399" stopIfTrue="1" operator="between">
      <formula>0.7</formula>
      <formula>0.89</formula>
    </cfRule>
    <cfRule type="cellIs" dxfId="406" priority="400" stopIfTrue="1" operator="between">
      <formula>0</formula>
      <formula>0.69</formula>
    </cfRule>
  </conditionalFormatting>
  <conditionalFormatting sqref="R62:R63 R65:R68">
    <cfRule type="iconSet" priority="393">
      <iconSet iconSet="3TrafficLights2">
        <cfvo type="percent" val="0"/>
        <cfvo type="num" val="0.7"/>
        <cfvo type="num" val="0.9"/>
      </iconSet>
    </cfRule>
    <cfRule type="cellIs" dxfId="405" priority="394" stopIfTrue="1" operator="greaterThanOrEqual">
      <formula>0.9</formula>
    </cfRule>
    <cfRule type="cellIs" dxfId="404" priority="395" stopIfTrue="1" operator="between">
      <formula>0.7</formula>
      <formula>0.89</formula>
    </cfRule>
    <cfRule type="cellIs" dxfId="403" priority="396" stopIfTrue="1" operator="between">
      <formula>0</formula>
      <formula>0.69</formula>
    </cfRule>
  </conditionalFormatting>
  <conditionalFormatting sqref="AB62:AB63 AB65:AB68">
    <cfRule type="iconSet" priority="389">
      <iconSet iconSet="3TrafficLights2">
        <cfvo type="percent" val="0"/>
        <cfvo type="num" val="0.7"/>
        <cfvo type="num" val="0.9"/>
      </iconSet>
    </cfRule>
    <cfRule type="cellIs" dxfId="402" priority="390" stopIfTrue="1" operator="greaterThanOrEqual">
      <formula>0.9</formula>
    </cfRule>
    <cfRule type="cellIs" dxfId="401" priority="391" stopIfTrue="1" operator="between">
      <formula>0.7</formula>
      <formula>0.89</formula>
    </cfRule>
    <cfRule type="cellIs" dxfId="400" priority="392" stopIfTrue="1" operator="between">
      <formula>0</formula>
      <formula>0.69</formula>
    </cfRule>
  </conditionalFormatting>
  <conditionalFormatting sqref="AL62:AL63 AL65:AL68">
    <cfRule type="iconSet" priority="385">
      <iconSet iconSet="3TrafficLights2">
        <cfvo type="percent" val="0"/>
        <cfvo type="num" val="0.7"/>
        <cfvo type="num" val="0.9"/>
      </iconSet>
    </cfRule>
    <cfRule type="cellIs" dxfId="399" priority="386" stopIfTrue="1" operator="greaterThanOrEqual">
      <formula>0.9</formula>
    </cfRule>
    <cfRule type="cellIs" dxfId="398" priority="387" stopIfTrue="1" operator="between">
      <formula>0.7</formula>
      <formula>0.89</formula>
    </cfRule>
    <cfRule type="cellIs" dxfId="397" priority="388" stopIfTrue="1" operator="between">
      <formula>0</formula>
      <formula>0.69</formula>
    </cfRule>
  </conditionalFormatting>
  <conditionalFormatting sqref="AV62:AV63 AV65:AV68">
    <cfRule type="iconSet" priority="381">
      <iconSet iconSet="3TrafficLights2">
        <cfvo type="percent" val="0"/>
        <cfvo type="num" val="0.7"/>
        <cfvo type="num" val="0.9"/>
      </iconSet>
    </cfRule>
    <cfRule type="cellIs" dxfId="396" priority="382" stopIfTrue="1" operator="greaterThanOrEqual">
      <formula>0.9</formula>
    </cfRule>
    <cfRule type="cellIs" dxfId="395" priority="383" stopIfTrue="1" operator="between">
      <formula>0.7</formula>
      <formula>0.89</formula>
    </cfRule>
    <cfRule type="cellIs" dxfId="394" priority="384" stopIfTrue="1" operator="between">
      <formula>0</formula>
      <formula>0.69</formula>
    </cfRule>
  </conditionalFormatting>
  <conditionalFormatting sqref="BE62:BE63 BE65:BE68">
    <cfRule type="iconSet" priority="377">
      <iconSet iconSet="3TrafficLights2">
        <cfvo type="percent" val="0"/>
        <cfvo type="num" val="0.7"/>
        <cfvo type="num" val="0.9"/>
      </iconSet>
    </cfRule>
    <cfRule type="cellIs" dxfId="393" priority="378" stopIfTrue="1" operator="greaterThanOrEqual">
      <formula>0.9</formula>
    </cfRule>
    <cfRule type="cellIs" dxfId="392" priority="379" stopIfTrue="1" operator="between">
      <formula>0.7</formula>
      <formula>0.89</formula>
    </cfRule>
    <cfRule type="cellIs" dxfId="391" priority="380" stopIfTrue="1" operator="between">
      <formula>0</formula>
      <formula>0.69</formula>
    </cfRule>
  </conditionalFormatting>
  <conditionalFormatting sqref="AE62:AE63 AE65:AE68">
    <cfRule type="iconSet" priority="373">
      <iconSet iconSet="3TrafficLights2">
        <cfvo type="percent" val="0"/>
        <cfvo type="num" val="0.7"/>
        <cfvo type="num" val="0.9"/>
      </iconSet>
    </cfRule>
    <cfRule type="cellIs" dxfId="390" priority="374" stopIfTrue="1" operator="greaterThanOrEqual">
      <formula>0.9</formula>
    </cfRule>
    <cfRule type="cellIs" dxfId="389" priority="375" stopIfTrue="1" operator="between">
      <formula>0.7</formula>
      <formula>0.89</formula>
    </cfRule>
    <cfRule type="cellIs" dxfId="388" priority="376" stopIfTrue="1" operator="between">
      <formula>0</formula>
      <formula>0.69</formula>
    </cfRule>
  </conditionalFormatting>
  <conditionalFormatting sqref="AO62:AO63 AO65:AO68">
    <cfRule type="iconSet" priority="369">
      <iconSet iconSet="3TrafficLights2">
        <cfvo type="percent" val="0"/>
        <cfvo type="num" val="0.7"/>
        <cfvo type="num" val="0.9"/>
      </iconSet>
    </cfRule>
    <cfRule type="cellIs" dxfId="387" priority="370" stopIfTrue="1" operator="greaterThanOrEqual">
      <formula>0.9</formula>
    </cfRule>
    <cfRule type="cellIs" dxfId="386" priority="371" stopIfTrue="1" operator="between">
      <formula>0.7</formula>
      <formula>0.89</formula>
    </cfRule>
    <cfRule type="cellIs" dxfId="385" priority="372" stopIfTrue="1" operator="between">
      <formula>0</formula>
      <formula>0.69</formula>
    </cfRule>
  </conditionalFormatting>
  <conditionalFormatting sqref="AY62:AY63 AY65:AY68">
    <cfRule type="iconSet" priority="365">
      <iconSet iconSet="3TrafficLights2">
        <cfvo type="percent" val="0"/>
        <cfvo type="num" val="0.7"/>
        <cfvo type="num" val="0.9"/>
      </iconSet>
    </cfRule>
    <cfRule type="cellIs" dxfId="384" priority="366" stopIfTrue="1" operator="greaterThanOrEqual">
      <formula>0.9</formula>
    </cfRule>
    <cfRule type="cellIs" dxfId="383" priority="367" stopIfTrue="1" operator="between">
      <formula>0.7</formula>
      <formula>0.89</formula>
    </cfRule>
    <cfRule type="cellIs" dxfId="382" priority="368" stopIfTrue="1" operator="between">
      <formula>0</formula>
      <formula>0.69</formula>
    </cfRule>
  </conditionalFormatting>
  <conditionalFormatting sqref="BC64">
    <cfRule type="iconSet" priority="361">
      <iconSet iconSet="3TrafficLights2">
        <cfvo type="percent" val="0"/>
        <cfvo type="num" val="0.7"/>
        <cfvo type="num" val="0.9"/>
      </iconSet>
    </cfRule>
    <cfRule type="cellIs" dxfId="381" priority="362" stopIfTrue="1" operator="greaterThan">
      <formula>0.9</formula>
    </cfRule>
    <cfRule type="cellIs" dxfId="380" priority="363" stopIfTrue="1" operator="between">
      <formula>0.7</formula>
      <formula>0.89</formula>
    </cfRule>
    <cfRule type="cellIs" dxfId="379" priority="364" stopIfTrue="1" operator="between">
      <formula>0</formula>
      <formula>0.69</formula>
    </cfRule>
  </conditionalFormatting>
  <conditionalFormatting sqref="U64">
    <cfRule type="iconSet" priority="357">
      <iconSet iconSet="3TrafficLights2">
        <cfvo type="percent" val="0"/>
        <cfvo type="num" val="0.7"/>
        <cfvo type="num" val="0.9"/>
      </iconSet>
    </cfRule>
    <cfRule type="cellIs" dxfId="378" priority="358" stopIfTrue="1" operator="greaterThanOrEqual">
      <formula>0.9</formula>
    </cfRule>
    <cfRule type="cellIs" dxfId="377" priority="359" stopIfTrue="1" operator="between">
      <formula>0.7</formula>
      <formula>0.89</formula>
    </cfRule>
    <cfRule type="cellIs" dxfId="376" priority="360" stopIfTrue="1" operator="between">
      <formula>0</formula>
      <formula>0.69</formula>
    </cfRule>
  </conditionalFormatting>
  <conditionalFormatting sqref="R64">
    <cfRule type="iconSet" priority="353">
      <iconSet iconSet="3TrafficLights2">
        <cfvo type="percent" val="0"/>
        <cfvo type="num" val="0.7"/>
        <cfvo type="num" val="0.9"/>
      </iconSet>
    </cfRule>
    <cfRule type="cellIs" dxfId="375" priority="354" stopIfTrue="1" operator="greaterThanOrEqual">
      <formula>0.9</formula>
    </cfRule>
    <cfRule type="cellIs" dxfId="374" priority="355" stopIfTrue="1" operator="between">
      <formula>0.7</formula>
      <formula>0.89</formula>
    </cfRule>
    <cfRule type="cellIs" dxfId="373" priority="356" stopIfTrue="1" operator="between">
      <formula>0</formula>
      <formula>0.69</formula>
    </cfRule>
  </conditionalFormatting>
  <conditionalFormatting sqref="AB64">
    <cfRule type="iconSet" priority="349">
      <iconSet iconSet="3TrafficLights2">
        <cfvo type="percent" val="0"/>
        <cfvo type="num" val="0.7"/>
        <cfvo type="num" val="0.9"/>
      </iconSet>
    </cfRule>
    <cfRule type="cellIs" dxfId="372" priority="350" stopIfTrue="1" operator="greaterThanOrEqual">
      <formula>0.9</formula>
    </cfRule>
    <cfRule type="cellIs" dxfId="371" priority="351" stopIfTrue="1" operator="between">
      <formula>0.7</formula>
      <formula>0.89</formula>
    </cfRule>
    <cfRule type="cellIs" dxfId="370" priority="352" stopIfTrue="1" operator="between">
      <formula>0</formula>
      <formula>0.69</formula>
    </cfRule>
  </conditionalFormatting>
  <conditionalFormatting sqref="AL64">
    <cfRule type="iconSet" priority="345">
      <iconSet iconSet="3TrafficLights2">
        <cfvo type="percent" val="0"/>
        <cfvo type="num" val="0.7"/>
        <cfvo type="num" val="0.9"/>
      </iconSet>
    </cfRule>
    <cfRule type="cellIs" dxfId="369" priority="346" stopIfTrue="1" operator="greaterThanOrEqual">
      <formula>0.9</formula>
    </cfRule>
    <cfRule type="cellIs" dxfId="368" priority="347" stopIfTrue="1" operator="between">
      <formula>0.7</formula>
      <formula>0.89</formula>
    </cfRule>
    <cfRule type="cellIs" dxfId="367" priority="348" stopIfTrue="1" operator="between">
      <formula>0</formula>
      <formula>0.69</formula>
    </cfRule>
  </conditionalFormatting>
  <conditionalFormatting sqref="AV64">
    <cfRule type="iconSet" priority="341">
      <iconSet iconSet="3TrafficLights2">
        <cfvo type="percent" val="0"/>
        <cfvo type="num" val="0.7"/>
        <cfvo type="num" val="0.9"/>
      </iconSet>
    </cfRule>
    <cfRule type="cellIs" dxfId="366" priority="342" stopIfTrue="1" operator="greaterThanOrEqual">
      <formula>0.9</formula>
    </cfRule>
    <cfRule type="cellIs" dxfId="365" priority="343" stopIfTrue="1" operator="between">
      <formula>0.7</formula>
      <formula>0.89</formula>
    </cfRule>
    <cfRule type="cellIs" dxfId="364" priority="344" stopIfTrue="1" operator="between">
      <formula>0</formula>
      <formula>0.69</formula>
    </cfRule>
  </conditionalFormatting>
  <conditionalFormatting sqref="BE64">
    <cfRule type="iconSet" priority="337">
      <iconSet iconSet="3TrafficLights2">
        <cfvo type="percent" val="0"/>
        <cfvo type="num" val="0.7"/>
        <cfvo type="num" val="0.9"/>
      </iconSet>
    </cfRule>
    <cfRule type="cellIs" dxfId="363" priority="338" stopIfTrue="1" operator="greaterThanOrEqual">
      <formula>0.9</formula>
    </cfRule>
    <cfRule type="cellIs" dxfId="362" priority="339" stopIfTrue="1" operator="between">
      <formula>0.7</formula>
      <formula>0.89</formula>
    </cfRule>
    <cfRule type="cellIs" dxfId="361" priority="340" stopIfTrue="1" operator="between">
      <formula>0</formula>
      <formula>0.69</formula>
    </cfRule>
  </conditionalFormatting>
  <conditionalFormatting sqref="AE64">
    <cfRule type="iconSet" priority="333">
      <iconSet iconSet="3TrafficLights2">
        <cfvo type="percent" val="0"/>
        <cfvo type="num" val="0.7"/>
        <cfvo type="num" val="0.9"/>
      </iconSet>
    </cfRule>
    <cfRule type="cellIs" dxfId="360" priority="334" stopIfTrue="1" operator="greaterThanOrEqual">
      <formula>0.9</formula>
    </cfRule>
    <cfRule type="cellIs" dxfId="359" priority="335" stopIfTrue="1" operator="between">
      <formula>0.7</formula>
      <formula>0.89</formula>
    </cfRule>
    <cfRule type="cellIs" dxfId="358" priority="336" stopIfTrue="1" operator="between">
      <formula>0</formula>
      <formula>0.69</formula>
    </cfRule>
  </conditionalFormatting>
  <conditionalFormatting sqref="AO64">
    <cfRule type="iconSet" priority="329">
      <iconSet iconSet="3TrafficLights2">
        <cfvo type="percent" val="0"/>
        <cfvo type="num" val="0.7"/>
        <cfvo type="num" val="0.9"/>
      </iconSet>
    </cfRule>
    <cfRule type="cellIs" dxfId="357" priority="330" stopIfTrue="1" operator="greaterThanOrEqual">
      <formula>0.9</formula>
    </cfRule>
    <cfRule type="cellIs" dxfId="356" priority="331" stopIfTrue="1" operator="between">
      <formula>0.7</formula>
      <formula>0.89</formula>
    </cfRule>
    <cfRule type="cellIs" dxfId="355" priority="332" stopIfTrue="1" operator="between">
      <formula>0</formula>
      <formula>0.69</formula>
    </cfRule>
  </conditionalFormatting>
  <conditionalFormatting sqref="AY64">
    <cfRule type="iconSet" priority="325">
      <iconSet iconSet="3TrafficLights2">
        <cfvo type="percent" val="0"/>
        <cfvo type="num" val="0.7"/>
        <cfvo type="num" val="0.9"/>
      </iconSet>
    </cfRule>
    <cfRule type="cellIs" dxfId="354" priority="326" stopIfTrue="1" operator="greaterThanOrEqual">
      <formula>0.9</formula>
    </cfRule>
    <cfRule type="cellIs" dxfId="353" priority="327" stopIfTrue="1" operator="between">
      <formula>0.7</formula>
      <formula>0.89</formula>
    </cfRule>
    <cfRule type="cellIs" dxfId="352" priority="328" stopIfTrue="1" operator="between">
      <formula>0</formula>
      <formula>0.69</formula>
    </cfRule>
  </conditionalFormatting>
  <conditionalFormatting sqref="BC74 BC80">
    <cfRule type="iconSet" priority="321">
      <iconSet iconSet="3TrafficLights2">
        <cfvo type="percent" val="0"/>
        <cfvo type="num" val="0.7"/>
        <cfvo type="num" val="0.9"/>
      </iconSet>
    </cfRule>
    <cfRule type="cellIs" dxfId="351" priority="322" stopIfTrue="1" operator="greaterThan">
      <formula>0.9</formula>
    </cfRule>
    <cfRule type="cellIs" dxfId="350" priority="323" stopIfTrue="1" operator="between">
      <formula>0.7</formula>
      <formula>0.89</formula>
    </cfRule>
    <cfRule type="cellIs" dxfId="349" priority="324" stopIfTrue="1" operator="between">
      <formula>0</formula>
      <formula>0.69</formula>
    </cfRule>
  </conditionalFormatting>
  <conditionalFormatting sqref="BC75">
    <cfRule type="iconSet" priority="317">
      <iconSet iconSet="3TrafficLights2">
        <cfvo type="percent" val="0"/>
        <cfvo type="num" val="0.7"/>
        <cfvo type="num" val="0.9"/>
      </iconSet>
    </cfRule>
    <cfRule type="cellIs" dxfId="348" priority="318" stopIfTrue="1" operator="greaterThan">
      <formula>0.9</formula>
    </cfRule>
    <cfRule type="cellIs" dxfId="347" priority="319" stopIfTrue="1" operator="between">
      <formula>0.7</formula>
      <formula>0.89</formula>
    </cfRule>
    <cfRule type="cellIs" dxfId="346" priority="320" stopIfTrue="1" operator="between">
      <formula>0</formula>
      <formula>0.69</formula>
    </cfRule>
  </conditionalFormatting>
  <conditionalFormatting sqref="BC79">
    <cfRule type="iconSet" priority="313">
      <iconSet iconSet="3TrafficLights2">
        <cfvo type="percent" val="0"/>
        <cfvo type="num" val="0.7"/>
        <cfvo type="num" val="0.9"/>
      </iconSet>
    </cfRule>
    <cfRule type="cellIs" dxfId="345" priority="314" stopIfTrue="1" operator="greaterThan">
      <formula>0.9</formula>
    </cfRule>
    <cfRule type="cellIs" dxfId="344" priority="315" stopIfTrue="1" operator="between">
      <formula>0.7</formula>
      <formula>0.89</formula>
    </cfRule>
    <cfRule type="cellIs" dxfId="343" priority="316" stopIfTrue="1" operator="between">
      <formula>0</formula>
      <formula>0.69</formula>
    </cfRule>
  </conditionalFormatting>
  <conditionalFormatting sqref="BC78">
    <cfRule type="iconSet" priority="309">
      <iconSet iconSet="3TrafficLights2">
        <cfvo type="percent" val="0"/>
        <cfvo type="num" val="0.7"/>
        <cfvo type="num" val="0.9"/>
      </iconSet>
    </cfRule>
    <cfRule type="cellIs" dxfId="342" priority="310" stopIfTrue="1" operator="greaterThan">
      <formula>0.9</formula>
    </cfRule>
    <cfRule type="cellIs" dxfId="341" priority="311" stopIfTrue="1" operator="between">
      <formula>0.7</formula>
      <formula>0.89</formula>
    </cfRule>
    <cfRule type="cellIs" dxfId="340" priority="312" stopIfTrue="1" operator="between">
      <formula>0</formula>
      <formula>0.69</formula>
    </cfRule>
  </conditionalFormatting>
  <conditionalFormatting sqref="BC77">
    <cfRule type="iconSet" priority="305">
      <iconSet iconSet="3TrafficLights2">
        <cfvo type="percent" val="0"/>
        <cfvo type="num" val="0.7"/>
        <cfvo type="num" val="0.9"/>
      </iconSet>
    </cfRule>
    <cfRule type="cellIs" dxfId="339" priority="306" stopIfTrue="1" operator="greaterThan">
      <formula>0.9</formula>
    </cfRule>
    <cfRule type="cellIs" dxfId="338" priority="307" stopIfTrue="1" operator="between">
      <formula>0.7</formula>
      <formula>0.89</formula>
    </cfRule>
    <cfRule type="cellIs" dxfId="337" priority="308" stopIfTrue="1" operator="between">
      <formula>0</formula>
      <formula>0.69</formula>
    </cfRule>
  </conditionalFormatting>
  <conditionalFormatting sqref="U74:U75 U77:U80">
    <cfRule type="iconSet" priority="301">
      <iconSet iconSet="3TrafficLights2">
        <cfvo type="percent" val="0"/>
        <cfvo type="num" val="0.7"/>
        <cfvo type="num" val="0.9"/>
      </iconSet>
    </cfRule>
    <cfRule type="cellIs" dxfId="336" priority="302" stopIfTrue="1" operator="greaterThanOrEqual">
      <formula>0.9</formula>
    </cfRule>
    <cfRule type="cellIs" dxfId="335" priority="303" stopIfTrue="1" operator="between">
      <formula>0.7</formula>
      <formula>0.89</formula>
    </cfRule>
    <cfRule type="cellIs" dxfId="334" priority="304" stopIfTrue="1" operator="between">
      <formula>0</formula>
      <formula>0.69</formula>
    </cfRule>
  </conditionalFormatting>
  <conditionalFormatting sqref="R74:R75 R77:R80">
    <cfRule type="iconSet" priority="297">
      <iconSet iconSet="3TrafficLights2">
        <cfvo type="percent" val="0"/>
        <cfvo type="num" val="0.7"/>
        <cfvo type="num" val="0.9"/>
      </iconSet>
    </cfRule>
    <cfRule type="cellIs" dxfId="333" priority="298" stopIfTrue="1" operator="greaterThanOrEqual">
      <formula>0.9</formula>
    </cfRule>
    <cfRule type="cellIs" dxfId="332" priority="299" stopIfTrue="1" operator="between">
      <formula>0.7</formula>
      <formula>0.89</formula>
    </cfRule>
    <cfRule type="cellIs" dxfId="331" priority="300" stopIfTrue="1" operator="between">
      <formula>0</formula>
      <formula>0.69</formula>
    </cfRule>
  </conditionalFormatting>
  <conditionalFormatting sqref="AB74:AB75 AB77:AB80">
    <cfRule type="iconSet" priority="293">
      <iconSet iconSet="3TrafficLights2">
        <cfvo type="percent" val="0"/>
        <cfvo type="num" val="0.7"/>
        <cfvo type="num" val="0.9"/>
      </iconSet>
    </cfRule>
    <cfRule type="cellIs" dxfId="330" priority="294" stopIfTrue="1" operator="greaterThanOrEqual">
      <formula>0.9</formula>
    </cfRule>
    <cfRule type="cellIs" dxfId="329" priority="295" stopIfTrue="1" operator="between">
      <formula>0.7</formula>
      <formula>0.89</formula>
    </cfRule>
    <cfRule type="cellIs" dxfId="328" priority="296" stopIfTrue="1" operator="between">
      <formula>0</formula>
      <formula>0.69</formula>
    </cfRule>
  </conditionalFormatting>
  <conditionalFormatting sqref="AL74:AL75 AL77:AL80">
    <cfRule type="iconSet" priority="289">
      <iconSet iconSet="3TrafficLights2">
        <cfvo type="percent" val="0"/>
        <cfvo type="num" val="0.7"/>
        <cfvo type="num" val="0.9"/>
      </iconSet>
    </cfRule>
    <cfRule type="cellIs" dxfId="327" priority="290" stopIfTrue="1" operator="greaterThanOrEqual">
      <formula>0.9</formula>
    </cfRule>
    <cfRule type="cellIs" dxfId="326" priority="291" stopIfTrue="1" operator="between">
      <formula>0.7</formula>
      <formula>0.89</formula>
    </cfRule>
    <cfRule type="cellIs" dxfId="325" priority="292" stopIfTrue="1" operator="between">
      <formula>0</formula>
      <formula>0.69</formula>
    </cfRule>
  </conditionalFormatting>
  <conditionalFormatting sqref="AV74:AV75 AV77:AV80">
    <cfRule type="iconSet" priority="285">
      <iconSet iconSet="3TrafficLights2">
        <cfvo type="percent" val="0"/>
        <cfvo type="num" val="0.7"/>
        <cfvo type="num" val="0.9"/>
      </iconSet>
    </cfRule>
    <cfRule type="cellIs" dxfId="324" priority="286" stopIfTrue="1" operator="greaterThanOrEqual">
      <formula>0.9</formula>
    </cfRule>
    <cfRule type="cellIs" dxfId="323" priority="287" stopIfTrue="1" operator="between">
      <formula>0.7</formula>
      <formula>0.89</formula>
    </cfRule>
    <cfRule type="cellIs" dxfId="322" priority="288" stopIfTrue="1" operator="between">
      <formula>0</formula>
      <formula>0.69</formula>
    </cfRule>
  </conditionalFormatting>
  <conditionalFormatting sqref="BE74:BE75 BE77:BE80">
    <cfRule type="iconSet" priority="281">
      <iconSet iconSet="3TrafficLights2">
        <cfvo type="percent" val="0"/>
        <cfvo type="num" val="0.7"/>
        <cfvo type="num" val="0.9"/>
      </iconSet>
    </cfRule>
    <cfRule type="cellIs" dxfId="321" priority="282" stopIfTrue="1" operator="greaterThanOrEqual">
      <formula>0.9</formula>
    </cfRule>
    <cfRule type="cellIs" dxfId="320" priority="283" stopIfTrue="1" operator="between">
      <formula>0.7</formula>
      <formula>0.89</formula>
    </cfRule>
    <cfRule type="cellIs" dxfId="319" priority="284" stopIfTrue="1" operator="between">
      <formula>0</formula>
      <formula>0.69</formula>
    </cfRule>
  </conditionalFormatting>
  <conditionalFormatting sqref="AE74:AE75 AE77:AE80">
    <cfRule type="iconSet" priority="277">
      <iconSet iconSet="3TrafficLights2">
        <cfvo type="percent" val="0"/>
        <cfvo type="num" val="0.7"/>
        <cfvo type="num" val="0.9"/>
      </iconSet>
    </cfRule>
    <cfRule type="cellIs" dxfId="318" priority="278" stopIfTrue="1" operator="greaterThanOrEqual">
      <formula>0.9</formula>
    </cfRule>
    <cfRule type="cellIs" dxfId="317" priority="279" stopIfTrue="1" operator="between">
      <formula>0.7</formula>
      <formula>0.89</formula>
    </cfRule>
    <cfRule type="cellIs" dxfId="316" priority="280" stopIfTrue="1" operator="between">
      <formula>0</formula>
      <formula>0.69</formula>
    </cfRule>
  </conditionalFormatting>
  <conditionalFormatting sqref="AO74:AO75 AO77:AO80">
    <cfRule type="iconSet" priority="273">
      <iconSet iconSet="3TrafficLights2">
        <cfvo type="percent" val="0"/>
        <cfvo type="num" val="0.7"/>
        <cfvo type="num" val="0.9"/>
      </iconSet>
    </cfRule>
    <cfRule type="cellIs" dxfId="315" priority="274" stopIfTrue="1" operator="greaterThanOrEqual">
      <formula>0.9</formula>
    </cfRule>
    <cfRule type="cellIs" dxfId="314" priority="275" stopIfTrue="1" operator="between">
      <formula>0.7</formula>
      <formula>0.89</formula>
    </cfRule>
    <cfRule type="cellIs" dxfId="313" priority="276" stopIfTrue="1" operator="between">
      <formula>0</formula>
      <formula>0.69</formula>
    </cfRule>
  </conditionalFormatting>
  <conditionalFormatting sqref="AY74:AY75 AY77:AY80">
    <cfRule type="iconSet" priority="269">
      <iconSet iconSet="3TrafficLights2">
        <cfvo type="percent" val="0"/>
        <cfvo type="num" val="0.7"/>
        <cfvo type="num" val="0.9"/>
      </iconSet>
    </cfRule>
    <cfRule type="cellIs" dxfId="312" priority="270" stopIfTrue="1" operator="greaterThanOrEqual">
      <formula>0.9</formula>
    </cfRule>
    <cfRule type="cellIs" dxfId="311" priority="271" stopIfTrue="1" operator="between">
      <formula>0.7</formula>
      <formula>0.89</formula>
    </cfRule>
    <cfRule type="cellIs" dxfId="310" priority="272" stopIfTrue="1" operator="between">
      <formula>0</formula>
      <formula>0.69</formula>
    </cfRule>
  </conditionalFormatting>
  <conditionalFormatting sqref="BC76">
    <cfRule type="iconSet" priority="265">
      <iconSet iconSet="3TrafficLights2">
        <cfvo type="percent" val="0"/>
        <cfvo type="num" val="0.7"/>
        <cfvo type="num" val="0.9"/>
      </iconSet>
    </cfRule>
    <cfRule type="cellIs" dxfId="309" priority="266" stopIfTrue="1" operator="greaterThan">
      <formula>0.9</formula>
    </cfRule>
    <cfRule type="cellIs" dxfId="308" priority="267" stopIfTrue="1" operator="between">
      <formula>0.7</formula>
      <formula>0.89</formula>
    </cfRule>
    <cfRule type="cellIs" dxfId="307" priority="268" stopIfTrue="1" operator="between">
      <formula>0</formula>
      <formula>0.69</formula>
    </cfRule>
  </conditionalFormatting>
  <conditionalFormatting sqref="U76">
    <cfRule type="iconSet" priority="261">
      <iconSet iconSet="3TrafficLights2">
        <cfvo type="percent" val="0"/>
        <cfvo type="num" val="0.7"/>
        <cfvo type="num" val="0.9"/>
      </iconSet>
    </cfRule>
    <cfRule type="cellIs" dxfId="306" priority="262" stopIfTrue="1" operator="greaterThanOrEqual">
      <formula>0.9</formula>
    </cfRule>
    <cfRule type="cellIs" dxfId="305" priority="263" stopIfTrue="1" operator="between">
      <formula>0.7</formula>
      <formula>0.89</formula>
    </cfRule>
    <cfRule type="cellIs" dxfId="304" priority="264" stopIfTrue="1" operator="between">
      <formula>0</formula>
      <formula>0.69</formula>
    </cfRule>
  </conditionalFormatting>
  <conditionalFormatting sqref="R76">
    <cfRule type="iconSet" priority="257">
      <iconSet iconSet="3TrafficLights2">
        <cfvo type="percent" val="0"/>
        <cfvo type="num" val="0.7"/>
        <cfvo type="num" val="0.9"/>
      </iconSet>
    </cfRule>
    <cfRule type="cellIs" dxfId="303" priority="258" stopIfTrue="1" operator="greaterThanOrEqual">
      <formula>0.9</formula>
    </cfRule>
    <cfRule type="cellIs" dxfId="302" priority="259" stopIfTrue="1" operator="between">
      <formula>0.7</formula>
      <formula>0.89</formula>
    </cfRule>
    <cfRule type="cellIs" dxfId="301" priority="260" stopIfTrue="1" operator="between">
      <formula>0</formula>
      <formula>0.69</formula>
    </cfRule>
  </conditionalFormatting>
  <conditionalFormatting sqref="AB76">
    <cfRule type="iconSet" priority="253">
      <iconSet iconSet="3TrafficLights2">
        <cfvo type="percent" val="0"/>
        <cfvo type="num" val="0.7"/>
        <cfvo type="num" val="0.9"/>
      </iconSet>
    </cfRule>
    <cfRule type="cellIs" dxfId="300" priority="254" stopIfTrue="1" operator="greaterThanOrEqual">
      <formula>0.9</formula>
    </cfRule>
    <cfRule type="cellIs" dxfId="299" priority="255" stopIfTrue="1" operator="between">
      <formula>0.7</formula>
      <formula>0.89</formula>
    </cfRule>
    <cfRule type="cellIs" dxfId="298" priority="256" stopIfTrue="1" operator="between">
      <formula>0</formula>
      <formula>0.69</formula>
    </cfRule>
  </conditionalFormatting>
  <conditionalFormatting sqref="AL76">
    <cfRule type="iconSet" priority="249">
      <iconSet iconSet="3TrafficLights2">
        <cfvo type="percent" val="0"/>
        <cfvo type="num" val="0.7"/>
        <cfvo type="num" val="0.9"/>
      </iconSet>
    </cfRule>
    <cfRule type="cellIs" dxfId="297" priority="250" stopIfTrue="1" operator="greaterThanOrEqual">
      <formula>0.9</formula>
    </cfRule>
    <cfRule type="cellIs" dxfId="296" priority="251" stopIfTrue="1" operator="between">
      <formula>0.7</formula>
      <formula>0.89</formula>
    </cfRule>
    <cfRule type="cellIs" dxfId="295" priority="252" stopIfTrue="1" operator="between">
      <formula>0</formula>
      <formula>0.69</formula>
    </cfRule>
  </conditionalFormatting>
  <conditionalFormatting sqref="AV76">
    <cfRule type="iconSet" priority="245">
      <iconSet iconSet="3TrafficLights2">
        <cfvo type="percent" val="0"/>
        <cfvo type="num" val="0.7"/>
        <cfvo type="num" val="0.9"/>
      </iconSet>
    </cfRule>
    <cfRule type="cellIs" dxfId="294" priority="246" stopIfTrue="1" operator="greaterThanOrEqual">
      <formula>0.9</formula>
    </cfRule>
    <cfRule type="cellIs" dxfId="293" priority="247" stopIfTrue="1" operator="between">
      <formula>0.7</formula>
      <formula>0.89</formula>
    </cfRule>
    <cfRule type="cellIs" dxfId="292" priority="248" stopIfTrue="1" operator="between">
      <formula>0</formula>
      <formula>0.69</formula>
    </cfRule>
  </conditionalFormatting>
  <conditionalFormatting sqref="BE76">
    <cfRule type="iconSet" priority="241">
      <iconSet iconSet="3TrafficLights2">
        <cfvo type="percent" val="0"/>
        <cfvo type="num" val="0.7"/>
        <cfvo type="num" val="0.9"/>
      </iconSet>
    </cfRule>
    <cfRule type="cellIs" dxfId="291" priority="242" stopIfTrue="1" operator="greaterThanOrEqual">
      <formula>0.9</formula>
    </cfRule>
    <cfRule type="cellIs" dxfId="290" priority="243" stopIfTrue="1" operator="between">
      <formula>0.7</formula>
      <formula>0.89</formula>
    </cfRule>
    <cfRule type="cellIs" dxfId="289" priority="244" stopIfTrue="1" operator="between">
      <formula>0</formula>
      <formula>0.69</formula>
    </cfRule>
  </conditionalFormatting>
  <conditionalFormatting sqref="AE76">
    <cfRule type="iconSet" priority="237">
      <iconSet iconSet="3TrafficLights2">
        <cfvo type="percent" val="0"/>
        <cfvo type="num" val="0.7"/>
        <cfvo type="num" val="0.9"/>
      </iconSet>
    </cfRule>
    <cfRule type="cellIs" dxfId="288" priority="238" stopIfTrue="1" operator="greaterThanOrEqual">
      <formula>0.9</formula>
    </cfRule>
    <cfRule type="cellIs" dxfId="287" priority="239" stopIfTrue="1" operator="between">
      <formula>0.7</formula>
      <formula>0.89</formula>
    </cfRule>
    <cfRule type="cellIs" dxfId="286" priority="240" stopIfTrue="1" operator="between">
      <formula>0</formula>
      <formula>0.69</formula>
    </cfRule>
  </conditionalFormatting>
  <conditionalFormatting sqref="AO76">
    <cfRule type="iconSet" priority="233">
      <iconSet iconSet="3TrafficLights2">
        <cfvo type="percent" val="0"/>
        <cfvo type="num" val="0.7"/>
        <cfvo type="num" val="0.9"/>
      </iconSet>
    </cfRule>
    <cfRule type="cellIs" dxfId="285" priority="234" stopIfTrue="1" operator="greaterThanOrEqual">
      <formula>0.9</formula>
    </cfRule>
    <cfRule type="cellIs" dxfId="284" priority="235" stopIfTrue="1" operator="between">
      <formula>0.7</formula>
      <formula>0.89</formula>
    </cfRule>
    <cfRule type="cellIs" dxfId="283" priority="236" stopIfTrue="1" operator="between">
      <formula>0</formula>
      <formula>0.69</formula>
    </cfRule>
  </conditionalFormatting>
  <conditionalFormatting sqref="AY76">
    <cfRule type="iconSet" priority="229">
      <iconSet iconSet="3TrafficLights2">
        <cfvo type="percent" val="0"/>
        <cfvo type="num" val="0.7"/>
        <cfvo type="num" val="0.9"/>
      </iconSet>
    </cfRule>
    <cfRule type="cellIs" dxfId="282" priority="230" stopIfTrue="1" operator="greaterThanOrEqual">
      <formula>0.9</formula>
    </cfRule>
    <cfRule type="cellIs" dxfId="281" priority="231" stopIfTrue="1" operator="between">
      <formula>0.7</formula>
      <formula>0.89</formula>
    </cfRule>
    <cfRule type="cellIs" dxfId="280" priority="232" stopIfTrue="1" operator="between">
      <formula>0</formula>
      <formula>0.69</formula>
    </cfRule>
  </conditionalFormatting>
  <conditionalFormatting sqref="BC86 BC92">
    <cfRule type="iconSet" priority="225">
      <iconSet iconSet="3TrafficLights2">
        <cfvo type="percent" val="0"/>
        <cfvo type="num" val="0.7"/>
        <cfvo type="num" val="0.9"/>
      </iconSet>
    </cfRule>
    <cfRule type="cellIs" dxfId="279" priority="226" stopIfTrue="1" operator="greaterThan">
      <formula>0.9</formula>
    </cfRule>
    <cfRule type="cellIs" dxfId="278" priority="227" stopIfTrue="1" operator="between">
      <formula>0.7</formula>
      <formula>0.89</formula>
    </cfRule>
    <cfRule type="cellIs" dxfId="277" priority="228" stopIfTrue="1" operator="between">
      <formula>0</formula>
      <formula>0.69</formula>
    </cfRule>
  </conditionalFormatting>
  <conditionalFormatting sqref="BC87">
    <cfRule type="iconSet" priority="221">
      <iconSet iconSet="3TrafficLights2">
        <cfvo type="percent" val="0"/>
        <cfvo type="num" val="0.7"/>
        <cfvo type="num" val="0.9"/>
      </iconSet>
    </cfRule>
    <cfRule type="cellIs" dxfId="276" priority="222" stopIfTrue="1" operator="greaterThan">
      <formula>0.9</formula>
    </cfRule>
    <cfRule type="cellIs" dxfId="275" priority="223" stopIfTrue="1" operator="between">
      <formula>0.7</formula>
      <formula>0.89</formula>
    </cfRule>
    <cfRule type="cellIs" dxfId="274" priority="224" stopIfTrue="1" operator="between">
      <formula>0</formula>
      <formula>0.69</formula>
    </cfRule>
  </conditionalFormatting>
  <conditionalFormatting sqref="BC91">
    <cfRule type="iconSet" priority="217">
      <iconSet iconSet="3TrafficLights2">
        <cfvo type="percent" val="0"/>
        <cfvo type="num" val="0.7"/>
        <cfvo type="num" val="0.9"/>
      </iconSet>
    </cfRule>
    <cfRule type="cellIs" dxfId="273" priority="218" stopIfTrue="1" operator="greaterThan">
      <formula>0.9</formula>
    </cfRule>
    <cfRule type="cellIs" dxfId="272" priority="219" stopIfTrue="1" operator="between">
      <formula>0.7</formula>
      <formula>0.89</formula>
    </cfRule>
    <cfRule type="cellIs" dxfId="271" priority="220" stopIfTrue="1" operator="between">
      <formula>0</formula>
      <formula>0.69</formula>
    </cfRule>
  </conditionalFormatting>
  <conditionalFormatting sqref="BC90">
    <cfRule type="iconSet" priority="213">
      <iconSet iconSet="3TrafficLights2">
        <cfvo type="percent" val="0"/>
        <cfvo type="num" val="0.7"/>
        <cfvo type="num" val="0.9"/>
      </iconSet>
    </cfRule>
    <cfRule type="cellIs" dxfId="270" priority="214" stopIfTrue="1" operator="greaterThan">
      <formula>0.9</formula>
    </cfRule>
    <cfRule type="cellIs" dxfId="269" priority="215" stopIfTrue="1" operator="between">
      <formula>0.7</formula>
      <formula>0.89</formula>
    </cfRule>
    <cfRule type="cellIs" dxfId="268" priority="216" stopIfTrue="1" operator="between">
      <formula>0</formula>
      <formula>0.69</formula>
    </cfRule>
  </conditionalFormatting>
  <conditionalFormatting sqref="BC89">
    <cfRule type="iconSet" priority="209">
      <iconSet iconSet="3TrafficLights2">
        <cfvo type="percent" val="0"/>
        <cfvo type="num" val="0.7"/>
        <cfvo type="num" val="0.9"/>
      </iconSet>
    </cfRule>
    <cfRule type="cellIs" dxfId="267" priority="210" stopIfTrue="1" operator="greaterThan">
      <formula>0.9</formula>
    </cfRule>
    <cfRule type="cellIs" dxfId="266" priority="211" stopIfTrue="1" operator="between">
      <formula>0.7</formula>
      <formula>0.89</formula>
    </cfRule>
    <cfRule type="cellIs" dxfId="265" priority="212" stopIfTrue="1" operator="between">
      <formula>0</formula>
      <formula>0.69</formula>
    </cfRule>
  </conditionalFormatting>
  <conditionalFormatting sqref="U86:U87 U89:U92">
    <cfRule type="iconSet" priority="205">
      <iconSet iconSet="3TrafficLights2">
        <cfvo type="percent" val="0"/>
        <cfvo type="num" val="0.7"/>
        <cfvo type="num" val="0.9"/>
      </iconSet>
    </cfRule>
    <cfRule type="cellIs" dxfId="264" priority="206" stopIfTrue="1" operator="greaterThanOrEqual">
      <formula>0.9</formula>
    </cfRule>
    <cfRule type="cellIs" dxfId="263" priority="207" stopIfTrue="1" operator="between">
      <formula>0.7</formula>
      <formula>0.89</formula>
    </cfRule>
    <cfRule type="cellIs" dxfId="262" priority="208" stopIfTrue="1" operator="between">
      <formula>0</formula>
      <formula>0.69</formula>
    </cfRule>
  </conditionalFormatting>
  <conditionalFormatting sqref="R86:R87 R89:R92">
    <cfRule type="iconSet" priority="201">
      <iconSet iconSet="3TrafficLights2">
        <cfvo type="percent" val="0"/>
        <cfvo type="num" val="0.7"/>
        <cfvo type="num" val="0.9"/>
      </iconSet>
    </cfRule>
    <cfRule type="cellIs" dxfId="261" priority="202" stopIfTrue="1" operator="greaterThanOrEqual">
      <formula>0.9</formula>
    </cfRule>
    <cfRule type="cellIs" dxfId="260" priority="203" stopIfTrue="1" operator="between">
      <formula>0.7</formula>
      <formula>0.89</formula>
    </cfRule>
    <cfRule type="cellIs" dxfId="259" priority="204" stopIfTrue="1" operator="between">
      <formula>0</formula>
      <formula>0.69</formula>
    </cfRule>
  </conditionalFormatting>
  <conditionalFormatting sqref="AB86:AB87 AB89:AB92">
    <cfRule type="iconSet" priority="197">
      <iconSet iconSet="3TrafficLights2">
        <cfvo type="percent" val="0"/>
        <cfvo type="num" val="0.7"/>
        <cfvo type="num" val="0.9"/>
      </iconSet>
    </cfRule>
    <cfRule type="cellIs" dxfId="258" priority="198" stopIfTrue="1" operator="greaterThanOrEqual">
      <formula>0.9</formula>
    </cfRule>
    <cfRule type="cellIs" dxfId="257" priority="199" stopIfTrue="1" operator="between">
      <formula>0.7</formula>
      <formula>0.89</formula>
    </cfRule>
    <cfRule type="cellIs" dxfId="256" priority="200" stopIfTrue="1" operator="between">
      <formula>0</formula>
      <formula>0.69</formula>
    </cfRule>
  </conditionalFormatting>
  <conditionalFormatting sqref="AL86:AL87 AL89:AL92">
    <cfRule type="iconSet" priority="193">
      <iconSet iconSet="3TrafficLights2">
        <cfvo type="percent" val="0"/>
        <cfvo type="num" val="0.7"/>
        <cfvo type="num" val="0.9"/>
      </iconSet>
    </cfRule>
    <cfRule type="cellIs" dxfId="255" priority="194" stopIfTrue="1" operator="greaterThanOrEqual">
      <formula>0.9</formula>
    </cfRule>
    <cfRule type="cellIs" dxfId="254" priority="195" stopIfTrue="1" operator="between">
      <formula>0.7</formula>
      <formula>0.89</formula>
    </cfRule>
    <cfRule type="cellIs" dxfId="253" priority="196" stopIfTrue="1" operator="between">
      <formula>0</formula>
      <formula>0.69</formula>
    </cfRule>
  </conditionalFormatting>
  <conditionalFormatting sqref="AV86:AV87 AV89:AV92">
    <cfRule type="iconSet" priority="189">
      <iconSet iconSet="3TrafficLights2">
        <cfvo type="percent" val="0"/>
        <cfvo type="num" val="0.7"/>
        <cfvo type="num" val="0.9"/>
      </iconSet>
    </cfRule>
    <cfRule type="cellIs" dxfId="252" priority="190" stopIfTrue="1" operator="greaterThanOrEqual">
      <formula>0.9</formula>
    </cfRule>
    <cfRule type="cellIs" dxfId="251" priority="191" stopIfTrue="1" operator="between">
      <formula>0.7</formula>
      <formula>0.89</formula>
    </cfRule>
    <cfRule type="cellIs" dxfId="250" priority="192" stopIfTrue="1" operator="between">
      <formula>0</formula>
      <formula>0.69</formula>
    </cfRule>
  </conditionalFormatting>
  <conditionalFormatting sqref="BE86:BE87 BE89:BE92">
    <cfRule type="iconSet" priority="185">
      <iconSet iconSet="3TrafficLights2">
        <cfvo type="percent" val="0"/>
        <cfvo type="num" val="0.7"/>
        <cfvo type="num" val="0.9"/>
      </iconSet>
    </cfRule>
    <cfRule type="cellIs" dxfId="249" priority="186" stopIfTrue="1" operator="greaterThanOrEqual">
      <formula>0.9</formula>
    </cfRule>
    <cfRule type="cellIs" dxfId="248" priority="187" stopIfTrue="1" operator="between">
      <formula>0.7</formula>
      <formula>0.89</formula>
    </cfRule>
    <cfRule type="cellIs" dxfId="247" priority="188" stopIfTrue="1" operator="between">
      <formula>0</formula>
      <formula>0.69</formula>
    </cfRule>
  </conditionalFormatting>
  <conditionalFormatting sqref="AE86:AE87 AE89:AE92">
    <cfRule type="iconSet" priority="181">
      <iconSet iconSet="3TrafficLights2">
        <cfvo type="percent" val="0"/>
        <cfvo type="num" val="0.7"/>
        <cfvo type="num" val="0.9"/>
      </iconSet>
    </cfRule>
    <cfRule type="cellIs" dxfId="246" priority="182" stopIfTrue="1" operator="greaterThanOrEqual">
      <formula>0.9</formula>
    </cfRule>
    <cfRule type="cellIs" dxfId="245" priority="183" stopIfTrue="1" operator="between">
      <formula>0.7</formula>
      <formula>0.89</formula>
    </cfRule>
    <cfRule type="cellIs" dxfId="244" priority="184" stopIfTrue="1" operator="between">
      <formula>0</formula>
      <formula>0.69</formula>
    </cfRule>
  </conditionalFormatting>
  <conditionalFormatting sqref="AO86:AO87 AO89:AO92">
    <cfRule type="iconSet" priority="177">
      <iconSet iconSet="3TrafficLights2">
        <cfvo type="percent" val="0"/>
        <cfvo type="num" val="0.7"/>
        <cfvo type="num" val="0.9"/>
      </iconSet>
    </cfRule>
    <cfRule type="cellIs" dxfId="243" priority="178" stopIfTrue="1" operator="greaterThanOrEqual">
      <formula>0.9</formula>
    </cfRule>
    <cfRule type="cellIs" dxfId="242" priority="179" stopIfTrue="1" operator="between">
      <formula>0.7</formula>
      <formula>0.89</formula>
    </cfRule>
    <cfRule type="cellIs" dxfId="241" priority="180" stopIfTrue="1" operator="between">
      <formula>0</formula>
      <formula>0.69</formula>
    </cfRule>
  </conditionalFormatting>
  <conditionalFormatting sqref="AY86:AY87 AY89:AY92">
    <cfRule type="iconSet" priority="173">
      <iconSet iconSet="3TrafficLights2">
        <cfvo type="percent" val="0"/>
        <cfvo type="num" val="0.7"/>
        <cfvo type="num" val="0.9"/>
      </iconSet>
    </cfRule>
    <cfRule type="cellIs" dxfId="240" priority="174" stopIfTrue="1" operator="greaterThanOrEqual">
      <formula>0.9</formula>
    </cfRule>
    <cfRule type="cellIs" dxfId="239" priority="175" stopIfTrue="1" operator="between">
      <formula>0.7</formula>
      <formula>0.89</formula>
    </cfRule>
    <cfRule type="cellIs" dxfId="238" priority="176" stopIfTrue="1" operator="between">
      <formula>0</formula>
      <formula>0.69</formula>
    </cfRule>
  </conditionalFormatting>
  <conditionalFormatting sqref="BC88">
    <cfRule type="iconSet" priority="169">
      <iconSet iconSet="3TrafficLights2">
        <cfvo type="percent" val="0"/>
        <cfvo type="num" val="0.7"/>
        <cfvo type="num" val="0.9"/>
      </iconSet>
    </cfRule>
    <cfRule type="cellIs" dxfId="237" priority="170" stopIfTrue="1" operator="greaterThan">
      <formula>0.9</formula>
    </cfRule>
    <cfRule type="cellIs" dxfId="236" priority="171" stopIfTrue="1" operator="between">
      <formula>0.7</formula>
      <formula>0.89</formula>
    </cfRule>
    <cfRule type="cellIs" dxfId="235" priority="172" stopIfTrue="1" operator="between">
      <formula>0</formula>
      <formula>0.69</formula>
    </cfRule>
  </conditionalFormatting>
  <conditionalFormatting sqref="U88">
    <cfRule type="iconSet" priority="165">
      <iconSet iconSet="3TrafficLights2">
        <cfvo type="percent" val="0"/>
        <cfvo type="num" val="0.7"/>
        <cfvo type="num" val="0.9"/>
      </iconSet>
    </cfRule>
    <cfRule type="cellIs" dxfId="234" priority="166" stopIfTrue="1" operator="greaterThanOrEqual">
      <formula>0.9</formula>
    </cfRule>
    <cfRule type="cellIs" dxfId="233" priority="167" stopIfTrue="1" operator="between">
      <formula>0.7</formula>
      <formula>0.89</formula>
    </cfRule>
    <cfRule type="cellIs" dxfId="232" priority="168" stopIfTrue="1" operator="between">
      <formula>0</formula>
      <formula>0.69</formula>
    </cfRule>
  </conditionalFormatting>
  <conditionalFormatting sqref="R88">
    <cfRule type="iconSet" priority="161">
      <iconSet iconSet="3TrafficLights2">
        <cfvo type="percent" val="0"/>
        <cfvo type="num" val="0.7"/>
        <cfvo type="num" val="0.9"/>
      </iconSet>
    </cfRule>
    <cfRule type="cellIs" dxfId="231" priority="162" stopIfTrue="1" operator="greaterThanOrEqual">
      <formula>0.9</formula>
    </cfRule>
    <cfRule type="cellIs" dxfId="230" priority="163" stopIfTrue="1" operator="between">
      <formula>0.7</formula>
      <formula>0.89</formula>
    </cfRule>
    <cfRule type="cellIs" dxfId="229" priority="164" stopIfTrue="1" operator="between">
      <formula>0</formula>
      <formula>0.69</formula>
    </cfRule>
  </conditionalFormatting>
  <conditionalFormatting sqref="AB88">
    <cfRule type="iconSet" priority="157">
      <iconSet iconSet="3TrafficLights2">
        <cfvo type="percent" val="0"/>
        <cfvo type="num" val="0.7"/>
        <cfvo type="num" val="0.9"/>
      </iconSet>
    </cfRule>
    <cfRule type="cellIs" dxfId="228" priority="158" stopIfTrue="1" operator="greaterThanOrEqual">
      <formula>0.9</formula>
    </cfRule>
    <cfRule type="cellIs" dxfId="227" priority="159" stopIfTrue="1" operator="between">
      <formula>0.7</formula>
      <formula>0.89</formula>
    </cfRule>
    <cfRule type="cellIs" dxfId="226" priority="160" stopIfTrue="1" operator="between">
      <formula>0</formula>
      <formula>0.69</formula>
    </cfRule>
  </conditionalFormatting>
  <conditionalFormatting sqref="AL88">
    <cfRule type="iconSet" priority="153">
      <iconSet iconSet="3TrafficLights2">
        <cfvo type="percent" val="0"/>
        <cfvo type="num" val="0.7"/>
        <cfvo type="num" val="0.9"/>
      </iconSet>
    </cfRule>
    <cfRule type="cellIs" dxfId="225" priority="154" stopIfTrue="1" operator="greaterThanOrEqual">
      <formula>0.9</formula>
    </cfRule>
    <cfRule type="cellIs" dxfId="224" priority="155" stopIfTrue="1" operator="between">
      <formula>0.7</formula>
      <formula>0.89</formula>
    </cfRule>
    <cfRule type="cellIs" dxfId="223" priority="156" stopIfTrue="1" operator="between">
      <formula>0</formula>
      <formula>0.69</formula>
    </cfRule>
  </conditionalFormatting>
  <conditionalFormatting sqref="AV88">
    <cfRule type="iconSet" priority="149">
      <iconSet iconSet="3TrafficLights2">
        <cfvo type="percent" val="0"/>
        <cfvo type="num" val="0.7"/>
        <cfvo type="num" val="0.9"/>
      </iconSet>
    </cfRule>
    <cfRule type="cellIs" dxfId="222" priority="150" stopIfTrue="1" operator="greaterThanOrEqual">
      <formula>0.9</formula>
    </cfRule>
    <cfRule type="cellIs" dxfId="221" priority="151" stopIfTrue="1" operator="between">
      <formula>0.7</formula>
      <formula>0.89</formula>
    </cfRule>
    <cfRule type="cellIs" dxfId="220" priority="152" stopIfTrue="1" operator="between">
      <formula>0</formula>
      <formula>0.69</formula>
    </cfRule>
  </conditionalFormatting>
  <conditionalFormatting sqref="BE88">
    <cfRule type="iconSet" priority="145">
      <iconSet iconSet="3TrafficLights2">
        <cfvo type="percent" val="0"/>
        <cfvo type="num" val="0.7"/>
        <cfvo type="num" val="0.9"/>
      </iconSet>
    </cfRule>
    <cfRule type="cellIs" dxfId="219" priority="146" stopIfTrue="1" operator="greaterThanOrEqual">
      <formula>0.9</formula>
    </cfRule>
    <cfRule type="cellIs" dxfId="218" priority="147" stopIfTrue="1" operator="between">
      <formula>0.7</formula>
      <formula>0.89</formula>
    </cfRule>
    <cfRule type="cellIs" dxfId="217" priority="148" stopIfTrue="1" operator="between">
      <formula>0</formula>
      <formula>0.69</formula>
    </cfRule>
  </conditionalFormatting>
  <conditionalFormatting sqref="AE88">
    <cfRule type="iconSet" priority="141">
      <iconSet iconSet="3TrafficLights2">
        <cfvo type="percent" val="0"/>
        <cfvo type="num" val="0.7"/>
        <cfvo type="num" val="0.9"/>
      </iconSet>
    </cfRule>
    <cfRule type="cellIs" dxfId="216" priority="142" stopIfTrue="1" operator="greaterThanOrEqual">
      <formula>0.9</formula>
    </cfRule>
    <cfRule type="cellIs" dxfId="215" priority="143" stopIfTrue="1" operator="between">
      <formula>0.7</formula>
      <formula>0.89</formula>
    </cfRule>
    <cfRule type="cellIs" dxfId="214" priority="144" stopIfTrue="1" operator="between">
      <formula>0</formula>
      <formula>0.69</formula>
    </cfRule>
  </conditionalFormatting>
  <conditionalFormatting sqref="AO88">
    <cfRule type="iconSet" priority="137">
      <iconSet iconSet="3TrafficLights2">
        <cfvo type="percent" val="0"/>
        <cfvo type="num" val="0.7"/>
        <cfvo type="num" val="0.9"/>
      </iconSet>
    </cfRule>
    <cfRule type="cellIs" dxfId="213" priority="138" stopIfTrue="1" operator="greaterThanOrEqual">
      <formula>0.9</formula>
    </cfRule>
    <cfRule type="cellIs" dxfId="212" priority="139" stopIfTrue="1" operator="between">
      <formula>0.7</formula>
      <formula>0.89</formula>
    </cfRule>
    <cfRule type="cellIs" dxfId="211" priority="140" stopIfTrue="1" operator="between">
      <formula>0</formula>
      <formula>0.69</formula>
    </cfRule>
  </conditionalFormatting>
  <conditionalFormatting sqref="AY88">
    <cfRule type="iconSet" priority="133">
      <iconSet iconSet="3TrafficLights2">
        <cfvo type="percent" val="0"/>
        <cfvo type="num" val="0.7"/>
        <cfvo type="num" val="0.9"/>
      </iconSet>
    </cfRule>
    <cfRule type="cellIs" dxfId="210" priority="134" stopIfTrue="1" operator="greaterThanOrEqual">
      <formula>0.9</formula>
    </cfRule>
    <cfRule type="cellIs" dxfId="209" priority="135" stopIfTrue="1" operator="between">
      <formula>0.7</formula>
      <formula>0.89</formula>
    </cfRule>
    <cfRule type="cellIs" dxfId="208" priority="136" stopIfTrue="1" operator="between">
      <formula>0</formula>
      <formula>0.69</formula>
    </cfRule>
  </conditionalFormatting>
  <conditionalFormatting sqref="BC38">
    <cfRule type="iconSet" priority="129">
      <iconSet iconSet="3TrafficLights2">
        <cfvo type="percent" val="0"/>
        <cfvo type="num" val="0.7"/>
        <cfvo type="num" val="0.9"/>
      </iconSet>
    </cfRule>
    <cfRule type="cellIs" dxfId="207" priority="130" stopIfTrue="1" operator="greaterThan">
      <formula>0.9</formula>
    </cfRule>
    <cfRule type="cellIs" dxfId="206" priority="131" stopIfTrue="1" operator="between">
      <formula>0.7</formula>
      <formula>0.89</formula>
    </cfRule>
    <cfRule type="cellIs" dxfId="205" priority="132" stopIfTrue="1" operator="between">
      <formula>0</formula>
      <formula>0.69</formula>
    </cfRule>
  </conditionalFormatting>
  <conditionalFormatting sqref="U38">
    <cfRule type="iconSet" priority="125">
      <iconSet iconSet="3TrafficLights2">
        <cfvo type="percent" val="0"/>
        <cfvo type="num" val="0.7"/>
        <cfvo type="num" val="0.9"/>
      </iconSet>
    </cfRule>
    <cfRule type="cellIs" dxfId="204" priority="126" stopIfTrue="1" operator="greaterThanOrEqual">
      <formula>0.9</formula>
    </cfRule>
    <cfRule type="cellIs" dxfId="203" priority="127" stopIfTrue="1" operator="between">
      <formula>0.7</formula>
      <formula>0.89</formula>
    </cfRule>
    <cfRule type="cellIs" dxfId="202" priority="128" stopIfTrue="1" operator="between">
      <formula>0</formula>
      <formula>0.69</formula>
    </cfRule>
  </conditionalFormatting>
  <conditionalFormatting sqref="R38">
    <cfRule type="iconSet" priority="121">
      <iconSet iconSet="3TrafficLights2">
        <cfvo type="percent" val="0"/>
        <cfvo type="num" val="0.7"/>
        <cfvo type="num" val="0.9"/>
      </iconSet>
    </cfRule>
    <cfRule type="cellIs" dxfId="201" priority="122" stopIfTrue="1" operator="greaterThanOrEqual">
      <formula>0.9</formula>
    </cfRule>
    <cfRule type="cellIs" dxfId="200" priority="123" stopIfTrue="1" operator="between">
      <formula>0.7</formula>
      <formula>0.89</formula>
    </cfRule>
    <cfRule type="cellIs" dxfId="199" priority="124" stopIfTrue="1" operator="between">
      <formula>0</formula>
      <formula>0.69</formula>
    </cfRule>
  </conditionalFormatting>
  <conditionalFormatting sqref="AB38">
    <cfRule type="iconSet" priority="117">
      <iconSet iconSet="3TrafficLights2">
        <cfvo type="percent" val="0"/>
        <cfvo type="num" val="0.7"/>
        <cfvo type="num" val="0.9"/>
      </iconSet>
    </cfRule>
    <cfRule type="cellIs" dxfId="198" priority="118" stopIfTrue="1" operator="greaterThanOrEqual">
      <formula>0.9</formula>
    </cfRule>
    <cfRule type="cellIs" dxfId="197" priority="119" stopIfTrue="1" operator="between">
      <formula>0.7</formula>
      <formula>0.89</formula>
    </cfRule>
    <cfRule type="cellIs" dxfId="196" priority="120" stopIfTrue="1" operator="between">
      <formula>0</formula>
      <formula>0.69</formula>
    </cfRule>
  </conditionalFormatting>
  <conditionalFormatting sqref="AL38">
    <cfRule type="iconSet" priority="113">
      <iconSet iconSet="3TrafficLights2">
        <cfvo type="percent" val="0"/>
        <cfvo type="num" val="0.7"/>
        <cfvo type="num" val="0.9"/>
      </iconSet>
    </cfRule>
    <cfRule type="cellIs" dxfId="195" priority="114" stopIfTrue="1" operator="greaterThanOrEqual">
      <formula>0.9</formula>
    </cfRule>
    <cfRule type="cellIs" dxfId="194" priority="115" stopIfTrue="1" operator="between">
      <formula>0.7</formula>
      <formula>0.89</formula>
    </cfRule>
    <cfRule type="cellIs" dxfId="193" priority="116" stopIfTrue="1" operator="between">
      <formula>0</formula>
      <formula>0.69</formula>
    </cfRule>
  </conditionalFormatting>
  <conditionalFormatting sqref="AV38">
    <cfRule type="iconSet" priority="109">
      <iconSet iconSet="3TrafficLights2">
        <cfvo type="percent" val="0"/>
        <cfvo type="num" val="0.7"/>
        <cfvo type="num" val="0.9"/>
      </iconSet>
    </cfRule>
    <cfRule type="cellIs" dxfId="192" priority="110" stopIfTrue="1" operator="greaterThanOrEqual">
      <formula>0.9</formula>
    </cfRule>
    <cfRule type="cellIs" dxfId="191" priority="111" stopIfTrue="1" operator="between">
      <formula>0.7</formula>
      <formula>0.89</formula>
    </cfRule>
    <cfRule type="cellIs" dxfId="190" priority="112" stopIfTrue="1" operator="between">
      <formula>0</formula>
      <formula>0.69</formula>
    </cfRule>
  </conditionalFormatting>
  <conditionalFormatting sqref="BE38">
    <cfRule type="iconSet" priority="105">
      <iconSet iconSet="3TrafficLights2">
        <cfvo type="percent" val="0"/>
        <cfvo type="num" val="0.7"/>
        <cfvo type="num" val="0.9"/>
      </iconSet>
    </cfRule>
    <cfRule type="cellIs" dxfId="189" priority="106" stopIfTrue="1" operator="greaterThanOrEqual">
      <formula>0.9</formula>
    </cfRule>
    <cfRule type="cellIs" dxfId="188" priority="107" stopIfTrue="1" operator="between">
      <formula>0.7</formula>
      <formula>0.89</formula>
    </cfRule>
    <cfRule type="cellIs" dxfId="187" priority="108" stopIfTrue="1" operator="between">
      <formula>0</formula>
      <formula>0.69</formula>
    </cfRule>
  </conditionalFormatting>
  <conditionalFormatting sqref="AE38">
    <cfRule type="iconSet" priority="101">
      <iconSet iconSet="3TrafficLights2">
        <cfvo type="percent" val="0"/>
        <cfvo type="num" val="0.7"/>
        <cfvo type="num" val="0.9"/>
      </iconSet>
    </cfRule>
    <cfRule type="cellIs" dxfId="186" priority="102" stopIfTrue="1" operator="greaterThanOrEqual">
      <formula>0.9</formula>
    </cfRule>
    <cfRule type="cellIs" dxfId="185" priority="103" stopIfTrue="1" operator="between">
      <formula>0.7</formula>
      <formula>0.89</formula>
    </cfRule>
    <cfRule type="cellIs" dxfId="184" priority="104" stopIfTrue="1" operator="between">
      <formula>0</formula>
      <formula>0.69</formula>
    </cfRule>
  </conditionalFormatting>
  <conditionalFormatting sqref="AO38">
    <cfRule type="iconSet" priority="97">
      <iconSet iconSet="3TrafficLights2">
        <cfvo type="percent" val="0"/>
        <cfvo type="num" val="0.7"/>
        <cfvo type="num" val="0.9"/>
      </iconSet>
    </cfRule>
    <cfRule type="cellIs" dxfId="183" priority="98" stopIfTrue="1" operator="greaterThanOrEqual">
      <formula>0.9</formula>
    </cfRule>
    <cfRule type="cellIs" dxfId="182" priority="99" stopIfTrue="1" operator="between">
      <formula>0.7</formula>
      <formula>0.89</formula>
    </cfRule>
    <cfRule type="cellIs" dxfId="181" priority="100" stopIfTrue="1" operator="between">
      <formula>0</formula>
      <formula>0.69</formula>
    </cfRule>
  </conditionalFormatting>
  <conditionalFormatting sqref="AY38">
    <cfRule type="iconSet" priority="93">
      <iconSet iconSet="3TrafficLights2">
        <cfvo type="percent" val="0"/>
        <cfvo type="num" val="0.7"/>
        <cfvo type="num" val="0.9"/>
      </iconSet>
    </cfRule>
    <cfRule type="cellIs" dxfId="180" priority="94" stopIfTrue="1" operator="greaterThanOrEqual">
      <formula>0.9</formula>
    </cfRule>
    <cfRule type="cellIs" dxfId="179" priority="95" stopIfTrue="1" operator="between">
      <formula>0.7</formula>
      <formula>0.89</formula>
    </cfRule>
    <cfRule type="cellIs" dxfId="178" priority="96" stopIfTrue="1" operator="between">
      <formula>0</formula>
      <formula>0.69</formula>
    </cfRule>
  </conditionalFormatting>
  <conditionalFormatting sqref="BC39">
    <cfRule type="iconSet" priority="89">
      <iconSet iconSet="3TrafficLights2">
        <cfvo type="percent" val="0"/>
        <cfvo type="num" val="0.7"/>
        <cfvo type="num" val="0.9"/>
      </iconSet>
    </cfRule>
    <cfRule type="cellIs" dxfId="177" priority="90" stopIfTrue="1" operator="greaterThan">
      <formula>0.9</formula>
    </cfRule>
    <cfRule type="cellIs" dxfId="176" priority="91" stopIfTrue="1" operator="between">
      <formula>0.7</formula>
      <formula>0.89</formula>
    </cfRule>
    <cfRule type="cellIs" dxfId="175" priority="92" stopIfTrue="1" operator="between">
      <formula>0</formula>
      <formula>0.69</formula>
    </cfRule>
  </conditionalFormatting>
  <conditionalFormatting sqref="U39">
    <cfRule type="iconSet" priority="85">
      <iconSet iconSet="3TrafficLights2">
        <cfvo type="percent" val="0"/>
        <cfvo type="num" val="0.7"/>
        <cfvo type="num" val="0.9"/>
      </iconSet>
    </cfRule>
    <cfRule type="cellIs" dxfId="174" priority="86" stopIfTrue="1" operator="greaterThanOrEqual">
      <formula>0.9</formula>
    </cfRule>
    <cfRule type="cellIs" dxfId="173" priority="87" stopIfTrue="1" operator="between">
      <formula>0.7</formula>
      <formula>0.89</formula>
    </cfRule>
    <cfRule type="cellIs" dxfId="172" priority="88" stopIfTrue="1" operator="between">
      <formula>0</formula>
      <formula>0.69</formula>
    </cfRule>
  </conditionalFormatting>
  <conditionalFormatting sqref="R39">
    <cfRule type="iconSet" priority="81">
      <iconSet iconSet="3TrafficLights2">
        <cfvo type="percent" val="0"/>
        <cfvo type="num" val="0.7"/>
        <cfvo type="num" val="0.9"/>
      </iconSet>
    </cfRule>
    <cfRule type="cellIs" dxfId="171" priority="82" stopIfTrue="1" operator="greaterThanOrEqual">
      <formula>0.9</formula>
    </cfRule>
    <cfRule type="cellIs" dxfId="170" priority="83" stopIfTrue="1" operator="between">
      <formula>0.7</formula>
      <formula>0.89</formula>
    </cfRule>
    <cfRule type="cellIs" dxfId="169" priority="84" stopIfTrue="1" operator="between">
      <formula>0</formula>
      <formula>0.69</formula>
    </cfRule>
  </conditionalFormatting>
  <conditionalFormatting sqref="AB39">
    <cfRule type="iconSet" priority="77">
      <iconSet iconSet="3TrafficLights2">
        <cfvo type="percent" val="0"/>
        <cfvo type="num" val="0.7"/>
        <cfvo type="num" val="0.9"/>
      </iconSet>
    </cfRule>
    <cfRule type="cellIs" dxfId="168" priority="78" stopIfTrue="1" operator="greaterThanOrEqual">
      <formula>0.9</formula>
    </cfRule>
    <cfRule type="cellIs" dxfId="167" priority="79" stopIfTrue="1" operator="between">
      <formula>0.7</formula>
      <formula>0.89</formula>
    </cfRule>
    <cfRule type="cellIs" dxfId="166" priority="80" stopIfTrue="1" operator="between">
      <formula>0</formula>
      <formula>0.69</formula>
    </cfRule>
  </conditionalFormatting>
  <conditionalFormatting sqref="AL39">
    <cfRule type="iconSet" priority="73">
      <iconSet iconSet="3TrafficLights2">
        <cfvo type="percent" val="0"/>
        <cfvo type="num" val="0.7"/>
        <cfvo type="num" val="0.9"/>
      </iconSet>
    </cfRule>
    <cfRule type="cellIs" dxfId="165" priority="74" stopIfTrue="1" operator="greaterThanOrEqual">
      <formula>0.9</formula>
    </cfRule>
    <cfRule type="cellIs" dxfId="164" priority="75" stopIfTrue="1" operator="between">
      <formula>0.7</formula>
      <formula>0.89</formula>
    </cfRule>
    <cfRule type="cellIs" dxfId="163" priority="76" stopIfTrue="1" operator="between">
      <formula>0</formula>
      <formula>0.69</formula>
    </cfRule>
  </conditionalFormatting>
  <conditionalFormatting sqref="AV39">
    <cfRule type="iconSet" priority="69">
      <iconSet iconSet="3TrafficLights2">
        <cfvo type="percent" val="0"/>
        <cfvo type="num" val="0.7"/>
        <cfvo type="num" val="0.9"/>
      </iconSet>
    </cfRule>
    <cfRule type="cellIs" dxfId="162" priority="70" stopIfTrue="1" operator="greaterThanOrEqual">
      <formula>0.9</formula>
    </cfRule>
    <cfRule type="cellIs" dxfId="161" priority="71" stopIfTrue="1" operator="between">
      <formula>0.7</formula>
      <formula>0.89</formula>
    </cfRule>
    <cfRule type="cellIs" dxfId="160" priority="72" stopIfTrue="1" operator="between">
      <formula>0</formula>
      <formula>0.69</formula>
    </cfRule>
  </conditionalFormatting>
  <conditionalFormatting sqref="BE39">
    <cfRule type="iconSet" priority="65">
      <iconSet iconSet="3TrafficLights2">
        <cfvo type="percent" val="0"/>
        <cfvo type="num" val="0.7"/>
        <cfvo type="num" val="0.9"/>
      </iconSet>
    </cfRule>
    <cfRule type="cellIs" dxfId="159" priority="66" stopIfTrue="1" operator="greaterThanOrEqual">
      <formula>0.9</formula>
    </cfRule>
    <cfRule type="cellIs" dxfId="158" priority="67" stopIfTrue="1" operator="between">
      <formula>0.7</formula>
      <formula>0.89</formula>
    </cfRule>
    <cfRule type="cellIs" dxfId="157" priority="68" stopIfTrue="1" operator="between">
      <formula>0</formula>
      <formula>0.69</formula>
    </cfRule>
  </conditionalFormatting>
  <conditionalFormatting sqref="AE39">
    <cfRule type="iconSet" priority="61">
      <iconSet iconSet="3TrafficLights2">
        <cfvo type="percent" val="0"/>
        <cfvo type="num" val="0.7"/>
        <cfvo type="num" val="0.9"/>
      </iconSet>
    </cfRule>
    <cfRule type="cellIs" dxfId="156" priority="62" stopIfTrue="1" operator="greaterThanOrEqual">
      <formula>0.9</formula>
    </cfRule>
    <cfRule type="cellIs" dxfId="155" priority="63" stopIfTrue="1" operator="between">
      <formula>0.7</formula>
      <formula>0.89</formula>
    </cfRule>
    <cfRule type="cellIs" dxfId="154" priority="64" stopIfTrue="1" operator="between">
      <formula>0</formula>
      <formula>0.69</formula>
    </cfRule>
  </conditionalFormatting>
  <conditionalFormatting sqref="AO39">
    <cfRule type="iconSet" priority="57">
      <iconSet iconSet="3TrafficLights2">
        <cfvo type="percent" val="0"/>
        <cfvo type="num" val="0.7"/>
        <cfvo type="num" val="0.9"/>
      </iconSet>
    </cfRule>
    <cfRule type="cellIs" dxfId="153" priority="58" stopIfTrue="1" operator="greaterThanOrEqual">
      <formula>0.9</formula>
    </cfRule>
    <cfRule type="cellIs" dxfId="152" priority="59" stopIfTrue="1" operator="between">
      <formula>0.7</formula>
      <formula>0.89</formula>
    </cfRule>
    <cfRule type="cellIs" dxfId="151" priority="60" stopIfTrue="1" operator="between">
      <formula>0</formula>
      <formula>0.69</formula>
    </cfRule>
  </conditionalFormatting>
  <conditionalFormatting sqref="AY39">
    <cfRule type="iconSet" priority="53">
      <iconSet iconSet="3TrafficLights2">
        <cfvo type="percent" val="0"/>
        <cfvo type="num" val="0.7"/>
        <cfvo type="num" val="0.9"/>
      </iconSet>
    </cfRule>
    <cfRule type="cellIs" dxfId="150" priority="54" stopIfTrue="1" operator="greaterThanOrEqual">
      <formula>0.9</formula>
    </cfRule>
    <cfRule type="cellIs" dxfId="149" priority="55" stopIfTrue="1" operator="between">
      <formula>0.7</formula>
      <formula>0.89</formula>
    </cfRule>
    <cfRule type="cellIs" dxfId="148" priority="56" stopIfTrue="1" operator="between">
      <formula>0</formula>
      <formula>0.69</formula>
    </cfRule>
  </conditionalFormatting>
  <conditionalFormatting sqref="BC37">
    <cfRule type="iconSet" priority="49">
      <iconSet iconSet="3TrafficLights2">
        <cfvo type="percent" val="0"/>
        <cfvo type="num" val="0.7"/>
        <cfvo type="num" val="0.9"/>
      </iconSet>
    </cfRule>
    <cfRule type="cellIs" dxfId="147" priority="50" stopIfTrue="1" operator="greaterThan">
      <formula>0.9</formula>
    </cfRule>
    <cfRule type="cellIs" dxfId="146" priority="51" stopIfTrue="1" operator="between">
      <formula>0.7</formula>
      <formula>0.89</formula>
    </cfRule>
    <cfRule type="cellIs" dxfId="145" priority="52" stopIfTrue="1" operator="between">
      <formula>0</formula>
      <formula>0.69</formula>
    </cfRule>
  </conditionalFormatting>
  <conditionalFormatting sqref="U37">
    <cfRule type="iconSet" priority="45">
      <iconSet iconSet="3TrafficLights2">
        <cfvo type="percent" val="0"/>
        <cfvo type="num" val="0.7"/>
        <cfvo type="num" val="0.9"/>
      </iconSet>
    </cfRule>
    <cfRule type="cellIs" dxfId="144" priority="46" stopIfTrue="1" operator="greaterThanOrEqual">
      <formula>0.9</formula>
    </cfRule>
    <cfRule type="cellIs" dxfId="143" priority="47" stopIfTrue="1" operator="between">
      <formula>0.7</formula>
      <formula>0.89</formula>
    </cfRule>
    <cfRule type="cellIs" dxfId="142" priority="48" stopIfTrue="1" operator="between">
      <formula>0</formula>
      <formula>0.69</formula>
    </cfRule>
  </conditionalFormatting>
  <conditionalFormatting sqref="R37">
    <cfRule type="iconSet" priority="41">
      <iconSet iconSet="3TrafficLights2">
        <cfvo type="percent" val="0"/>
        <cfvo type="num" val="0.7"/>
        <cfvo type="num" val="0.9"/>
      </iconSet>
    </cfRule>
    <cfRule type="cellIs" dxfId="141" priority="42" stopIfTrue="1" operator="greaterThanOrEqual">
      <formula>0.9</formula>
    </cfRule>
    <cfRule type="cellIs" dxfId="140" priority="43" stopIfTrue="1" operator="between">
      <formula>0.7</formula>
      <formula>0.89</formula>
    </cfRule>
    <cfRule type="cellIs" dxfId="139" priority="44" stopIfTrue="1" operator="between">
      <formula>0</formula>
      <formula>0.69</formula>
    </cfRule>
  </conditionalFormatting>
  <conditionalFormatting sqref="AB37">
    <cfRule type="iconSet" priority="37">
      <iconSet iconSet="3TrafficLights2">
        <cfvo type="percent" val="0"/>
        <cfvo type="num" val="0.7"/>
        <cfvo type="num" val="0.9"/>
      </iconSet>
    </cfRule>
    <cfRule type="cellIs" dxfId="138" priority="38" stopIfTrue="1" operator="greaterThanOrEqual">
      <formula>0.9</formula>
    </cfRule>
    <cfRule type="cellIs" dxfId="137" priority="39" stopIfTrue="1" operator="between">
      <formula>0.7</formula>
      <formula>0.89</formula>
    </cfRule>
    <cfRule type="cellIs" dxfId="136" priority="40" stopIfTrue="1" operator="between">
      <formula>0</formula>
      <formula>0.69</formula>
    </cfRule>
  </conditionalFormatting>
  <conditionalFormatting sqref="AL37">
    <cfRule type="iconSet" priority="33">
      <iconSet iconSet="3TrafficLights2">
        <cfvo type="percent" val="0"/>
        <cfvo type="num" val="0.7"/>
        <cfvo type="num" val="0.9"/>
      </iconSet>
    </cfRule>
    <cfRule type="cellIs" dxfId="135" priority="34" stopIfTrue="1" operator="greaterThanOrEqual">
      <formula>0.9</formula>
    </cfRule>
    <cfRule type="cellIs" dxfId="134" priority="35" stopIfTrue="1" operator="between">
      <formula>0.7</formula>
      <formula>0.89</formula>
    </cfRule>
    <cfRule type="cellIs" dxfId="133" priority="36" stopIfTrue="1" operator="between">
      <formula>0</formula>
      <formula>0.69</formula>
    </cfRule>
  </conditionalFormatting>
  <conditionalFormatting sqref="AV37">
    <cfRule type="iconSet" priority="29">
      <iconSet iconSet="3TrafficLights2">
        <cfvo type="percent" val="0"/>
        <cfvo type="num" val="0.7"/>
        <cfvo type="num" val="0.9"/>
      </iconSet>
    </cfRule>
    <cfRule type="cellIs" dxfId="132" priority="30" stopIfTrue="1" operator="greaterThanOrEqual">
      <formula>0.9</formula>
    </cfRule>
    <cfRule type="cellIs" dxfId="131" priority="31" stopIfTrue="1" operator="between">
      <formula>0.7</formula>
      <formula>0.89</formula>
    </cfRule>
    <cfRule type="cellIs" dxfId="130" priority="32" stopIfTrue="1" operator="between">
      <formula>0</formula>
      <formula>0.69</formula>
    </cfRule>
  </conditionalFormatting>
  <conditionalFormatting sqref="BE37">
    <cfRule type="iconSet" priority="25">
      <iconSet iconSet="3TrafficLights2">
        <cfvo type="percent" val="0"/>
        <cfvo type="num" val="0.7"/>
        <cfvo type="num" val="0.9"/>
      </iconSet>
    </cfRule>
    <cfRule type="cellIs" dxfId="129" priority="26" stopIfTrue="1" operator="greaterThanOrEqual">
      <formula>0.9</formula>
    </cfRule>
    <cfRule type="cellIs" dxfId="128" priority="27" stopIfTrue="1" operator="between">
      <formula>0.7</formula>
      <formula>0.89</formula>
    </cfRule>
    <cfRule type="cellIs" dxfId="127" priority="28" stopIfTrue="1" operator="between">
      <formula>0</formula>
      <formula>0.69</formula>
    </cfRule>
  </conditionalFormatting>
  <conditionalFormatting sqref="AE37">
    <cfRule type="iconSet" priority="21">
      <iconSet iconSet="3TrafficLights2">
        <cfvo type="percent" val="0"/>
        <cfvo type="num" val="0.7"/>
        <cfvo type="num" val="0.9"/>
      </iconSet>
    </cfRule>
    <cfRule type="cellIs" dxfId="126" priority="22" stopIfTrue="1" operator="greaterThanOrEqual">
      <formula>0.9</formula>
    </cfRule>
    <cfRule type="cellIs" dxfId="125" priority="23" stopIfTrue="1" operator="between">
      <formula>0.7</formula>
      <formula>0.89</formula>
    </cfRule>
    <cfRule type="cellIs" dxfId="124" priority="24" stopIfTrue="1" operator="between">
      <formula>0</formula>
      <formula>0.69</formula>
    </cfRule>
  </conditionalFormatting>
  <conditionalFormatting sqref="AO37">
    <cfRule type="iconSet" priority="17">
      <iconSet iconSet="3TrafficLights2">
        <cfvo type="percent" val="0"/>
        <cfvo type="num" val="0.7"/>
        <cfvo type="num" val="0.9"/>
      </iconSet>
    </cfRule>
    <cfRule type="cellIs" dxfId="123" priority="18" stopIfTrue="1" operator="greaterThanOrEqual">
      <formula>0.9</formula>
    </cfRule>
    <cfRule type="cellIs" dxfId="122" priority="19" stopIfTrue="1" operator="between">
      <formula>0.7</formula>
      <formula>0.89</formula>
    </cfRule>
    <cfRule type="cellIs" dxfId="121" priority="20" stopIfTrue="1" operator="between">
      <formula>0</formula>
      <formula>0.69</formula>
    </cfRule>
  </conditionalFormatting>
  <conditionalFormatting sqref="AY37">
    <cfRule type="iconSet" priority="13">
      <iconSet iconSet="3TrafficLights2">
        <cfvo type="percent" val="0"/>
        <cfvo type="num" val="0.7"/>
        <cfvo type="num" val="0.9"/>
      </iconSet>
    </cfRule>
    <cfRule type="cellIs" dxfId="120" priority="14" stopIfTrue="1" operator="greaterThanOrEqual">
      <formula>0.9</formula>
    </cfRule>
    <cfRule type="cellIs" dxfId="119" priority="15" stopIfTrue="1" operator="between">
      <formula>0.7</formula>
      <formula>0.89</formula>
    </cfRule>
    <cfRule type="cellIs" dxfId="118" priority="16" stopIfTrue="1" operator="between">
      <formula>0</formula>
      <formula>0.69</formula>
    </cfRule>
  </conditionalFormatting>
  <conditionalFormatting sqref="BC36">
    <cfRule type="iconSet" priority="5">
      <iconSet iconSet="3TrafficLights2">
        <cfvo type="percent" val="0"/>
        <cfvo type="num" val="0.7"/>
        <cfvo type="num" val="0.9"/>
      </iconSet>
    </cfRule>
    <cfRule type="cellIs" dxfId="117" priority="6" stopIfTrue="1" operator="greaterThan">
      <formula>0.9</formula>
    </cfRule>
    <cfRule type="cellIs" dxfId="116" priority="7" stopIfTrue="1" operator="between">
      <formula>0.7</formula>
      <formula>0.89</formula>
    </cfRule>
    <cfRule type="cellIs" dxfId="115" priority="8" stopIfTrue="1" operator="between">
      <formula>0</formula>
      <formula>0.69</formula>
    </cfRule>
  </conditionalFormatting>
  <conditionalFormatting sqref="AV36">
    <cfRule type="iconSet" priority="1">
      <iconSet iconSet="3TrafficLights2">
        <cfvo type="percent" val="0"/>
        <cfvo type="num" val="0.7"/>
        <cfvo type="num" val="0.9"/>
      </iconSet>
    </cfRule>
    <cfRule type="cellIs" dxfId="114" priority="2" stopIfTrue="1" operator="greaterThanOrEqual">
      <formula>0.9</formula>
    </cfRule>
    <cfRule type="cellIs" dxfId="113" priority="3" stopIfTrue="1" operator="between">
      <formula>0.7</formula>
      <formula>0.89</formula>
    </cfRule>
    <cfRule type="cellIs" dxfId="112" priority="4" stopIfTrue="1" operator="between">
      <formula>0</formula>
      <formula>0.69</formula>
    </cfRule>
  </conditionalFormatting>
  <dataValidations count="3">
    <dataValidation type="list" allowBlank="1" showInputMessage="1" showErrorMessage="1" sqref="E10 E21 E32 E46 E58:L58 E70:L70 E82:L82">
      <formula1>objetivos</formula1>
    </dataValidation>
    <dataValidation type="list" allowBlank="1" showInputMessage="1" showErrorMessage="1" sqref="E11:L11 E47:L47 E33:L33 E22:L22 E71:L71 E83:L83">
      <formula1>INDIRECT(S10)</formula1>
    </dataValidation>
    <dataValidation type="list" allowBlank="1" showInputMessage="1" showErrorMessage="1" sqref="E59:L59">
      <formula1>INDIRECT(S31)</formula1>
    </dataValidation>
  </dataValidations>
  <pageMargins left="0.39370078740157483" right="0.39370078740157483" top="0.39370078740157483" bottom="0.39370078740157483" header="0.31496062992125984" footer="0.19685039370078741"/>
  <pageSetup paperSize="122" scale="18" fitToHeight="0" orientation="landscape" r:id="rId1"/>
  <headerFooter>
    <oddFooter>&amp;LVersión 5 13-12-2019&amp;R&amp;N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Listas!$B$14:$B$29</xm:f>
          </x14:formula1>
          <xm:sqref>H14:H19 H25:H30 H86:H92 H50:H56 H62:H68 H74:H80 H36:H44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Y47"/>
  <sheetViews>
    <sheetView showGridLines="0" topLeftCell="P31" zoomScale="120" zoomScaleNormal="120" zoomScaleSheetLayoutView="87" zoomScalePageLayoutView="55" workbookViewId="0">
      <selection activeCell="W34" sqref="W34"/>
    </sheetView>
  </sheetViews>
  <sheetFormatPr baseColWidth="10" defaultColWidth="11.42578125" defaultRowHeight="16.5" outlineLevelCol="1" x14ac:dyDescent="0.3"/>
  <cols>
    <col min="1" max="1" width="4.5703125" style="102" customWidth="1"/>
    <col min="2" max="2" width="6.42578125" style="98" customWidth="1"/>
    <col min="3" max="3" width="13.140625" style="98" customWidth="1"/>
    <col min="4" max="4" width="39.140625" style="98" customWidth="1"/>
    <col min="5" max="5" width="16" style="98" customWidth="1"/>
    <col min="6" max="6" width="24.42578125" style="98" customWidth="1"/>
    <col min="7" max="7" width="22.42578125" style="98" customWidth="1"/>
    <col min="8" max="8" width="22.85546875" style="98" customWidth="1"/>
    <col min="9" max="9" width="18.28515625" style="98" customWidth="1"/>
    <col min="10" max="10" width="23.28515625" style="98" customWidth="1"/>
    <col min="11" max="11" width="13.7109375" style="98" customWidth="1"/>
    <col min="12" max="12" width="13.7109375" style="99" customWidth="1"/>
    <col min="13" max="13" width="9" style="99" customWidth="1"/>
    <col min="14" max="14" width="8.140625" style="99" customWidth="1"/>
    <col min="15" max="15" width="9.85546875" style="99" customWidth="1"/>
    <col min="16" max="16" width="49.85546875" style="99" customWidth="1"/>
    <col min="17" max="17" width="9.5703125" style="99" hidden="1" customWidth="1" outlineLevel="1"/>
    <col min="18" max="18" width="8.42578125" style="99" hidden="1" customWidth="1" outlineLevel="1"/>
    <col min="19" max="19" width="43.28515625" style="99" hidden="1" customWidth="1" outlineLevel="1"/>
    <col min="20" max="20" width="9.140625" style="99" customWidth="1" collapsed="1"/>
    <col min="21" max="21" width="9.140625" style="100" customWidth="1"/>
    <col min="22" max="22" width="10.140625" style="99" bestFit="1" customWidth="1"/>
    <col min="23" max="23" width="64.140625" style="100" customWidth="1"/>
    <col min="24" max="24" width="9.5703125" style="99" hidden="1" customWidth="1" outlineLevel="1"/>
    <col min="25" max="25" width="7.140625" style="99" hidden="1" customWidth="1" outlineLevel="1"/>
    <col min="26" max="26" width="43.28515625" style="99" hidden="1" customWidth="1" outlineLevel="1"/>
    <col min="27" max="27" width="9.5703125" style="100" customWidth="1" collapsed="1"/>
    <col min="28" max="28" width="9.5703125" style="100" customWidth="1"/>
    <col min="29" max="29" width="8.85546875" style="99" bestFit="1" customWidth="1"/>
    <col min="30" max="30" width="70.5703125" style="100" customWidth="1"/>
    <col min="31" max="31" width="9.5703125" style="99" hidden="1" customWidth="1" outlineLevel="1"/>
    <col min="32" max="32" width="7.140625" style="99" hidden="1" customWidth="1" outlineLevel="1"/>
    <col min="33" max="33" width="43.28515625" style="99" hidden="1" customWidth="1" outlineLevel="1"/>
    <col min="34" max="34" width="11" style="100" customWidth="1" collapsed="1"/>
    <col min="35" max="35" width="11" style="100" customWidth="1"/>
    <col min="36" max="36" width="8.85546875" style="99" bestFit="1" customWidth="1"/>
    <col min="37" max="37" width="59.5703125" style="100" customWidth="1"/>
    <col min="38" max="38" width="9.5703125" style="99" hidden="1" customWidth="1" outlineLevel="1"/>
    <col min="39" max="39" width="7.140625" style="99" hidden="1" customWidth="1" outlineLevel="1"/>
    <col min="40" max="40" width="43.28515625" style="99" hidden="1" customWidth="1" outlineLevel="1"/>
    <col min="41" max="41" width="10.5703125" style="100" customWidth="1" collapsed="1"/>
    <col min="42" max="42" width="10" style="100" customWidth="1"/>
    <col min="43" max="43" width="17.7109375" style="100" customWidth="1"/>
    <col min="44" max="44" width="9" style="100" customWidth="1"/>
    <col min="45" max="45" width="10.7109375" style="100" customWidth="1"/>
    <col min="46" max="46" width="37.42578125" style="100" customWidth="1"/>
    <col min="47" max="47" width="4.85546875" style="282" customWidth="1"/>
    <col min="48" max="16384" width="11.42578125" style="102"/>
  </cols>
  <sheetData>
    <row r="1" spans="2:77" s="327" customFormat="1" ht="30" customHeight="1" x14ac:dyDescent="0.3">
      <c r="B1" s="642"/>
      <c r="C1" s="643"/>
      <c r="D1" s="633" t="str">
        <f>+'Marco General'!D1</f>
        <v>INSTITUTO DISTRITAL DE PATRIMONIO CULTURAL</v>
      </c>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c r="AO1" s="634"/>
      <c r="AP1" s="634"/>
      <c r="AQ1" s="634"/>
      <c r="AR1" s="634"/>
      <c r="AS1" s="634"/>
      <c r="AT1" s="635"/>
      <c r="AU1" s="282"/>
    </row>
    <row r="2" spans="2:77" s="327" customFormat="1" ht="30" customHeight="1" x14ac:dyDescent="0.3">
      <c r="B2" s="644"/>
      <c r="C2" s="645"/>
      <c r="D2" s="636" t="str">
        <f>+'Marco General'!D2</f>
        <v>PROCESO DE DIRECCIONAMIENTO ESTRATEGICO</v>
      </c>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8"/>
      <c r="AU2" s="282"/>
    </row>
    <row r="3" spans="2:77" s="327" customFormat="1" ht="30" customHeight="1" thickBot="1" x14ac:dyDescent="0.35">
      <c r="B3" s="646"/>
      <c r="C3" s="647"/>
      <c r="D3" s="639" t="str">
        <f>+'Marco General'!D3</f>
        <v>PLAN OPERATIVO ANUAL POR DEPENDENCIAS / PROCESOS</v>
      </c>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1"/>
      <c r="AU3" s="282"/>
    </row>
    <row r="4" spans="2:77" s="331" customFormat="1" ht="18.75" customHeight="1" x14ac:dyDescent="0.3">
      <c r="B4" s="328"/>
      <c r="C4" s="328"/>
      <c r="D4" s="329"/>
      <c r="E4" s="329"/>
      <c r="F4" s="329"/>
      <c r="G4" s="329"/>
      <c r="H4" s="329"/>
      <c r="I4" s="329"/>
      <c r="J4" s="389"/>
      <c r="K4" s="329"/>
      <c r="L4" s="329"/>
      <c r="M4" s="328"/>
      <c r="N4" s="328"/>
      <c r="O4" s="328"/>
      <c r="P4" s="330"/>
      <c r="Q4" s="330"/>
      <c r="R4" s="330"/>
      <c r="S4" s="330"/>
      <c r="T4" s="330"/>
      <c r="U4" s="330"/>
      <c r="V4" s="328"/>
      <c r="W4" s="330"/>
      <c r="X4" s="330"/>
      <c r="Y4" s="330"/>
      <c r="Z4" s="330"/>
      <c r="AA4" s="328"/>
      <c r="AB4" s="328"/>
      <c r="AC4" s="328"/>
      <c r="AD4" s="330"/>
      <c r="AE4" s="330"/>
      <c r="AF4" s="330"/>
      <c r="AG4" s="330"/>
      <c r="AH4" s="330"/>
      <c r="AI4" s="330"/>
      <c r="AJ4" s="328"/>
      <c r="AK4" s="330"/>
      <c r="AL4" s="330"/>
      <c r="AM4" s="330"/>
      <c r="AN4" s="330"/>
      <c r="AO4" s="330"/>
      <c r="AP4" s="330"/>
      <c r="AQ4" s="328"/>
      <c r="AR4" s="328"/>
      <c r="AS4" s="328"/>
      <c r="AT4" s="328"/>
      <c r="AU4" s="278"/>
    </row>
    <row r="5" spans="2:77" s="206" customFormat="1" ht="14.25" customHeight="1" x14ac:dyDescent="0.25">
      <c r="B5" s="589" t="s">
        <v>1</v>
      </c>
      <c r="C5" s="589"/>
      <c r="D5" s="600" t="str">
        <f>+'Marco General'!D8</f>
        <v>Subdirección de Gestión Territorial</v>
      </c>
      <c r="J5" s="390"/>
      <c r="AO5" s="608" t="s">
        <v>292</v>
      </c>
      <c r="AP5" s="608"/>
      <c r="AQ5" s="608"/>
      <c r="AR5" s="602">
        <f>SUM(AU12:AU20)</f>
        <v>3.9490000000000012</v>
      </c>
      <c r="AS5" s="603"/>
      <c r="AT5" s="604"/>
      <c r="AU5" s="269"/>
      <c r="BS5" s="608" t="s">
        <v>272</v>
      </c>
      <c r="BT5" s="608"/>
      <c r="BU5" s="608"/>
      <c r="BV5" s="602">
        <f>SUM(BY:BY)</f>
        <v>0</v>
      </c>
      <c r="BW5" s="603"/>
      <c r="BX5" s="604"/>
      <c r="BY5" s="332"/>
    </row>
    <row r="6" spans="2:77" s="206" customFormat="1" ht="21" customHeight="1" x14ac:dyDescent="0.25">
      <c r="B6" s="590"/>
      <c r="C6" s="590"/>
      <c r="D6" s="601"/>
      <c r="J6" s="390"/>
      <c r="AO6" s="609"/>
      <c r="AP6" s="609"/>
      <c r="AQ6" s="609"/>
      <c r="AR6" s="605"/>
      <c r="AS6" s="606"/>
      <c r="AT6" s="607"/>
      <c r="AU6" s="269"/>
      <c r="BS6" s="609"/>
      <c r="BT6" s="609"/>
      <c r="BU6" s="609"/>
      <c r="BV6" s="605"/>
      <c r="BW6" s="606"/>
      <c r="BX6" s="607"/>
      <c r="BY6" s="332"/>
    </row>
    <row r="7" spans="2:77" s="212" customFormat="1" ht="12" customHeight="1" x14ac:dyDescent="0.25">
      <c r="B7" s="589" t="s">
        <v>0</v>
      </c>
      <c r="C7" s="589"/>
      <c r="D7" s="598">
        <f>+'Marco General'!E6</f>
        <v>2020</v>
      </c>
      <c r="E7" s="207"/>
      <c r="F7" s="208"/>
      <c r="G7" s="207"/>
      <c r="H7" s="207"/>
      <c r="I7" s="207"/>
      <c r="J7" s="207"/>
      <c r="K7" s="207"/>
      <c r="L7" s="207"/>
      <c r="M7" s="207"/>
      <c r="N7" s="207"/>
      <c r="O7" s="207"/>
      <c r="P7" s="207"/>
      <c r="Q7" s="207"/>
      <c r="R7" s="207"/>
      <c r="S7" s="207"/>
      <c r="T7" s="207"/>
      <c r="U7" s="207"/>
      <c r="V7" s="207"/>
      <c r="W7" s="207"/>
      <c r="X7" s="207"/>
      <c r="Y7" s="207"/>
      <c r="Z7" s="207"/>
      <c r="AA7" s="209"/>
      <c r="AB7" s="209"/>
      <c r="AC7" s="207"/>
      <c r="AD7" s="209"/>
      <c r="AE7" s="207"/>
      <c r="AF7" s="207"/>
      <c r="AG7" s="207"/>
      <c r="AH7" s="209"/>
      <c r="AI7" s="207"/>
      <c r="AJ7" s="207"/>
      <c r="AK7" s="210"/>
      <c r="AL7" s="207"/>
      <c r="AM7" s="207"/>
      <c r="AN7" s="207"/>
      <c r="AO7" s="608" t="s">
        <v>293</v>
      </c>
      <c r="AP7" s="608"/>
      <c r="AQ7" s="608"/>
      <c r="AR7" s="602">
        <f>SUM(AU25:AU32)</f>
        <v>0.27666333333333337</v>
      </c>
      <c r="AS7" s="603"/>
      <c r="AT7" s="604"/>
      <c r="AU7" s="273"/>
      <c r="AV7" s="209"/>
      <c r="AW7" s="209"/>
      <c r="AX7" s="209"/>
      <c r="AY7" s="207"/>
      <c r="AZ7" s="210"/>
      <c r="BA7" s="210"/>
      <c r="BB7" s="210"/>
      <c r="BC7" s="207"/>
      <c r="BD7" s="207"/>
      <c r="BE7" s="207"/>
      <c r="BF7" s="209"/>
      <c r="BG7" s="209"/>
      <c r="BH7" s="209"/>
      <c r="BI7" s="207"/>
      <c r="BJ7" s="210"/>
      <c r="BK7" s="210"/>
      <c r="BL7" s="210"/>
      <c r="BM7" s="207"/>
      <c r="BN7" s="207"/>
      <c r="BO7" s="207"/>
      <c r="BP7" s="209"/>
      <c r="BQ7" s="209"/>
      <c r="BR7" s="209"/>
      <c r="BS7" s="207"/>
      <c r="BT7" s="207"/>
      <c r="BU7" s="207"/>
      <c r="BV7" s="207"/>
      <c r="BW7" s="207"/>
      <c r="BX7" s="211"/>
      <c r="BY7" s="333"/>
    </row>
    <row r="8" spans="2:77" s="212" customFormat="1" ht="16.5" customHeight="1" x14ac:dyDescent="0.25">
      <c r="B8" s="590"/>
      <c r="C8" s="590"/>
      <c r="D8" s="599"/>
      <c r="E8" s="207"/>
      <c r="F8" s="208"/>
      <c r="G8" s="207"/>
      <c r="H8" s="207"/>
      <c r="I8" s="207"/>
      <c r="J8" s="207"/>
      <c r="K8" s="207"/>
      <c r="L8" s="207"/>
      <c r="M8" s="207"/>
      <c r="N8" s="207"/>
      <c r="O8" s="207"/>
      <c r="P8" s="207"/>
      <c r="Q8" s="207"/>
      <c r="R8" s="207"/>
      <c r="S8" s="207"/>
      <c r="T8" s="207"/>
      <c r="U8" s="207"/>
      <c r="V8" s="207"/>
      <c r="W8" s="207"/>
      <c r="X8" s="207"/>
      <c r="Y8" s="207"/>
      <c r="Z8" s="207"/>
      <c r="AA8" s="209"/>
      <c r="AB8" s="209"/>
      <c r="AC8" s="207"/>
      <c r="AD8" s="209"/>
      <c r="AE8" s="207"/>
      <c r="AF8" s="207"/>
      <c r="AG8" s="207"/>
      <c r="AH8" s="209"/>
      <c r="AI8" s="207"/>
      <c r="AJ8" s="207"/>
      <c r="AK8" s="210"/>
      <c r="AL8" s="207"/>
      <c r="AM8" s="207"/>
      <c r="AN8" s="207"/>
      <c r="AO8" s="609"/>
      <c r="AP8" s="609"/>
      <c r="AQ8" s="609"/>
      <c r="AR8" s="605"/>
      <c r="AS8" s="606"/>
      <c r="AT8" s="607"/>
      <c r="AU8" s="273"/>
      <c r="AV8" s="209"/>
      <c r="AW8" s="209"/>
      <c r="AX8" s="209"/>
      <c r="AY8" s="207"/>
      <c r="AZ8" s="210"/>
      <c r="BA8" s="210"/>
      <c r="BB8" s="210"/>
      <c r="BC8" s="207"/>
      <c r="BD8" s="207"/>
      <c r="BE8" s="207"/>
      <c r="BF8" s="209"/>
      <c r="BG8" s="209"/>
      <c r="BH8" s="209"/>
      <c r="BI8" s="207"/>
      <c r="BJ8" s="210"/>
      <c r="BK8" s="210"/>
      <c r="BL8" s="210"/>
      <c r="BM8" s="207"/>
      <c r="BN8" s="207"/>
      <c r="BO8" s="207"/>
      <c r="BP8" s="209"/>
      <c r="BQ8" s="209"/>
      <c r="BR8" s="209"/>
      <c r="BS8" s="207"/>
      <c r="BT8" s="207"/>
      <c r="BU8" s="207"/>
      <c r="BV8" s="207"/>
      <c r="BW8" s="207"/>
      <c r="BX8" s="211"/>
      <c r="BY8" s="333"/>
    </row>
    <row r="9" spans="2:77" s="338" customFormat="1" ht="8.25" customHeight="1" thickBot="1" x14ac:dyDescent="0.2">
      <c r="B9" s="648" t="s">
        <v>10</v>
      </c>
      <c r="C9" s="648"/>
      <c r="D9" s="648"/>
      <c r="E9" s="334" t="s">
        <v>252</v>
      </c>
      <c r="F9" s="334" t="s">
        <v>289</v>
      </c>
      <c r="G9" s="334" t="s">
        <v>274</v>
      </c>
      <c r="H9" s="334" t="s">
        <v>249</v>
      </c>
      <c r="I9" s="334" t="s">
        <v>16</v>
      </c>
      <c r="J9" s="386" t="s">
        <v>11</v>
      </c>
      <c r="K9" s="335" t="s">
        <v>192</v>
      </c>
      <c r="L9" s="334" t="s">
        <v>193</v>
      </c>
      <c r="M9" s="336" t="s">
        <v>194</v>
      </c>
      <c r="N9" s="336" t="s">
        <v>195</v>
      </c>
      <c r="O9" s="336"/>
      <c r="P9" s="336" t="s">
        <v>15</v>
      </c>
      <c r="Q9" s="336"/>
      <c r="R9" s="336"/>
      <c r="S9" s="336"/>
      <c r="T9" s="336" t="s">
        <v>196</v>
      </c>
      <c r="U9" s="336" t="s">
        <v>197</v>
      </c>
      <c r="V9" s="336"/>
      <c r="W9" s="336" t="s">
        <v>15</v>
      </c>
      <c r="X9" s="336"/>
      <c r="Y9" s="336"/>
      <c r="Z9" s="336"/>
      <c r="AA9" s="336" t="s">
        <v>198</v>
      </c>
      <c r="AB9" s="336" t="s">
        <v>199</v>
      </c>
      <c r="AC9" s="336"/>
      <c r="AD9" s="336" t="s">
        <v>15</v>
      </c>
      <c r="AE9" s="336"/>
      <c r="AF9" s="336"/>
      <c r="AG9" s="336"/>
      <c r="AH9" s="336" t="s">
        <v>200</v>
      </c>
      <c r="AI9" s="336" t="s">
        <v>201</v>
      </c>
      <c r="AJ9" s="336"/>
      <c r="AK9" s="336" t="s">
        <v>15</v>
      </c>
      <c r="AL9" s="336"/>
      <c r="AM9" s="336"/>
      <c r="AN9" s="336"/>
      <c r="AO9" s="336" t="s">
        <v>202</v>
      </c>
      <c r="AP9" s="337" t="s">
        <v>203</v>
      </c>
      <c r="AQ9" s="337" t="s">
        <v>130</v>
      </c>
      <c r="AR9" s="337"/>
      <c r="AS9" s="337"/>
      <c r="AT9" s="337" t="s">
        <v>204</v>
      </c>
      <c r="AU9" s="318"/>
    </row>
    <row r="10" spans="2:77" s="341" customFormat="1" ht="16.5" customHeight="1" thickBot="1" x14ac:dyDescent="0.35">
      <c r="B10" s="628" t="s">
        <v>2</v>
      </c>
      <c r="C10" s="629"/>
      <c r="D10" s="629"/>
      <c r="E10" s="630" t="s">
        <v>287</v>
      </c>
      <c r="F10" s="630"/>
      <c r="G10" s="630"/>
      <c r="H10" s="630"/>
      <c r="I10" s="630"/>
      <c r="J10" s="630"/>
      <c r="K10" s="630"/>
      <c r="L10" s="631"/>
      <c r="M10" s="339">
        <f>SUM(E13:E20)</f>
        <v>1</v>
      </c>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284"/>
    </row>
    <row r="11" spans="2:77" s="101" customFormat="1" ht="26.25" customHeight="1" x14ac:dyDescent="0.25">
      <c r="B11" s="632" t="s">
        <v>288</v>
      </c>
      <c r="C11" s="625" t="s">
        <v>10</v>
      </c>
      <c r="D11" s="626"/>
      <c r="E11" s="559" t="s">
        <v>252</v>
      </c>
      <c r="F11" s="559" t="s">
        <v>250</v>
      </c>
      <c r="G11" s="559" t="s">
        <v>274</v>
      </c>
      <c r="H11" s="559" t="s">
        <v>249</v>
      </c>
      <c r="I11" s="559" t="s">
        <v>16</v>
      </c>
      <c r="J11" s="559" t="s">
        <v>11</v>
      </c>
      <c r="K11" s="561" t="s">
        <v>12</v>
      </c>
      <c r="L11" s="562"/>
      <c r="M11" s="614" t="s">
        <v>3</v>
      </c>
      <c r="N11" s="615"/>
      <c r="O11" s="615"/>
      <c r="P11" s="615"/>
      <c r="Q11" s="615"/>
      <c r="R11" s="615"/>
      <c r="S11" s="616"/>
      <c r="T11" s="614" t="s">
        <v>4</v>
      </c>
      <c r="U11" s="615"/>
      <c r="V11" s="615"/>
      <c r="W11" s="615"/>
      <c r="X11" s="615"/>
      <c r="Y11" s="615"/>
      <c r="Z11" s="616"/>
      <c r="AA11" s="649" t="s">
        <v>5</v>
      </c>
      <c r="AB11" s="650"/>
      <c r="AC11" s="650"/>
      <c r="AD11" s="651"/>
      <c r="AE11" s="287"/>
      <c r="AF11" s="325"/>
      <c r="AG11" s="288"/>
      <c r="AH11" s="614" t="s">
        <v>6</v>
      </c>
      <c r="AI11" s="615"/>
      <c r="AJ11" s="615"/>
      <c r="AK11" s="615"/>
      <c r="AL11" s="615"/>
      <c r="AM11" s="615"/>
      <c r="AN11" s="616"/>
      <c r="AO11" s="620" t="s">
        <v>290</v>
      </c>
      <c r="AP11" s="621"/>
      <c r="AQ11" s="621"/>
      <c r="AR11" s="621"/>
      <c r="AS11" s="622"/>
      <c r="AT11" s="289" t="s">
        <v>146</v>
      </c>
      <c r="AU11" s="282"/>
    </row>
    <row r="12" spans="2:77" s="101" customFormat="1" ht="25.5" x14ac:dyDescent="0.25">
      <c r="B12" s="624"/>
      <c r="C12" s="569"/>
      <c r="D12" s="627"/>
      <c r="E12" s="560"/>
      <c r="F12" s="560"/>
      <c r="G12" s="560"/>
      <c r="H12" s="560"/>
      <c r="I12" s="560"/>
      <c r="J12" s="560"/>
      <c r="K12" s="120" t="s">
        <v>13</v>
      </c>
      <c r="L12" s="121" t="s">
        <v>14</v>
      </c>
      <c r="M12" s="122" t="s">
        <v>8</v>
      </c>
      <c r="N12" s="104" t="s">
        <v>7</v>
      </c>
      <c r="O12" s="104" t="s">
        <v>261</v>
      </c>
      <c r="P12" s="104" t="s">
        <v>15</v>
      </c>
      <c r="Q12" s="104" t="s">
        <v>253</v>
      </c>
      <c r="R12" s="104" t="s">
        <v>254</v>
      </c>
      <c r="S12" s="123" t="s">
        <v>255</v>
      </c>
      <c r="T12" s="122" t="s">
        <v>8</v>
      </c>
      <c r="U12" s="104" t="s">
        <v>7</v>
      </c>
      <c r="V12" s="104" t="s">
        <v>261</v>
      </c>
      <c r="W12" s="104" t="s">
        <v>15</v>
      </c>
      <c r="X12" s="104" t="s">
        <v>253</v>
      </c>
      <c r="Y12" s="104" t="s">
        <v>254</v>
      </c>
      <c r="Z12" s="123" t="s">
        <v>255</v>
      </c>
      <c r="AA12" s="290" t="s">
        <v>8</v>
      </c>
      <c r="AB12" s="204" t="s">
        <v>7</v>
      </c>
      <c r="AC12" s="204" t="s">
        <v>261</v>
      </c>
      <c r="AD12" s="291" t="s">
        <v>15</v>
      </c>
      <c r="AE12" s="124" t="s">
        <v>253</v>
      </c>
      <c r="AF12" s="104" t="s">
        <v>254</v>
      </c>
      <c r="AG12" s="121" t="s">
        <v>255</v>
      </c>
      <c r="AH12" s="122" t="s">
        <v>8</v>
      </c>
      <c r="AI12" s="104" t="s">
        <v>7</v>
      </c>
      <c r="AJ12" s="104" t="s">
        <v>261</v>
      </c>
      <c r="AK12" s="104" t="s">
        <v>15</v>
      </c>
      <c r="AL12" s="104" t="s">
        <v>253</v>
      </c>
      <c r="AM12" s="104" t="s">
        <v>254</v>
      </c>
      <c r="AN12" s="123" t="s">
        <v>255</v>
      </c>
      <c r="AO12" s="122" t="s">
        <v>131</v>
      </c>
      <c r="AP12" s="125" t="s">
        <v>132</v>
      </c>
      <c r="AQ12" s="125" t="s">
        <v>130</v>
      </c>
      <c r="AR12" s="105" t="s">
        <v>253</v>
      </c>
      <c r="AS12" s="106" t="s">
        <v>271</v>
      </c>
      <c r="AT12" s="292" t="s">
        <v>9</v>
      </c>
      <c r="AU12" s="282"/>
    </row>
    <row r="13" spans="2:77" s="296" customFormat="1" ht="146.25" customHeight="1" x14ac:dyDescent="0.3">
      <c r="B13" s="444">
        <v>1</v>
      </c>
      <c r="C13" s="652" t="s">
        <v>341</v>
      </c>
      <c r="D13" s="564"/>
      <c r="E13" s="395">
        <v>0.14000000000000001</v>
      </c>
      <c r="F13" s="108" t="s">
        <v>351</v>
      </c>
      <c r="G13" s="142" t="s">
        <v>350</v>
      </c>
      <c r="H13" s="127" t="s">
        <v>209</v>
      </c>
      <c r="I13" s="142" t="s">
        <v>333</v>
      </c>
      <c r="J13" s="437" t="s">
        <v>335</v>
      </c>
      <c r="K13" s="246">
        <v>43832</v>
      </c>
      <c r="L13" s="247">
        <v>44196</v>
      </c>
      <c r="M13" s="393">
        <v>0.25</v>
      </c>
      <c r="N13" s="428">
        <v>0.25</v>
      </c>
      <c r="O13" s="255">
        <f>IFERROR(N13/M13,"")</f>
        <v>1</v>
      </c>
      <c r="P13" s="431" t="s">
        <v>402</v>
      </c>
      <c r="Q13" s="202"/>
      <c r="R13" s="255">
        <f>IFERROR(Q13/M13,"")</f>
        <v>0</v>
      </c>
      <c r="S13" s="294"/>
      <c r="T13" s="393">
        <v>0.25</v>
      </c>
      <c r="U13" s="200">
        <v>0.25</v>
      </c>
      <c r="V13" s="255">
        <f>IFERROR(U13/T13,"")</f>
        <v>1</v>
      </c>
      <c r="W13" s="431" t="s">
        <v>432</v>
      </c>
      <c r="X13" s="293"/>
      <c r="Y13" s="255">
        <f>IFERROR(X13/T13,"")</f>
        <v>0</v>
      </c>
      <c r="Z13" s="294"/>
      <c r="AA13" s="393">
        <v>0.25</v>
      </c>
      <c r="AB13" s="200"/>
      <c r="AC13" s="255">
        <f>IFERROR(AB13/AA13,"")</f>
        <v>0</v>
      </c>
      <c r="AD13" s="194"/>
      <c r="AE13" s="293"/>
      <c r="AF13" s="255">
        <f>IFERROR(AE13/AA13,"")</f>
        <v>0</v>
      </c>
      <c r="AG13" s="295"/>
      <c r="AH13" s="393">
        <v>0.25</v>
      </c>
      <c r="AI13" s="200"/>
      <c r="AJ13" s="255">
        <f>IFERROR(AI13/AH13,"")</f>
        <v>0</v>
      </c>
      <c r="AK13" s="194"/>
      <c r="AL13" s="293"/>
      <c r="AM13" s="255">
        <f>IFERROR(AL13/AH13,"")</f>
        <v>0</v>
      </c>
      <c r="AN13" s="294"/>
      <c r="AO13" s="397">
        <f t="shared" ref="AO13:AP15" si="0">+SUM(M13,T13,AA13,AH13)</f>
        <v>1</v>
      </c>
      <c r="AP13" s="155">
        <f t="shared" si="0"/>
        <v>0.5</v>
      </c>
      <c r="AQ13" s="109">
        <f t="shared" ref="AQ13:AQ20" si="1">IFERROR(AP13/AO13,"")</f>
        <v>0.5</v>
      </c>
      <c r="AR13" s="256">
        <f>SUM(Q13,X13,AE13,AL13)</f>
        <v>0</v>
      </c>
      <c r="AS13" s="257">
        <f>IFERROR(AR13/AO13,"")</f>
        <v>0</v>
      </c>
      <c r="AT13" s="445" t="s">
        <v>440</v>
      </c>
      <c r="AU13" s="285"/>
    </row>
    <row r="14" spans="2:77" s="195" customFormat="1" ht="86.25" customHeight="1" x14ac:dyDescent="0.3">
      <c r="B14" s="385">
        <v>2</v>
      </c>
      <c r="C14" s="551" t="s">
        <v>338</v>
      </c>
      <c r="D14" s="552"/>
      <c r="E14" s="396">
        <v>0.15</v>
      </c>
      <c r="F14" s="155" t="s">
        <v>380</v>
      </c>
      <c r="G14" s="142" t="s">
        <v>347</v>
      </c>
      <c r="H14" s="142" t="s">
        <v>209</v>
      </c>
      <c r="I14" s="142" t="s">
        <v>333</v>
      </c>
      <c r="J14" s="391" t="s">
        <v>447</v>
      </c>
      <c r="K14" s="248">
        <v>43832</v>
      </c>
      <c r="L14" s="249">
        <v>44196</v>
      </c>
      <c r="M14" s="393">
        <v>0.25</v>
      </c>
      <c r="N14" s="429">
        <v>0.25</v>
      </c>
      <c r="O14" s="258">
        <f t="shared" ref="O14:O20" si="2">IFERROR(N14/M14,"")</f>
        <v>1</v>
      </c>
      <c r="P14" s="431" t="s">
        <v>403</v>
      </c>
      <c r="Q14" s="201"/>
      <c r="R14" s="258">
        <f t="shared" ref="R14:R20" si="3">IFERROR(Q14/M14,"")</f>
        <v>0</v>
      </c>
      <c r="S14" s="158"/>
      <c r="T14" s="393">
        <v>0.25</v>
      </c>
      <c r="U14" s="112">
        <v>0.25</v>
      </c>
      <c r="V14" s="258">
        <f t="shared" ref="V14:V20" si="4">IFERROR(U14/T14,"")</f>
        <v>1</v>
      </c>
      <c r="W14" s="431" t="s">
        <v>448</v>
      </c>
      <c r="X14" s="164"/>
      <c r="Y14" s="258">
        <f t="shared" ref="Y14:Y20" si="5">IFERROR(X14/T14,"")</f>
        <v>0</v>
      </c>
      <c r="Z14" s="158"/>
      <c r="AA14" s="393">
        <v>0.25</v>
      </c>
      <c r="AB14" s="112"/>
      <c r="AC14" s="258">
        <f t="shared" ref="AC14:AC20" si="6">IFERROR(AB14/AA14,"")</f>
        <v>0</v>
      </c>
      <c r="AD14" s="324"/>
      <c r="AE14" s="164"/>
      <c r="AF14" s="258">
        <f t="shared" ref="AF14:AF20" si="7">IFERROR(AE14/AA14,"")</f>
        <v>0</v>
      </c>
      <c r="AG14" s="161"/>
      <c r="AH14" s="393">
        <v>0.25</v>
      </c>
      <c r="AI14" s="112"/>
      <c r="AJ14" s="258">
        <f t="shared" ref="AJ14:AJ20" si="8">IFERROR(AI14/AH14,"")</f>
        <v>0</v>
      </c>
      <c r="AK14" s="324"/>
      <c r="AL14" s="164"/>
      <c r="AM14" s="258">
        <f t="shared" ref="AM14:AM20" si="9">IFERROR(AL14/AH14,"")</f>
        <v>0</v>
      </c>
      <c r="AN14" s="158"/>
      <c r="AO14" s="397">
        <f t="shared" si="0"/>
        <v>1</v>
      </c>
      <c r="AP14" s="155">
        <f t="shared" si="0"/>
        <v>0.5</v>
      </c>
      <c r="AQ14" s="113">
        <f>IFERROR(AP14/AO14,"")</f>
        <v>0.5</v>
      </c>
      <c r="AR14" s="259">
        <f>SUM(Q14,X14,AE14,AL14)</f>
        <v>0</v>
      </c>
      <c r="AS14" s="260">
        <f t="shared" ref="AS14:AS20" si="10">IFERROR(AR14/AO14,"")</f>
        <v>0</v>
      </c>
      <c r="AT14" s="425" t="s">
        <v>449</v>
      </c>
      <c r="AU14" s="285"/>
    </row>
    <row r="15" spans="2:77" s="195" customFormat="1" ht="91.5" customHeight="1" x14ac:dyDescent="0.3">
      <c r="B15" s="385">
        <v>3</v>
      </c>
      <c r="C15" s="551" t="s">
        <v>340</v>
      </c>
      <c r="D15" s="552"/>
      <c r="E15" s="396">
        <v>0.15</v>
      </c>
      <c r="F15" s="155" t="s">
        <v>349</v>
      </c>
      <c r="G15" s="142" t="s">
        <v>348</v>
      </c>
      <c r="H15" s="142" t="s">
        <v>209</v>
      </c>
      <c r="I15" s="142" t="s">
        <v>333</v>
      </c>
      <c r="J15" s="413" t="s">
        <v>447</v>
      </c>
      <c r="K15" s="248">
        <v>43832</v>
      </c>
      <c r="L15" s="249">
        <v>44196</v>
      </c>
      <c r="M15" s="393">
        <v>0.25</v>
      </c>
      <c r="N15" s="429">
        <v>0.25</v>
      </c>
      <c r="O15" s="258">
        <f t="shared" si="2"/>
        <v>1</v>
      </c>
      <c r="P15" s="431" t="s">
        <v>404</v>
      </c>
      <c r="Q15" s="201"/>
      <c r="R15" s="258">
        <f t="shared" si="3"/>
        <v>0</v>
      </c>
      <c r="S15" s="158"/>
      <c r="T15" s="393">
        <v>0.25</v>
      </c>
      <c r="U15" s="415">
        <v>0.25</v>
      </c>
      <c r="V15" s="258">
        <f t="shared" si="4"/>
        <v>1</v>
      </c>
      <c r="W15" s="431" t="s">
        <v>433</v>
      </c>
      <c r="X15" s="164"/>
      <c r="Y15" s="258">
        <f t="shared" si="5"/>
        <v>0</v>
      </c>
      <c r="Z15" s="158"/>
      <c r="AA15" s="393">
        <v>0.25</v>
      </c>
      <c r="AB15" s="415">
        <v>0.25</v>
      </c>
      <c r="AC15" s="258">
        <f t="shared" si="6"/>
        <v>1</v>
      </c>
      <c r="AD15" s="324"/>
      <c r="AE15" s="164"/>
      <c r="AF15" s="258">
        <f t="shared" si="7"/>
        <v>0</v>
      </c>
      <c r="AG15" s="161"/>
      <c r="AH15" s="393">
        <v>0.25</v>
      </c>
      <c r="AI15" s="415">
        <v>0.25</v>
      </c>
      <c r="AJ15" s="258">
        <f t="shared" si="8"/>
        <v>1</v>
      </c>
      <c r="AK15" s="324"/>
      <c r="AL15" s="164"/>
      <c r="AM15" s="258">
        <f t="shared" si="9"/>
        <v>0</v>
      </c>
      <c r="AN15" s="158"/>
      <c r="AO15" s="397">
        <f t="shared" si="0"/>
        <v>1</v>
      </c>
      <c r="AP15" s="155">
        <f t="shared" si="0"/>
        <v>1</v>
      </c>
      <c r="AQ15" s="113">
        <f t="shared" si="1"/>
        <v>1</v>
      </c>
      <c r="AR15" s="259">
        <f>SUM(Q15,X15,AE15,AL15)</f>
        <v>0</v>
      </c>
      <c r="AS15" s="260">
        <f t="shared" si="10"/>
        <v>0</v>
      </c>
      <c r="AT15" s="425" t="s">
        <v>450</v>
      </c>
      <c r="AU15" s="285"/>
    </row>
    <row r="16" spans="2:77" s="195" customFormat="1" ht="178.5" customHeight="1" x14ac:dyDescent="0.3">
      <c r="B16" s="383">
        <v>4</v>
      </c>
      <c r="C16" s="551" t="s">
        <v>381</v>
      </c>
      <c r="D16" s="552"/>
      <c r="E16" s="396">
        <v>0.14000000000000001</v>
      </c>
      <c r="F16" s="155" t="s">
        <v>344</v>
      </c>
      <c r="G16" s="142" t="s">
        <v>382</v>
      </c>
      <c r="H16" s="142" t="s">
        <v>209</v>
      </c>
      <c r="I16" s="142" t="s">
        <v>333</v>
      </c>
      <c r="J16" s="391" t="s">
        <v>387</v>
      </c>
      <c r="K16" s="248">
        <v>43832</v>
      </c>
      <c r="L16" s="249">
        <v>44196</v>
      </c>
      <c r="M16" s="393">
        <v>0.1</v>
      </c>
      <c r="N16" s="429"/>
      <c r="O16" s="258">
        <f>IFERROR(N16/M16,"")</f>
        <v>0</v>
      </c>
      <c r="P16" s="431" t="s">
        <v>405</v>
      </c>
      <c r="Q16" s="164"/>
      <c r="R16" s="258">
        <f>IFERROR(Q16/M16,"")</f>
        <v>0</v>
      </c>
      <c r="S16" s="158"/>
      <c r="T16" s="393">
        <v>0.25</v>
      </c>
      <c r="U16" s="112">
        <v>25</v>
      </c>
      <c r="V16" s="258">
        <f>IFERROR(U16/T16,"")</f>
        <v>100</v>
      </c>
      <c r="W16" s="431" t="s">
        <v>441</v>
      </c>
      <c r="X16" s="164"/>
      <c r="Y16" s="258">
        <f>IFERROR(X16/T16,"")</f>
        <v>0</v>
      </c>
      <c r="Z16" s="158"/>
      <c r="AA16" s="393">
        <v>0.3</v>
      </c>
      <c r="AB16" s="112"/>
      <c r="AC16" s="258">
        <f>IFERROR(AB16/AA16,"")</f>
        <v>0</v>
      </c>
      <c r="AD16" s="324"/>
      <c r="AE16" s="164"/>
      <c r="AF16" s="258">
        <f>IFERROR(AE16/AA16,"")</f>
        <v>0</v>
      </c>
      <c r="AG16" s="161"/>
      <c r="AH16" s="393">
        <v>0.35</v>
      </c>
      <c r="AI16" s="112"/>
      <c r="AJ16" s="258">
        <f>IFERROR(AI16/AH16,"")</f>
        <v>0</v>
      </c>
      <c r="AK16" s="324"/>
      <c r="AL16" s="164"/>
      <c r="AM16" s="258">
        <f>IFERROR(AL16/AH16,"")</f>
        <v>0</v>
      </c>
      <c r="AN16" s="158"/>
      <c r="AO16" s="397">
        <f>+SUM(M16,T16,AA16,AH16)</f>
        <v>0.99999999999999989</v>
      </c>
      <c r="AP16" s="155">
        <f>+SUM(N16,U16,AB16,AI16)</f>
        <v>25</v>
      </c>
      <c r="AQ16" s="196">
        <f>IFERROR(AP16/AO16,"")</f>
        <v>25.000000000000004</v>
      </c>
      <c r="AR16" s="259">
        <f>SUM(Q16,X16,AE16,AL16)</f>
        <v>0</v>
      </c>
      <c r="AS16" s="113">
        <f>IFERROR(AR16/AO16,"")</f>
        <v>0</v>
      </c>
      <c r="AT16" s="425" t="s">
        <v>451</v>
      </c>
      <c r="AU16" s="285"/>
    </row>
    <row r="17" spans="2:48" s="195" customFormat="1" ht="100.5" customHeight="1" x14ac:dyDescent="0.3">
      <c r="B17" s="383">
        <v>5</v>
      </c>
      <c r="C17" s="551" t="s">
        <v>339</v>
      </c>
      <c r="D17" s="552"/>
      <c r="E17" s="396">
        <v>0.14000000000000001</v>
      </c>
      <c r="F17" s="155" t="s">
        <v>342</v>
      </c>
      <c r="G17" s="142" t="s">
        <v>343</v>
      </c>
      <c r="H17" s="142" t="s">
        <v>209</v>
      </c>
      <c r="I17" s="142" t="s">
        <v>345</v>
      </c>
      <c r="J17" s="391" t="s">
        <v>346</v>
      </c>
      <c r="K17" s="248">
        <v>43832</v>
      </c>
      <c r="L17" s="249">
        <v>44196</v>
      </c>
      <c r="M17" s="393">
        <v>0.2</v>
      </c>
      <c r="N17" s="429">
        <v>0.2</v>
      </c>
      <c r="O17" s="258">
        <f t="shared" ref="O17" si="11">IFERROR(N17/M17,"")</f>
        <v>1</v>
      </c>
      <c r="P17" s="431" t="s">
        <v>406</v>
      </c>
      <c r="Q17" s="201"/>
      <c r="R17" s="258">
        <f t="shared" ref="R17" si="12">IFERROR(Q17/M17,"")</f>
        <v>0</v>
      </c>
      <c r="S17" s="158"/>
      <c r="T17" s="393">
        <v>0.25</v>
      </c>
      <c r="U17" s="415">
        <v>0.25</v>
      </c>
      <c r="V17" s="258">
        <f t="shared" si="4"/>
        <v>1</v>
      </c>
      <c r="W17" s="431" t="s">
        <v>442</v>
      </c>
      <c r="X17" s="164"/>
      <c r="Y17" s="258">
        <f t="shared" ref="Y17" si="13">IFERROR(X17/T17,"")</f>
        <v>0</v>
      </c>
      <c r="Z17" s="158"/>
      <c r="AA17" s="393">
        <v>0.25</v>
      </c>
      <c r="AB17" s="112"/>
      <c r="AC17" s="258">
        <f t="shared" si="6"/>
        <v>0</v>
      </c>
      <c r="AD17" s="324"/>
      <c r="AE17" s="164"/>
      <c r="AF17" s="258">
        <f t="shared" ref="AF17" si="14">IFERROR(AE17/AA17,"")</f>
        <v>0</v>
      </c>
      <c r="AG17" s="161"/>
      <c r="AH17" s="393">
        <v>0.3</v>
      </c>
      <c r="AI17" s="112"/>
      <c r="AJ17" s="258">
        <f t="shared" si="8"/>
        <v>0</v>
      </c>
      <c r="AK17" s="324"/>
      <c r="AL17" s="164"/>
      <c r="AM17" s="258">
        <f t="shared" ref="AM17" si="15">IFERROR(AL17/AH17,"")</f>
        <v>0</v>
      </c>
      <c r="AN17" s="158"/>
      <c r="AO17" s="397">
        <f t="shared" ref="AO17:AO19" si="16">+SUM(M17,T17,AA17,AH17)</f>
        <v>1</v>
      </c>
      <c r="AP17" s="155">
        <f t="shared" ref="AP17" si="17">+SUM(N17,U17,AB17,AI17)</f>
        <v>0.45</v>
      </c>
      <c r="AQ17" s="113">
        <f t="shared" ref="AQ17" si="18">IFERROR(AP17/AO17,"")</f>
        <v>0.45</v>
      </c>
      <c r="AR17" s="259">
        <f t="shared" ref="AR17" si="19">SUM(Q17,X17,AE17,AL17)</f>
        <v>0</v>
      </c>
      <c r="AS17" s="260">
        <f t="shared" si="10"/>
        <v>0</v>
      </c>
      <c r="AT17" s="433" t="s">
        <v>452</v>
      </c>
      <c r="AU17" s="285"/>
      <c r="AV17" s="436"/>
    </row>
    <row r="18" spans="2:48" s="195" customFormat="1" ht="76.5" customHeight="1" x14ac:dyDescent="0.3">
      <c r="B18" s="385">
        <v>6</v>
      </c>
      <c r="C18" s="551" t="s">
        <v>336</v>
      </c>
      <c r="D18" s="552"/>
      <c r="E18" s="396">
        <v>0.14000000000000001</v>
      </c>
      <c r="F18" s="155" t="s">
        <v>383</v>
      </c>
      <c r="G18" s="142" t="s">
        <v>343</v>
      </c>
      <c r="H18" s="142" t="s">
        <v>209</v>
      </c>
      <c r="I18" s="142" t="s">
        <v>318</v>
      </c>
      <c r="J18" s="391" t="s">
        <v>453</v>
      </c>
      <c r="K18" s="248">
        <v>43832</v>
      </c>
      <c r="L18" s="249">
        <v>44196</v>
      </c>
      <c r="M18" s="393">
        <v>0.25</v>
      </c>
      <c r="N18" s="429">
        <v>0.25</v>
      </c>
      <c r="O18" s="258">
        <f t="shared" ref="O18:O19" si="20">IFERROR(N18/M18,"")</f>
        <v>1</v>
      </c>
      <c r="P18" s="431" t="s">
        <v>407</v>
      </c>
      <c r="Q18" s="201"/>
      <c r="R18" s="258">
        <f t="shared" ref="R18:R19" si="21">IFERROR(Q18/M18,"")</f>
        <v>0</v>
      </c>
      <c r="S18" s="158"/>
      <c r="T18" s="393">
        <v>0.25</v>
      </c>
      <c r="U18" s="112"/>
      <c r="V18" s="258">
        <f t="shared" si="4"/>
        <v>0</v>
      </c>
      <c r="W18" s="431" t="s">
        <v>443</v>
      </c>
      <c r="X18" s="164"/>
      <c r="Y18" s="258">
        <f t="shared" ref="Y18:Y19" si="22">IFERROR(X18/T18,"")</f>
        <v>0</v>
      </c>
      <c r="Z18" s="158"/>
      <c r="AA18" s="393">
        <v>0.25</v>
      </c>
      <c r="AB18" s="112"/>
      <c r="AC18" s="258">
        <f t="shared" si="6"/>
        <v>0</v>
      </c>
      <c r="AD18" s="324"/>
      <c r="AE18" s="164"/>
      <c r="AF18" s="258">
        <f t="shared" ref="AF18:AF19" si="23">IFERROR(AE18/AA18,"")</f>
        <v>0</v>
      </c>
      <c r="AG18" s="161"/>
      <c r="AH18" s="393">
        <v>0.25</v>
      </c>
      <c r="AI18" s="112"/>
      <c r="AJ18" s="258">
        <f t="shared" si="8"/>
        <v>0</v>
      </c>
      <c r="AK18" s="324"/>
      <c r="AL18" s="164"/>
      <c r="AM18" s="258">
        <f t="shared" ref="AM18:AM19" si="24">IFERROR(AL18/AH18,"")</f>
        <v>0</v>
      </c>
      <c r="AN18" s="158"/>
      <c r="AO18" s="397">
        <f t="shared" si="16"/>
        <v>1</v>
      </c>
      <c r="AP18" s="155">
        <f t="shared" ref="AP18:AP19" si="25">+SUM(N18,U18,AB18,AI18)</f>
        <v>0.25</v>
      </c>
      <c r="AQ18" s="113">
        <f t="shared" ref="AQ18:AQ19" si="26">IFERROR(AP18/AO18,"")</f>
        <v>0.25</v>
      </c>
      <c r="AR18" s="259">
        <f t="shared" ref="AR18:AR19" si="27">SUM(Q18,X18,AE18,AL18)</f>
        <v>0</v>
      </c>
      <c r="AS18" s="260">
        <f t="shared" si="10"/>
        <v>0</v>
      </c>
      <c r="AT18" s="433"/>
      <c r="AU18" s="285"/>
      <c r="AV18" s="436"/>
    </row>
    <row r="19" spans="2:48" s="195" customFormat="1" ht="125.25" customHeight="1" x14ac:dyDescent="0.3">
      <c r="B19" s="383">
        <v>7</v>
      </c>
      <c r="C19" s="551" t="s">
        <v>337</v>
      </c>
      <c r="D19" s="552"/>
      <c r="E19" s="396">
        <v>0.14000000000000001</v>
      </c>
      <c r="F19" s="155" t="s">
        <v>384</v>
      </c>
      <c r="G19" s="142" t="s">
        <v>352</v>
      </c>
      <c r="H19" s="142" t="s">
        <v>209</v>
      </c>
      <c r="I19" s="142" t="s">
        <v>331</v>
      </c>
      <c r="J19" s="391" t="s">
        <v>388</v>
      </c>
      <c r="K19" s="248">
        <v>43832</v>
      </c>
      <c r="L19" s="249">
        <v>44196</v>
      </c>
      <c r="M19" s="393">
        <v>0.1</v>
      </c>
      <c r="N19" s="155">
        <v>0.1</v>
      </c>
      <c r="O19" s="258">
        <f t="shared" si="20"/>
        <v>1</v>
      </c>
      <c r="P19" s="431" t="s">
        <v>454</v>
      </c>
      <c r="Q19" s="201"/>
      <c r="R19" s="258">
        <f t="shared" si="21"/>
        <v>0</v>
      </c>
      <c r="S19" s="158"/>
      <c r="T19" s="393">
        <v>0.3</v>
      </c>
      <c r="U19" s="112">
        <v>0.3</v>
      </c>
      <c r="V19" s="258">
        <f t="shared" si="4"/>
        <v>1</v>
      </c>
      <c r="W19" s="431" t="s">
        <v>435</v>
      </c>
      <c r="X19" s="164"/>
      <c r="Y19" s="258">
        <f t="shared" si="22"/>
        <v>0</v>
      </c>
      <c r="Z19" s="158"/>
      <c r="AA19" s="393">
        <v>0.3</v>
      </c>
      <c r="AB19" s="112"/>
      <c r="AC19" s="258">
        <f t="shared" si="6"/>
        <v>0</v>
      </c>
      <c r="AD19" s="324"/>
      <c r="AE19" s="164"/>
      <c r="AF19" s="258">
        <f t="shared" si="23"/>
        <v>0</v>
      </c>
      <c r="AG19" s="161"/>
      <c r="AH19" s="393">
        <v>0.3</v>
      </c>
      <c r="AI19" s="112"/>
      <c r="AJ19" s="258">
        <f t="shared" si="8"/>
        <v>0</v>
      </c>
      <c r="AK19" s="324"/>
      <c r="AL19" s="164"/>
      <c r="AM19" s="258">
        <f t="shared" si="24"/>
        <v>0</v>
      </c>
      <c r="AN19" s="158"/>
      <c r="AO19" s="397">
        <f t="shared" si="16"/>
        <v>1</v>
      </c>
      <c r="AP19" s="155">
        <f t="shared" si="25"/>
        <v>0.4</v>
      </c>
      <c r="AQ19" s="113">
        <f t="shared" si="26"/>
        <v>0.4</v>
      </c>
      <c r="AR19" s="259">
        <f t="shared" si="27"/>
        <v>0</v>
      </c>
      <c r="AS19" s="260">
        <f t="shared" si="10"/>
        <v>0</v>
      </c>
      <c r="AT19" s="439" t="s">
        <v>455</v>
      </c>
      <c r="AU19" s="285"/>
      <c r="AV19" s="436"/>
    </row>
    <row r="20" spans="2:48" s="313" customFormat="1" ht="15" customHeight="1" thickBot="1" x14ac:dyDescent="0.35">
      <c r="B20" s="302"/>
      <c r="C20" s="612" t="s">
        <v>291</v>
      </c>
      <c r="D20" s="613"/>
      <c r="E20" s="222"/>
      <c r="F20" s="303"/>
      <c r="G20" s="224"/>
      <c r="H20" s="304"/>
      <c r="I20" s="225"/>
      <c r="J20" s="392"/>
      <c r="K20" s="305"/>
      <c r="L20" s="306"/>
      <c r="M20" s="239"/>
      <c r="N20" s="430"/>
      <c r="O20" s="86" t="str">
        <f t="shared" si="2"/>
        <v/>
      </c>
      <c r="P20" s="235"/>
      <c r="Q20" s="307"/>
      <c r="R20" s="86" t="str">
        <f t="shared" si="3"/>
        <v/>
      </c>
      <c r="S20" s="308"/>
      <c r="T20" s="239"/>
      <c r="U20" s="230"/>
      <c r="V20" s="86" t="str">
        <f t="shared" si="4"/>
        <v/>
      </c>
      <c r="W20" s="235"/>
      <c r="X20" s="307"/>
      <c r="Y20" s="86" t="str">
        <f t="shared" si="5"/>
        <v/>
      </c>
      <c r="Z20" s="308"/>
      <c r="AA20" s="239"/>
      <c r="AB20" s="230"/>
      <c r="AC20" s="86" t="str">
        <f t="shared" si="6"/>
        <v/>
      </c>
      <c r="AD20" s="235"/>
      <c r="AE20" s="307"/>
      <c r="AF20" s="86" t="str">
        <f t="shared" si="7"/>
        <v/>
      </c>
      <c r="AG20" s="309"/>
      <c r="AH20" s="239"/>
      <c r="AI20" s="230"/>
      <c r="AJ20" s="86" t="str">
        <f t="shared" si="8"/>
        <v/>
      </c>
      <c r="AK20" s="235"/>
      <c r="AL20" s="307"/>
      <c r="AM20" s="86" t="str">
        <f t="shared" si="9"/>
        <v/>
      </c>
      <c r="AN20" s="308"/>
      <c r="AO20" s="398">
        <f>+SUM(M20,T20,AA20,AH20)</f>
        <v>0</v>
      </c>
      <c r="AP20" s="399">
        <f t="shared" ref="AP20" si="28">+SUM(N20,U20,AB20,AI20)</f>
        <v>0</v>
      </c>
      <c r="AQ20" s="310" t="str">
        <f t="shared" si="1"/>
        <v/>
      </c>
      <c r="AR20" s="87">
        <f>SUM(Q20,X20,AE20,AL20)</f>
        <v>0</v>
      </c>
      <c r="AS20" s="311" t="str">
        <f t="shared" si="10"/>
        <v/>
      </c>
      <c r="AT20" s="312"/>
      <c r="AU20" s="285">
        <f>+SUMPRODUCT(AQ13:AQ20,E13:E20)</f>
        <v>3.9490000000000012</v>
      </c>
    </row>
    <row r="21" spans="2:48" s="279" customFormat="1" x14ac:dyDescent="0.3">
      <c r="B21" s="271"/>
      <c r="C21" s="272"/>
      <c r="D21" s="273"/>
      <c r="E21" s="407"/>
      <c r="F21" s="400"/>
      <c r="G21" s="273"/>
      <c r="H21" s="273"/>
      <c r="I21" s="273"/>
      <c r="J21" s="273"/>
      <c r="K21" s="274"/>
      <c r="L21" s="274" t="s">
        <v>314</v>
      </c>
      <c r="M21" s="275">
        <f>SUM(M12:M20)</f>
        <v>1.4000000000000001</v>
      </c>
      <c r="N21" s="275">
        <f>SUM(N12:N20)</f>
        <v>1.3</v>
      </c>
      <c r="O21" s="273"/>
      <c r="P21" s="273"/>
      <c r="Q21" s="275">
        <f>SUM(Q12:Q20)</f>
        <v>0</v>
      </c>
      <c r="R21" s="273"/>
      <c r="S21" s="273"/>
      <c r="T21" s="275">
        <f>SUM(T12:T20)</f>
        <v>1.8</v>
      </c>
      <c r="U21" s="275">
        <f>SUM(U12:U20)</f>
        <v>26.3</v>
      </c>
      <c r="V21" s="273"/>
      <c r="W21" s="273"/>
      <c r="X21" s="275">
        <f>SUM(X12:X20)</f>
        <v>0</v>
      </c>
      <c r="Y21" s="273"/>
      <c r="Z21" s="273"/>
      <c r="AA21" s="275">
        <f>SUM(AA12:AA20)</f>
        <v>1.85</v>
      </c>
      <c r="AB21" s="275">
        <f>SUM(AB12:AB20)</f>
        <v>0.25</v>
      </c>
      <c r="AC21" s="273"/>
      <c r="AD21" s="273"/>
      <c r="AE21" s="275">
        <f>SUM(AE12:AE20)</f>
        <v>0</v>
      </c>
      <c r="AF21" s="273"/>
      <c r="AG21" s="273"/>
      <c r="AH21" s="275">
        <f>SUM(AH12:AH20)</f>
        <v>1.9500000000000002</v>
      </c>
      <c r="AI21" s="275">
        <f>SUM(AI12:AI20)</f>
        <v>0.25</v>
      </c>
      <c r="AJ21" s="273"/>
      <c r="AK21" s="273"/>
      <c r="AL21" s="275">
        <f>SUM(AL12:AL20)</f>
        <v>0</v>
      </c>
      <c r="AM21" s="273"/>
      <c r="AN21" s="273"/>
      <c r="AO21" s="275">
        <f>SUM(AO12:AO20)</f>
        <v>7</v>
      </c>
      <c r="AP21" s="275">
        <f>SUM(AP12:AP20)</f>
        <v>28.099999999999998</v>
      </c>
      <c r="AQ21" s="276"/>
      <c r="AR21" s="275">
        <f>SUM(AR12:AR20)</f>
        <v>0</v>
      </c>
      <c r="AS21" s="276"/>
      <c r="AT21" s="277"/>
      <c r="AU21" s="278"/>
    </row>
    <row r="22" spans="2:48" s="286" customFormat="1" ht="17.25" thickBot="1" x14ac:dyDescent="0.35">
      <c r="B22" s="297"/>
      <c r="C22" s="298"/>
      <c r="D22" s="254"/>
      <c r="E22" s="254"/>
      <c r="F22" s="254"/>
      <c r="G22" s="254"/>
      <c r="H22" s="254"/>
      <c r="I22" s="254"/>
      <c r="J22" s="254"/>
      <c r="K22" s="299"/>
      <c r="L22" s="299"/>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300"/>
      <c r="AR22" s="300"/>
      <c r="AS22" s="300"/>
      <c r="AT22" s="301"/>
      <c r="AU22" s="278"/>
    </row>
    <row r="23" spans="2:48" ht="16.5" customHeight="1" thickBot="1" x14ac:dyDescent="0.35">
      <c r="B23" s="655" t="s">
        <v>2</v>
      </c>
      <c r="C23" s="656"/>
      <c r="D23" s="656"/>
      <c r="E23" s="653" t="s">
        <v>90</v>
      </c>
      <c r="F23" s="653"/>
      <c r="G23" s="653"/>
      <c r="H23" s="653"/>
      <c r="I23" s="653"/>
      <c r="J23" s="653"/>
      <c r="K23" s="653"/>
      <c r="L23" s="654"/>
      <c r="M23" s="326">
        <f>SUM(E26:E32)</f>
        <v>1</v>
      </c>
      <c r="U23" s="99"/>
      <c r="W23" s="99"/>
      <c r="AA23" s="99"/>
      <c r="AB23" s="99"/>
      <c r="AD23" s="99"/>
      <c r="AH23" s="99"/>
      <c r="AI23" s="99"/>
      <c r="AK23" s="99"/>
      <c r="AO23" s="99"/>
      <c r="AP23" s="99"/>
      <c r="AQ23" s="99"/>
      <c r="AR23" s="99"/>
      <c r="AS23" s="99"/>
      <c r="AT23" s="99"/>
      <c r="AU23" s="284"/>
    </row>
    <row r="24" spans="2:48" s="101" customFormat="1" ht="26.25" customHeight="1" x14ac:dyDescent="0.25">
      <c r="B24" s="623" t="s">
        <v>288</v>
      </c>
      <c r="C24" s="625" t="s">
        <v>10</v>
      </c>
      <c r="D24" s="626"/>
      <c r="E24" s="559" t="s">
        <v>252</v>
      </c>
      <c r="F24" s="559" t="s">
        <v>250</v>
      </c>
      <c r="G24" s="559" t="s">
        <v>274</v>
      </c>
      <c r="H24" s="559" t="s">
        <v>249</v>
      </c>
      <c r="I24" s="559" t="s">
        <v>16</v>
      </c>
      <c r="J24" s="559" t="s">
        <v>11</v>
      </c>
      <c r="K24" s="561" t="s">
        <v>12</v>
      </c>
      <c r="L24" s="562"/>
      <c r="M24" s="614" t="s">
        <v>3</v>
      </c>
      <c r="N24" s="615"/>
      <c r="O24" s="615"/>
      <c r="P24" s="615"/>
      <c r="Q24" s="615"/>
      <c r="R24" s="615"/>
      <c r="S24" s="616"/>
      <c r="T24" s="614" t="s">
        <v>4</v>
      </c>
      <c r="U24" s="615"/>
      <c r="V24" s="615"/>
      <c r="W24" s="615"/>
      <c r="X24" s="615"/>
      <c r="Y24" s="615"/>
      <c r="Z24" s="616"/>
      <c r="AA24" s="617" t="s">
        <v>5</v>
      </c>
      <c r="AB24" s="618"/>
      <c r="AC24" s="618"/>
      <c r="AD24" s="619"/>
      <c r="AE24" s="287"/>
      <c r="AF24" s="325"/>
      <c r="AG24" s="288"/>
      <c r="AH24" s="614" t="s">
        <v>6</v>
      </c>
      <c r="AI24" s="615"/>
      <c r="AJ24" s="615"/>
      <c r="AK24" s="615"/>
      <c r="AL24" s="615"/>
      <c r="AM24" s="615"/>
      <c r="AN24" s="616"/>
      <c r="AO24" s="620" t="s">
        <v>290</v>
      </c>
      <c r="AP24" s="621"/>
      <c r="AQ24" s="621"/>
      <c r="AR24" s="621"/>
      <c r="AS24" s="622"/>
      <c r="AT24" s="289" t="s">
        <v>146</v>
      </c>
      <c r="AU24" s="282"/>
    </row>
    <row r="25" spans="2:48" s="101" customFormat="1" ht="25.5" x14ac:dyDescent="0.25">
      <c r="B25" s="624"/>
      <c r="C25" s="569"/>
      <c r="D25" s="627"/>
      <c r="E25" s="560"/>
      <c r="F25" s="560"/>
      <c r="G25" s="560"/>
      <c r="H25" s="560"/>
      <c r="I25" s="560"/>
      <c r="J25" s="560"/>
      <c r="K25" s="120" t="s">
        <v>13</v>
      </c>
      <c r="L25" s="121" t="s">
        <v>14</v>
      </c>
      <c r="M25" s="122" t="s">
        <v>8</v>
      </c>
      <c r="N25" s="104" t="s">
        <v>7</v>
      </c>
      <c r="O25" s="104" t="s">
        <v>261</v>
      </c>
      <c r="P25" s="104" t="s">
        <v>15</v>
      </c>
      <c r="Q25" s="104" t="s">
        <v>253</v>
      </c>
      <c r="R25" s="104" t="s">
        <v>254</v>
      </c>
      <c r="S25" s="123" t="s">
        <v>255</v>
      </c>
      <c r="T25" s="122" t="s">
        <v>8</v>
      </c>
      <c r="U25" s="104" t="s">
        <v>7</v>
      </c>
      <c r="V25" s="104" t="s">
        <v>261</v>
      </c>
      <c r="W25" s="104" t="s">
        <v>15</v>
      </c>
      <c r="X25" s="104" t="s">
        <v>253</v>
      </c>
      <c r="Y25" s="104" t="s">
        <v>254</v>
      </c>
      <c r="Z25" s="123" t="s">
        <v>255</v>
      </c>
      <c r="AA25" s="122" t="s">
        <v>8</v>
      </c>
      <c r="AB25" s="104" t="s">
        <v>7</v>
      </c>
      <c r="AC25" s="104" t="s">
        <v>261</v>
      </c>
      <c r="AD25" s="123" t="s">
        <v>15</v>
      </c>
      <c r="AE25" s="124" t="s">
        <v>253</v>
      </c>
      <c r="AF25" s="104" t="s">
        <v>254</v>
      </c>
      <c r="AG25" s="121" t="s">
        <v>255</v>
      </c>
      <c r="AH25" s="122" t="s">
        <v>8</v>
      </c>
      <c r="AI25" s="104" t="s">
        <v>7</v>
      </c>
      <c r="AJ25" s="104" t="s">
        <v>261</v>
      </c>
      <c r="AK25" s="104" t="s">
        <v>15</v>
      </c>
      <c r="AL25" s="104" t="s">
        <v>253</v>
      </c>
      <c r="AM25" s="104" t="s">
        <v>254</v>
      </c>
      <c r="AN25" s="123" t="s">
        <v>255</v>
      </c>
      <c r="AO25" s="122" t="s">
        <v>131</v>
      </c>
      <c r="AP25" s="125" t="s">
        <v>132</v>
      </c>
      <c r="AQ25" s="125" t="s">
        <v>130</v>
      </c>
      <c r="AR25" s="105" t="s">
        <v>253</v>
      </c>
      <c r="AS25" s="106" t="s">
        <v>271</v>
      </c>
      <c r="AT25" s="292" t="s">
        <v>9</v>
      </c>
      <c r="AU25" s="282"/>
    </row>
    <row r="26" spans="2:48" s="296" customFormat="1" ht="84.75" customHeight="1" x14ac:dyDescent="0.3">
      <c r="B26" s="385">
        <v>1</v>
      </c>
      <c r="C26" s="563" t="s">
        <v>367</v>
      </c>
      <c r="D26" s="564"/>
      <c r="E26" s="395">
        <v>0.16700000000000001</v>
      </c>
      <c r="F26" s="108" t="s">
        <v>385</v>
      </c>
      <c r="G26" s="127" t="s">
        <v>386</v>
      </c>
      <c r="H26" s="127" t="s">
        <v>209</v>
      </c>
      <c r="I26" s="127" t="s">
        <v>333</v>
      </c>
      <c r="J26" s="131" t="s">
        <v>335</v>
      </c>
      <c r="K26" s="246">
        <v>43832</v>
      </c>
      <c r="L26" s="247">
        <v>44196</v>
      </c>
      <c r="M26" s="393">
        <v>0.25</v>
      </c>
      <c r="N26" s="428">
        <v>0.24</v>
      </c>
      <c r="O26" s="255">
        <f>IFERROR(N26/M26,"")</f>
        <v>0.96</v>
      </c>
      <c r="P26" s="423" t="s">
        <v>408</v>
      </c>
      <c r="Q26" s="293"/>
      <c r="R26" s="255">
        <f>IFERROR(Q26/M26,"")</f>
        <v>0</v>
      </c>
      <c r="S26" s="294"/>
      <c r="T26" s="393">
        <v>0.25</v>
      </c>
      <c r="U26" s="200">
        <v>0.25</v>
      </c>
      <c r="V26" s="255">
        <f>IFERROR(U26/T26,"")</f>
        <v>1</v>
      </c>
      <c r="W26" s="423" t="s">
        <v>444</v>
      </c>
      <c r="X26" s="293"/>
      <c r="Y26" s="255">
        <f>IFERROR(X26/T26,"")</f>
        <v>0</v>
      </c>
      <c r="Z26" s="294"/>
      <c r="AA26" s="393">
        <v>0.25</v>
      </c>
      <c r="AB26" s="200">
        <v>0</v>
      </c>
      <c r="AC26" s="255">
        <f>IFERROR(AB26/AA26,"")</f>
        <v>0</v>
      </c>
      <c r="AD26" s="194"/>
      <c r="AE26" s="293"/>
      <c r="AF26" s="255">
        <f>IFERROR(AE26/AA26,"")</f>
        <v>0</v>
      </c>
      <c r="AG26" s="295"/>
      <c r="AH26" s="393">
        <v>0.25</v>
      </c>
      <c r="AI26" s="200"/>
      <c r="AJ26" s="255">
        <f>IFERROR(AI26/AH26,"")</f>
        <v>0</v>
      </c>
      <c r="AK26" s="194"/>
      <c r="AL26" s="293"/>
      <c r="AM26" s="255">
        <f>IFERROR(AL26/AH26,"")</f>
        <v>0</v>
      </c>
      <c r="AN26" s="294"/>
      <c r="AO26" s="358">
        <f t="shared" ref="AO26:AO32" si="29">+SUM(M26,T26,AA26,AH26)</f>
        <v>1</v>
      </c>
      <c r="AP26" s="108">
        <f t="shared" ref="AP26:AP32" si="30">+SUM(N26,U26,AB26,AI26)</f>
        <v>0.49</v>
      </c>
      <c r="AQ26" s="109">
        <f t="shared" ref="AQ26" si="31">IFERROR(AP26/AO26,"")</f>
        <v>0.49</v>
      </c>
      <c r="AR26" s="256">
        <f>SUM(Q26,X26,AE26,AL26)</f>
        <v>0</v>
      </c>
      <c r="AS26" s="257">
        <f>IFERROR(AR26/AO26,"")</f>
        <v>0</v>
      </c>
      <c r="AT26" s="425" t="s">
        <v>437</v>
      </c>
      <c r="AU26" s="285"/>
    </row>
    <row r="27" spans="2:48" s="195" customFormat="1" ht="107.25" customHeight="1" x14ac:dyDescent="0.3">
      <c r="B27" s="383">
        <v>2</v>
      </c>
      <c r="C27" s="551" t="s">
        <v>334</v>
      </c>
      <c r="D27" s="552"/>
      <c r="E27" s="402">
        <v>0.16700000000000001</v>
      </c>
      <c r="F27" s="155" t="s">
        <v>353</v>
      </c>
      <c r="G27" s="142" t="s">
        <v>354</v>
      </c>
      <c r="H27" s="142" t="s">
        <v>209</v>
      </c>
      <c r="I27" s="142" t="s">
        <v>333</v>
      </c>
      <c r="J27" s="391" t="s">
        <v>387</v>
      </c>
      <c r="K27" s="248">
        <v>43832</v>
      </c>
      <c r="L27" s="249">
        <v>44196</v>
      </c>
      <c r="M27" s="111">
        <v>3</v>
      </c>
      <c r="N27" s="434">
        <v>2</v>
      </c>
      <c r="O27" s="258">
        <f t="shared" ref="O27:O32" si="32">IFERROR(N27/M27,"")</f>
        <v>0.66666666666666663</v>
      </c>
      <c r="P27" s="423" t="s">
        <v>409</v>
      </c>
      <c r="Q27" s="164"/>
      <c r="R27" s="258">
        <f t="shared" ref="R27:R32" si="33">IFERROR(Q27/M27,"")</f>
        <v>0</v>
      </c>
      <c r="S27" s="158"/>
      <c r="T27" s="111">
        <v>3</v>
      </c>
      <c r="U27" s="112">
        <v>3</v>
      </c>
      <c r="V27" s="258">
        <f t="shared" ref="V27:V32" si="34">IFERROR(U27/T27,"")</f>
        <v>1</v>
      </c>
      <c r="W27" s="324" t="s">
        <v>456</v>
      </c>
      <c r="X27" s="164"/>
      <c r="Y27" s="258">
        <f t="shared" ref="Y27:Y32" si="35">IFERROR(X27/T27,"")</f>
        <v>0</v>
      </c>
      <c r="Z27" s="158"/>
      <c r="AA27" s="111">
        <v>3</v>
      </c>
      <c r="AB27" s="112"/>
      <c r="AC27" s="258">
        <f t="shared" ref="AC27:AC32" si="36">IFERROR(AB27/AA27,"")</f>
        <v>0</v>
      </c>
      <c r="AD27" s="324"/>
      <c r="AE27" s="164"/>
      <c r="AF27" s="258">
        <f t="shared" ref="AF27:AF32" si="37">IFERROR(AE27/AA27,"")</f>
        <v>0</v>
      </c>
      <c r="AG27" s="161"/>
      <c r="AH27" s="111">
        <v>3</v>
      </c>
      <c r="AI27" s="112"/>
      <c r="AJ27" s="258">
        <f t="shared" ref="AJ27:AJ32" si="38">IFERROR(AI27/AH27,"")</f>
        <v>0</v>
      </c>
      <c r="AK27" s="324"/>
      <c r="AL27" s="164"/>
      <c r="AM27" s="258">
        <f t="shared" ref="AM27:AM32" si="39">IFERROR(AL27/AH27,"")</f>
        <v>0</v>
      </c>
      <c r="AN27" s="158"/>
      <c r="AO27" s="403">
        <f t="shared" si="29"/>
        <v>12</v>
      </c>
      <c r="AP27" s="404">
        <f t="shared" si="30"/>
        <v>5</v>
      </c>
      <c r="AQ27" s="113">
        <f t="shared" ref="AQ27:AQ32" si="40">IFERROR(AP27/AO27,"")</f>
        <v>0.41666666666666669</v>
      </c>
      <c r="AR27" s="259">
        <f t="shared" ref="AR27:AR31" si="41">SUM(Q27,X27,AE27,AL27)</f>
        <v>0</v>
      </c>
      <c r="AS27" s="260">
        <f t="shared" ref="AS27:AS32" si="42">IFERROR(AR27/AO27,"")</f>
        <v>0</v>
      </c>
      <c r="AT27" s="438" t="s">
        <v>436</v>
      </c>
      <c r="AU27" s="285"/>
    </row>
    <row r="28" spans="2:48" s="195" customFormat="1" ht="44.25" customHeight="1" x14ac:dyDescent="0.3">
      <c r="B28" s="383">
        <v>3</v>
      </c>
      <c r="C28" s="551" t="s">
        <v>364</v>
      </c>
      <c r="D28" s="552"/>
      <c r="E28" s="402">
        <v>0.16600000000000001</v>
      </c>
      <c r="F28" s="155" t="s">
        <v>365</v>
      </c>
      <c r="G28" s="142" t="s">
        <v>366</v>
      </c>
      <c r="H28" s="142" t="s">
        <v>209</v>
      </c>
      <c r="I28" s="142" t="s">
        <v>333</v>
      </c>
      <c r="J28" s="391" t="s">
        <v>346</v>
      </c>
      <c r="K28" s="248">
        <v>43832</v>
      </c>
      <c r="L28" s="249">
        <v>44196</v>
      </c>
      <c r="M28" s="111">
        <v>0</v>
      </c>
      <c r="N28" s="434"/>
      <c r="O28" s="258" t="str">
        <f t="shared" si="32"/>
        <v/>
      </c>
      <c r="P28" s="432"/>
      <c r="Q28" s="164"/>
      <c r="R28" s="258" t="str">
        <f t="shared" si="33"/>
        <v/>
      </c>
      <c r="S28" s="158"/>
      <c r="T28" s="111">
        <v>0</v>
      </c>
      <c r="U28" s="112"/>
      <c r="V28" s="258" t="str">
        <f t="shared" si="34"/>
        <v/>
      </c>
      <c r="W28" s="324"/>
      <c r="X28" s="164"/>
      <c r="Y28" s="258" t="str">
        <f t="shared" si="35"/>
        <v/>
      </c>
      <c r="Z28" s="158"/>
      <c r="AA28" s="111">
        <v>0.5</v>
      </c>
      <c r="AB28" s="112"/>
      <c r="AC28" s="258">
        <f t="shared" si="36"/>
        <v>0</v>
      </c>
      <c r="AD28" s="324"/>
      <c r="AE28" s="164"/>
      <c r="AF28" s="258">
        <f t="shared" si="37"/>
        <v>0</v>
      </c>
      <c r="AG28" s="161"/>
      <c r="AH28" s="111">
        <v>0.5</v>
      </c>
      <c r="AI28" s="112"/>
      <c r="AJ28" s="258">
        <f t="shared" si="38"/>
        <v>0</v>
      </c>
      <c r="AK28" s="324"/>
      <c r="AL28" s="164"/>
      <c r="AM28" s="258">
        <f t="shared" si="39"/>
        <v>0</v>
      </c>
      <c r="AN28" s="158"/>
      <c r="AO28" s="403">
        <f t="shared" si="29"/>
        <v>1</v>
      </c>
      <c r="AP28" s="404">
        <f t="shared" si="30"/>
        <v>0</v>
      </c>
      <c r="AQ28" s="113">
        <f t="shared" si="40"/>
        <v>0</v>
      </c>
      <c r="AR28" s="259">
        <f t="shared" si="41"/>
        <v>0</v>
      </c>
      <c r="AS28" s="260">
        <f t="shared" si="42"/>
        <v>0</v>
      </c>
      <c r="AT28" s="425" t="s">
        <v>416</v>
      </c>
      <c r="AU28" s="285"/>
    </row>
    <row r="29" spans="2:48" s="195" customFormat="1" ht="120.75" customHeight="1" x14ac:dyDescent="0.3">
      <c r="B29" s="385">
        <v>4</v>
      </c>
      <c r="C29" s="551" t="s">
        <v>361</v>
      </c>
      <c r="D29" s="552"/>
      <c r="E29" s="402">
        <v>0.16700000000000001</v>
      </c>
      <c r="F29" s="155" t="s">
        <v>363</v>
      </c>
      <c r="G29" s="142" t="s">
        <v>362</v>
      </c>
      <c r="H29" s="142" t="s">
        <v>209</v>
      </c>
      <c r="I29" s="142" t="s">
        <v>333</v>
      </c>
      <c r="J29" s="391" t="s">
        <v>387</v>
      </c>
      <c r="K29" s="248">
        <v>43832</v>
      </c>
      <c r="L29" s="249">
        <v>44196</v>
      </c>
      <c r="M29" s="111">
        <v>3</v>
      </c>
      <c r="N29" s="434">
        <v>2</v>
      </c>
      <c r="O29" s="258">
        <f t="shared" si="32"/>
        <v>0.66666666666666663</v>
      </c>
      <c r="P29" s="423" t="s">
        <v>410</v>
      </c>
      <c r="Q29" s="164"/>
      <c r="R29" s="258">
        <f t="shared" si="33"/>
        <v>0</v>
      </c>
      <c r="S29" s="158"/>
      <c r="T29" s="111">
        <v>3</v>
      </c>
      <c r="U29" s="112">
        <v>3</v>
      </c>
      <c r="V29" s="258">
        <f t="shared" si="34"/>
        <v>1</v>
      </c>
      <c r="W29" s="423" t="s">
        <v>445</v>
      </c>
      <c r="X29" s="164"/>
      <c r="Y29" s="258">
        <f t="shared" si="35"/>
        <v>0</v>
      </c>
      <c r="Z29" s="158"/>
      <c r="AA29" s="111">
        <v>3</v>
      </c>
      <c r="AB29" s="112"/>
      <c r="AC29" s="258">
        <f t="shared" si="36"/>
        <v>0</v>
      </c>
      <c r="AD29" s="324"/>
      <c r="AE29" s="164"/>
      <c r="AF29" s="258">
        <f t="shared" si="37"/>
        <v>0</v>
      </c>
      <c r="AG29" s="161"/>
      <c r="AH29" s="111">
        <v>3</v>
      </c>
      <c r="AI29" s="112"/>
      <c r="AJ29" s="258">
        <f t="shared" si="38"/>
        <v>0</v>
      </c>
      <c r="AK29" s="324"/>
      <c r="AL29" s="164"/>
      <c r="AM29" s="258">
        <f t="shared" si="39"/>
        <v>0</v>
      </c>
      <c r="AN29" s="158"/>
      <c r="AO29" s="111">
        <f t="shared" si="29"/>
        <v>12</v>
      </c>
      <c r="AP29" s="112">
        <f t="shared" si="30"/>
        <v>5</v>
      </c>
      <c r="AQ29" s="113">
        <f t="shared" si="40"/>
        <v>0.41666666666666669</v>
      </c>
      <c r="AR29" s="259">
        <f t="shared" si="41"/>
        <v>0</v>
      </c>
      <c r="AS29" s="260">
        <f t="shared" si="42"/>
        <v>0</v>
      </c>
      <c r="AT29" s="425" t="s">
        <v>438</v>
      </c>
      <c r="AU29" s="285"/>
    </row>
    <row r="30" spans="2:48" s="195" customFormat="1" ht="124.5" customHeight="1" x14ac:dyDescent="0.3">
      <c r="B30" s="383">
        <v>5</v>
      </c>
      <c r="C30" s="551" t="s">
        <v>356</v>
      </c>
      <c r="D30" s="552"/>
      <c r="E30" s="402">
        <v>0.16700000000000001</v>
      </c>
      <c r="F30" s="155" t="s">
        <v>359</v>
      </c>
      <c r="G30" s="142" t="s">
        <v>355</v>
      </c>
      <c r="H30" s="142" t="s">
        <v>209</v>
      </c>
      <c r="I30" s="142" t="s">
        <v>333</v>
      </c>
      <c r="J30" s="391" t="s">
        <v>387</v>
      </c>
      <c r="K30" s="248">
        <v>43832</v>
      </c>
      <c r="L30" s="249">
        <v>44196</v>
      </c>
      <c r="M30" s="111">
        <v>0</v>
      </c>
      <c r="N30" s="434"/>
      <c r="O30" s="258" t="str">
        <f t="shared" ref="O30" si="43">IFERROR(N30/M30,"")</f>
        <v/>
      </c>
      <c r="P30" s="432"/>
      <c r="Q30" s="164"/>
      <c r="R30" s="258" t="str">
        <f t="shared" ref="R30" si="44">IFERROR(Q30/M30,"")</f>
        <v/>
      </c>
      <c r="S30" s="158"/>
      <c r="T30" s="111">
        <v>1</v>
      </c>
      <c r="U30" s="112">
        <v>1</v>
      </c>
      <c r="V30" s="258">
        <f t="shared" ref="V30" si="45">IFERROR(U30/T30,"")</f>
        <v>1</v>
      </c>
      <c r="W30" s="423" t="s">
        <v>446</v>
      </c>
      <c r="X30" s="164"/>
      <c r="Y30" s="258">
        <f t="shared" ref="Y30" si="46">IFERROR(X30/T30,"")</f>
        <v>0</v>
      </c>
      <c r="Z30" s="158"/>
      <c r="AA30" s="111">
        <v>1</v>
      </c>
      <c r="AB30" s="112"/>
      <c r="AC30" s="258">
        <f t="shared" ref="AC30" si="47">IFERROR(AB30/AA30,"")</f>
        <v>0</v>
      </c>
      <c r="AD30" s="388"/>
      <c r="AE30" s="164"/>
      <c r="AF30" s="258">
        <f t="shared" ref="AF30" si="48">IFERROR(AE30/AA30,"")</f>
        <v>0</v>
      </c>
      <c r="AG30" s="161"/>
      <c r="AH30" s="111">
        <v>1</v>
      </c>
      <c r="AI30" s="112"/>
      <c r="AJ30" s="258">
        <f t="shared" ref="AJ30" si="49">IFERROR(AI30/AH30,"")</f>
        <v>0</v>
      </c>
      <c r="AK30" s="388"/>
      <c r="AL30" s="164"/>
      <c r="AM30" s="258">
        <f t="shared" ref="AM30" si="50">IFERROR(AL30/AH30,"")</f>
        <v>0</v>
      </c>
      <c r="AN30" s="158"/>
      <c r="AO30" s="111">
        <f t="shared" ref="AO30" si="51">+SUM(M30,T30,AA30,AH30)</f>
        <v>3</v>
      </c>
      <c r="AP30" s="112">
        <f t="shared" ref="AP30" si="52">+SUM(N30,U30,AB30,AI30)</f>
        <v>1</v>
      </c>
      <c r="AQ30" s="113">
        <f t="shared" ref="AQ30" si="53">IFERROR(AP30/AO30,"")</f>
        <v>0.33333333333333331</v>
      </c>
      <c r="AR30" s="259">
        <f t="shared" ref="AR30" si="54">SUM(Q30,X30,AE30,AL30)</f>
        <v>0</v>
      </c>
      <c r="AS30" s="260">
        <f t="shared" ref="AS30" si="55">IFERROR(AR30/AO30,"")</f>
        <v>0</v>
      </c>
      <c r="AT30" s="425" t="s">
        <v>438</v>
      </c>
      <c r="AU30" s="285"/>
    </row>
    <row r="31" spans="2:48" s="195" customFormat="1" ht="48.75" customHeight="1" x14ac:dyDescent="0.3">
      <c r="B31" s="383">
        <v>6</v>
      </c>
      <c r="C31" s="551" t="s">
        <v>358</v>
      </c>
      <c r="D31" s="552"/>
      <c r="E31" s="402">
        <v>0.16600000000000001</v>
      </c>
      <c r="F31" s="155" t="s">
        <v>360</v>
      </c>
      <c r="G31" s="142" t="s">
        <v>357</v>
      </c>
      <c r="H31" s="142" t="s">
        <v>209</v>
      </c>
      <c r="I31" s="142" t="s">
        <v>333</v>
      </c>
      <c r="J31" s="391" t="s">
        <v>387</v>
      </c>
      <c r="K31" s="248">
        <v>43832</v>
      </c>
      <c r="L31" s="249">
        <v>44196</v>
      </c>
      <c r="M31" s="111">
        <v>0</v>
      </c>
      <c r="N31" s="434"/>
      <c r="O31" s="258" t="str">
        <f t="shared" si="32"/>
        <v/>
      </c>
      <c r="P31" s="432"/>
      <c r="Q31" s="164"/>
      <c r="R31" s="258" t="str">
        <f t="shared" si="33"/>
        <v/>
      </c>
      <c r="S31" s="158"/>
      <c r="T31" s="111">
        <v>0</v>
      </c>
      <c r="U31" s="112"/>
      <c r="V31" s="258" t="str">
        <f t="shared" si="34"/>
        <v/>
      </c>
      <c r="W31" s="324"/>
      <c r="X31" s="164"/>
      <c r="Y31" s="258" t="str">
        <f t="shared" si="35"/>
        <v/>
      </c>
      <c r="Z31" s="158"/>
      <c r="AA31" s="111">
        <v>0</v>
      </c>
      <c r="AB31" s="112"/>
      <c r="AC31" s="258" t="str">
        <f t="shared" si="36"/>
        <v/>
      </c>
      <c r="AD31" s="324"/>
      <c r="AE31" s="164"/>
      <c r="AF31" s="258" t="str">
        <f t="shared" si="37"/>
        <v/>
      </c>
      <c r="AG31" s="161"/>
      <c r="AH31" s="111">
        <v>1</v>
      </c>
      <c r="AI31" s="112"/>
      <c r="AJ31" s="258">
        <f t="shared" si="38"/>
        <v>0</v>
      </c>
      <c r="AK31" s="324"/>
      <c r="AL31" s="164"/>
      <c r="AM31" s="258">
        <f t="shared" si="39"/>
        <v>0</v>
      </c>
      <c r="AN31" s="158"/>
      <c r="AO31" s="111">
        <f t="shared" si="29"/>
        <v>1</v>
      </c>
      <c r="AP31" s="112">
        <f t="shared" si="30"/>
        <v>0</v>
      </c>
      <c r="AQ31" s="113">
        <f t="shared" si="40"/>
        <v>0</v>
      </c>
      <c r="AR31" s="259">
        <f t="shared" si="41"/>
        <v>0</v>
      </c>
      <c r="AS31" s="260">
        <f t="shared" si="42"/>
        <v>0</v>
      </c>
      <c r="AT31" s="425" t="s">
        <v>412</v>
      </c>
      <c r="AU31" s="285"/>
    </row>
    <row r="32" spans="2:48" s="313" customFormat="1" ht="15" thickBot="1" x14ac:dyDescent="0.35">
      <c r="B32" s="384"/>
      <c r="C32" s="612" t="s">
        <v>291</v>
      </c>
      <c r="D32" s="613"/>
      <c r="E32" s="401"/>
      <c r="F32" s="303"/>
      <c r="G32" s="224"/>
      <c r="H32" s="304"/>
      <c r="I32" s="225"/>
      <c r="J32" s="392"/>
      <c r="K32" s="305"/>
      <c r="L32" s="306"/>
      <c r="M32" s="239"/>
      <c r="N32" s="430"/>
      <c r="O32" s="86" t="str">
        <f t="shared" si="32"/>
        <v/>
      </c>
      <c r="P32" s="435"/>
      <c r="Q32" s="307"/>
      <c r="R32" s="86" t="str">
        <f t="shared" si="33"/>
        <v/>
      </c>
      <c r="S32" s="308"/>
      <c r="T32" s="239"/>
      <c r="U32" s="230"/>
      <c r="V32" s="86" t="str">
        <f t="shared" si="34"/>
        <v/>
      </c>
      <c r="W32" s="235"/>
      <c r="X32" s="307"/>
      <c r="Y32" s="86" t="str">
        <f t="shared" si="35"/>
        <v/>
      </c>
      <c r="Z32" s="308"/>
      <c r="AA32" s="239"/>
      <c r="AB32" s="230"/>
      <c r="AC32" s="86" t="str">
        <f t="shared" si="36"/>
        <v/>
      </c>
      <c r="AD32" s="235"/>
      <c r="AE32" s="307"/>
      <c r="AF32" s="86" t="str">
        <f t="shared" si="37"/>
        <v/>
      </c>
      <c r="AG32" s="309"/>
      <c r="AH32" s="239"/>
      <c r="AI32" s="230"/>
      <c r="AJ32" s="86" t="str">
        <f t="shared" si="38"/>
        <v/>
      </c>
      <c r="AK32" s="235"/>
      <c r="AL32" s="307"/>
      <c r="AM32" s="86" t="str">
        <f t="shared" si="39"/>
        <v/>
      </c>
      <c r="AN32" s="308"/>
      <c r="AO32" s="228">
        <f t="shared" si="29"/>
        <v>0</v>
      </c>
      <c r="AP32" s="229">
        <f t="shared" si="30"/>
        <v>0</v>
      </c>
      <c r="AQ32" s="310" t="str">
        <f t="shared" si="40"/>
        <v/>
      </c>
      <c r="AR32" s="87">
        <f>SUM(Q32,X32,AE32,AL32)</f>
        <v>0</v>
      </c>
      <c r="AS32" s="311" t="str">
        <f t="shared" si="42"/>
        <v/>
      </c>
      <c r="AT32" s="312"/>
      <c r="AU32" s="285">
        <f>+SUMPRODUCT(AQ26:AQ32,E26:E32)</f>
        <v>0.27666333333333337</v>
      </c>
    </row>
    <row r="33" spans="2:47" s="283" customFormat="1" x14ac:dyDescent="0.3">
      <c r="B33" s="280"/>
      <c r="C33" s="280"/>
      <c r="D33" s="280"/>
      <c r="E33" s="406"/>
      <c r="F33" s="394"/>
      <c r="G33" s="280"/>
      <c r="H33" s="280"/>
      <c r="I33" s="280"/>
      <c r="J33" s="280"/>
      <c r="K33" s="280"/>
      <c r="L33" s="274" t="s">
        <v>314</v>
      </c>
      <c r="M33" s="275">
        <f>SUM(M25:M32)</f>
        <v>6.25</v>
      </c>
      <c r="N33" s="275">
        <f>SUM(N25:N32)</f>
        <v>4.24</v>
      </c>
      <c r="O33" s="273"/>
      <c r="P33" s="273"/>
      <c r="Q33" s="275">
        <f>SUM(Q25:Q32)</f>
        <v>0</v>
      </c>
      <c r="R33" s="273"/>
      <c r="S33" s="273"/>
      <c r="T33" s="275">
        <f>SUM(T25:T32)</f>
        <v>7.25</v>
      </c>
      <c r="U33" s="275">
        <f>SUM(U25:U32)</f>
        <v>7.25</v>
      </c>
      <c r="V33" s="273"/>
      <c r="W33" s="273"/>
      <c r="X33" s="275">
        <f>SUM(X25:X32)</f>
        <v>0</v>
      </c>
      <c r="Y33" s="273"/>
      <c r="Z33" s="273"/>
      <c r="AA33" s="275">
        <f>SUM(AA25:AA32)</f>
        <v>7.75</v>
      </c>
      <c r="AB33" s="275">
        <f>SUM(AB25:AB32)</f>
        <v>0</v>
      </c>
      <c r="AC33" s="273"/>
      <c r="AD33" s="273"/>
      <c r="AE33" s="275">
        <f>SUM(AE25:AE32)</f>
        <v>0</v>
      </c>
      <c r="AF33" s="273"/>
      <c r="AG33" s="273"/>
      <c r="AH33" s="275">
        <f>SUM(AH25:AH32)</f>
        <v>8.75</v>
      </c>
      <c r="AI33" s="275">
        <f>SUM(AI25:AI32)</f>
        <v>0</v>
      </c>
      <c r="AJ33" s="273"/>
      <c r="AK33" s="273"/>
      <c r="AL33" s="275">
        <f>SUM(AL25:AL32)</f>
        <v>0</v>
      </c>
      <c r="AM33" s="273"/>
      <c r="AN33" s="273"/>
      <c r="AO33" s="275">
        <f>SUM(AO25:AO32)</f>
        <v>30</v>
      </c>
      <c r="AP33" s="275">
        <f>SUM(AP25:AP32)</f>
        <v>11.49</v>
      </c>
      <c r="AQ33" s="276"/>
      <c r="AR33" s="275">
        <f>SUM(AR25:AR32)</f>
        <v>0</v>
      </c>
      <c r="AS33" s="281"/>
      <c r="AT33" s="281"/>
      <c r="AU33" s="282"/>
    </row>
    <row r="34" spans="2:47" x14ac:dyDescent="0.3">
      <c r="E34" s="414">
        <f>SUM(E26:E33)</f>
        <v>1</v>
      </c>
      <c r="F34" s="405"/>
    </row>
    <row r="39" spans="2:47" x14ac:dyDescent="0.3">
      <c r="P39" s="100"/>
    </row>
    <row r="43" spans="2:47" x14ac:dyDescent="0.3">
      <c r="P43" s="100"/>
    </row>
    <row r="47" spans="2:47" x14ac:dyDescent="0.3">
      <c r="P47" s="100"/>
    </row>
  </sheetData>
  <autoFilter ref="B9:AT21">
    <filterColumn colId="0" showButton="0"/>
    <filterColumn colId="1" showButton="0"/>
  </autoFilter>
  <mergeCells count="62">
    <mergeCell ref="C13:D13"/>
    <mergeCell ref="C14:D14"/>
    <mergeCell ref="C15:D15"/>
    <mergeCell ref="C16:D16"/>
    <mergeCell ref="E23:L23"/>
    <mergeCell ref="C20:D20"/>
    <mergeCell ref="B23:D23"/>
    <mergeCell ref="AA11:AD11"/>
    <mergeCell ref="K11:L11"/>
    <mergeCell ref="M11:S11"/>
    <mergeCell ref="T11:Z11"/>
    <mergeCell ref="AO11:AS11"/>
    <mergeCell ref="AH11:AN11"/>
    <mergeCell ref="D1:AT1"/>
    <mergeCell ref="D2:AT2"/>
    <mergeCell ref="D3:AT3"/>
    <mergeCell ref="B1:C3"/>
    <mergeCell ref="B9:D9"/>
    <mergeCell ref="B5:C6"/>
    <mergeCell ref="D5:D6"/>
    <mergeCell ref="BS5:BU6"/>
    <mergeCell ref="BV5:BX6"/>
    <mergeCell ref="B7:C8"/>
    <mergeCell ref="D7:D8"/>
    <mergeCell ref="AO5:AQ6"/>
    <mergeCell ref="AR5:AT6"/>
    <mergeCell ref="AO7:AQ8"/>
    <mergeCell ref="AR7:AT8"/>
    <mergeCell ref="B10:D10"/>
    <mergeCell ref="E10:L10"/>
    <mergeCell ref="C11:D12"/>
    <mergeCell ref="B11:B12"/>
    <mergeCell ref="J11:J12"/>
    <mergeCell ref="E11:E12"/>
    <mergeCell ref="F11:F12"/>
    <mergeCell ref="G11:G12"/>
    <mergeCell ref="H11:H12"/>
    <mergeCell ref="I11:I12"/>
    <mergeCell ref="B24:B25"/>
    <mergeCell ref="C24:D25"/>
    <mergeCell ref="E24:E25"/>
    <mergeCell ref="F24:F25"/>
    <mergeCell ref="G24:G25"/>
    <mergeCell ref="T24:Z24"/>
    <mergeCell ref="AA24:AD24"/>
    <mergeCell ref="AH24:AN24"/>
    <mergeCell ref="AO24:AS24"/>
    <mergeCell ref="C26:D26"/>
    <mergeCell ref="H24:H25"/>
    <mergeCell ref="I24:I25"/>
    <mergeCell ref="J24:J25"/>
    <mergeCell ref="K24:L24"/>
    <mergeCell ref="M24:S24"/>
    <mergeCell ref="C32:D32"/>
    <mergeCell ref="C17:D17"/>
    <mergeCell ref="C28:D28"/>
    <mergeCell ref="C31:D31"/>
    <mergeCell ref="C18:D18"/>
    <mergeCell ref="C19:D19"/>
    <mergeCell ref="C30:D30"/>
    <mergeCell ref="C27:D27"/>
    <mergeCell ref="C29:D29"/>
  </mergeCells>
  <conditionalFormatting sqref="AQ13">
    <cfRule type="iconSet" priority="182">
      <iconSet iconSet="3TrafficLights2">
        <cfvo type="percent" val="0"/>
        <cfvo type="num" val="0.7"/>
        <cfvo type="num" val="0.9"/>
      </iconSet>
    </cfRule>
    <cfRule type="cellIs" dxfId="111" priority="183" stopIfTrue="1" operator="greaterThan">
      <formula>0.9</formula>
    </cfRule>
    <cfRule type="cellIs" dxfId="110" priority="184" stopIfTrue="1" operator="between">
      <formula>0.7</formula>
      <formula>0.89</formula>
    </cfRule>
    <cfRule type="cellIs" dxfId="109" priority="185" stopIfTrue="1" operator="between">
      <formula>0</formula>
      <formula>0.69</formula>
    </cfRule>
  </conditionalFormatting>
  <conditionalFormatting sqref="AQ14">
    <cfRule type="iconSet" priority="178">
      <iconSet iconSet="3TrafficLights2">
        <cfvo type="percent" val="0"/>
        <cfvo type="num" val="0.7"/>
        <cfvo type="num" val="0.9"/>
      </iconSet>
    </cfRule>
    <cfRule type="cellIs" dxfId="108" priority="179" stopIfTrue="1" operator="greaterThan">
      <formula>0.9</formula>
    </cfRule>
    <cfRule type="cellIs" dxfId="107" priority="180" stopIfTrue="1" operator="between">
      <formula>0.7</formula>
      <formula>0.89</formula>
    </cfRule>
    <cfRule type="cellIs" dxfId="106" priority="181" stopIfTrue="1" operator="between">
      <formula>0</formula>
      <formula>0.69</formula>
    </cfRule>
  </conditionalFormatting>
  <conditionalFormatting sqref="M23">
    <cfRule type="iconSet" priority="112">
      <iconSet iconSet="3TrafficLights2">
        <cfvo type="percent" val="0"/>
        <cfvo type="num" val="0.7"/>
        <cfvo type="num" val="0.9"/>
      </iconSet>
    </cfRule>
    <cfRule type="cellIs" dxfId="105" priority="113" stopIfTrue="1" operator="equal">
      <formula>1</formula>
    </cfRule>
    <cfRule type="cellIs" dxfId="104" priority="114" stopIfTrue="1" operator="notEqual">
      <formula>1</formula>
    </cfRule>
  </conditionalFormatting>
  <conditionalFormatting sqref="M10">
    <cfRule type="iconSet" priority="109">
      <iconSet iconSet="3TrafficLights2">
        <cfvo type="percent" val="0"/>
        <cfvo type="num" val="0.7"/>
        <cfvo type="num" val="0.9"/>
      </iconSet>
    </cfRule>
    <cfRule type="cellIs" dxfId="103" priority="110" stopIfTrue="1" operator="equal">
      <formula>1</formula>
    </cfRule>
    <cfRule type="cellIs" dxfId="102" priority="111" stopIfTrue="1" operator="notEqual">
      <formula>1</formula>
    </cfRule>
  </conditionalFormatting>
  <conditionalFormatting sqref="AQ26">
    <cfRule type="iconSet" priority="61">
      <iconSet iconSet="3TrafficLights2">
        <cfvo type="percent" val="0"/>
        <cfvo type="num" val="0.7"/>
        <cfvo type="num" val="0.9"/>
      </iconSet>
    </cfRule>
    <cfRule type="cellIs" dxfId="101" priority="62" stopIfTrue="1" operator="greaterThan">
      <formula>0.9</formula>
    </cfRule>
    <cfRule type="cellIs" dxfId="100" priority="63" stopIfTrue="1" operator="between">
      <formula>0.7</formula>
      <formula>0.89</formula>
    </cfRule>
    <cfRule type="cellIs" dxfId="99" priority="64" stopIfTrue="1" operator="between">
      <formula>0</formula>
      <formula>0.69</formula>
    </cfRule>
  </conditionalFormatting>
  <conditionalFormatting sqref="AQ20 AQ16 AS20 AS16">
    <cfRule type="iconSet" priority="1417">
      <iconSet iconSet="3TrafficLights2">
        <cfvo type="percent" val="0"/>
        <cfvo type="num" val="0.7"/>
        <cfvo type="num" val="0.9"/>
      </iconSet>
    </cfRule>
    <cfRule type="cellIs" dxfId="98" priority="1418" stopIfTrue="1" operator="greaterThan">
      <formula>0.9</formula>
    </cfRule>
    <cfRule type="cellIs" dxfId="97" priority="1419" stopIfTrue="1" operator="between">
      <formula>0.7</formula>
      <formula>0.89</formula>
    </cfRule>
    <cfRule type="cellIs" dxfId="96" priority="1420" stopIfTrue="1" operator="between">
      <formula>0</formula>
      <formula>0.69</formula>
    </cfRule>
  </conditionalFormatting>
  <conditionalFormatting sqref="AQ15 AQ17:AQ19">
    <cfRule type="iconSet" priority="1421">
      <iconSet iconSet="3TrafficLights2">
        <cfvo type="percent" val="0"/>
        <cfvo type="num" val="0.7"/>
        <cfvo type="num" val="0.9"/>
      </iconSet>
    </cfRule>
    <cfRule type="cellIs" dxfId="95" priority="1422" stopIfTrue="1" operator="greaterThan">
      <formula>0.9</formula>
    </cfRule>
    <cfRule type="cellIs" dxfId="94" priority="1423" stopIfTrue="1" operator="between">
      <formula>0.7</formula>
      <formula>0.89</formula>
    </cfRule>
    <cfRule type="cellIs" dxfId="93" priority="1424" stopIfTrue="1" operator="between">
      <formula>0</formula>
      <formula>0.69</formula>
    </cfRule>
  </conditionalFormatting>
  <conditionalFormatting sqref="AS13:AS15 AS17:AS19">
    <cfRule type="iconSet" priority="1429">
      <iconSet iconSet="3TrafficLights2">
        <cfvo type="percent" val="0"/>
        <cfvo type="num" val="0.7"/>
        <cfvo type="num" val="0.9"/>
      </iconSet>
    </cfRule>
    <cfRule type="cellIs" dxfId="92" priority="1430" stopIfTrue="1" operator="greaterThanOrEqual">
      <formula>0.9</formula>
    </cfRule>
    <cfRule type="cellIs" dxfId="91" priority="1431" stopIfTrue="1" operator="between">
      <formula>0.7</formula>
      <formula>0.89</formula>
    </cfRule>
    <cfRule type="cellIs" dxfId="90" priority="1432" stopIfTrue="1" operator="between">
      <formula>0</formula>
      <formula>0.69</formula>
    </cfRule>
  </conditionalFormatting>
  <conditionalFormatting sqref="O13:O20">
    <cfRule type="iconSet" priority="1437">
      <iconSet iconSet="3TrafficLights2">
        <cfvo type="percent" val="0"/>
        <cfvo type="num" val="0.7"/>
        <cfvo type="num" val="0.9"/>
      </iconSet>
    </cfRule>
    <cfRule type="cellIs" dxfId="89" priority="1438" stopIfTrue="1" operator="greaterThanOrEqual">
      <formula>0.9</formula>
    </cfRule>
    <cfRule type="cellIs" dxfId="88" priority="1439" stopIfTrue="1" operator="between">
      <formula>0.7</formula>
      <formula>0.89</formula>
    </cfRule>
    <cfRule type="cellIs" dxfId="87" priority="1440" stopIfTrue="1" operator="between">
      <formula>0</formula>
      <formula>0.69</formula>
    </cfRule>
  </conditionalFormatting>
  <conditionalFormatting sqref="R13:R20">
    <cfRule type="iconSet" priority="1445">
      <iconSet iconSet="3TrafficLights2">
        <cfvo type="percent" val="0"/>
        <cfvo type="num" val="0.7"/>
        <cfvo type="num" val="0.9"/>
      </iconSet>
    </cfRule>
    <cfRule type="cellIs" dxfId="86" priority="1446" stopIfTrue="1" operator="greaterThanOrEqual">
      <formula>0.9</formula>
    </cfRule>
    <cfRule type="cellIs" dxfId="85" priority="1447" stopIfTrue="1" operator="between">
      <formula>0.7</formula>
      <formula>0.89</formula>
    </cfRule>
    <cfRule type="cellIs" dxfId="84" priority="1448" stopIfTrue="1" operator="between">
      <formula>0</formula>
      <formula>0.69</formula>
    </cfRule>
  </conditionalFormatting>
  <conditionalFormatting sqref="Y13:Y20">
    <cfRule type="iconSet" priority="1453">
      <iconSet iconSet="3TrafficLights2">
        <cfvo type="percent" val="0"/>
        <cfvo type="num" val="0.7"/>
        <cfvo type="num" val="0.9"/>
      </iconSet>
    </cfRule>
    <cfRule type="cellIs" dxfId="83" priority="1454" stopIfTrue="1" operator="greaterThanOrEqual">
      <formula>0.9</formula>
    </cfRule>
    <cfRule type="cellIs" dxfId="82" priority="1455" stopIfTrue="1" operator="between">
      <formula>0.7</formula>
      <formula>0.89</formula>
    </cfRule>
    <cfRule type="cellIs" dxfId="81" priority="1456" stopIfTrue="1" operator="between">
      <formula>0</formula>
      <formula>0.69</formula>
    </cfRule>
  </conditionalFormatting>
  <conditionalFormatting sqref="AF13:AF20">
    <cfRule type="iconSet" priority="1461">
      <iconSet iconSet="3TrafficLights2">
        <cfvo type="percent" val="0"/>
        <cfvo type="num" val="0.7"/>
        <cfvo type="num" val="0.9"/>
      </iconSet>
    </cfRule>
    <cfRule type="cellIs" dxfId="80" priority="1462" stopIfTrue="1" operator="greaterThanOrEqual">
      <formula>0.9</formula>
    </cfRule>
    <cfRule type="cellIs" dxfId="79" priority="1463" stopIfTrue="1" operator="between">
      <formula>0.7</formula>
      <formula>0.89</formula>
    </cfRule>
    <cfRule type="cellIs" dxfId="78" priority="1464" stopIfTrue="1" operator="between">
      <formula>0</formula>
      <formula>0.69</formula>
    </cfRule>
  </conditionalFormatting>
  <conditionalFormatting sqref="AM13:AM20">
    <cfRule type="iconSet" priority="1469">
      <iconSet iconSet="3TrafficLights2">
        <cfvo type="percent" val="0"/>
        <cfvo type="num" val="0.7"/>
        <cfvo type="num" val="0.9"/>
      </iconSet>
    </cfRule>
    <cfRule type="cellIs" dxfId="77" priority="1470" stopIfTrue="1" operator="greaterThanOrEqual">
      <formula>0.9</formula>
    </cfRule>
    <cfRule type="cellIs" dxfId="76" priority="1471" stopIfTrue="1" operator="between">
      <formula>0.7</formula>
      <formula>0.89</formula>
    </cfRule>
    <cfRule type="cellIs" dxfId="75" priority="1472" stopIfTrue="1" operator="between">
      <formula>0</formula>
      <formula>0.69</formula>
    </cfRule>
  </conditionalFormatting>
  <conditionalFormatting sqref="V13:V20">
    <cfRule type="iconSet" priority="1477">
      <iconSet iconSet="3TrafficLights2">
        <cfvo type="percent" val="0"/>
        <cfvo type="num" val="0.7"/>
        <cfvo type="num" val="0.9"/>
      </iconSet>
    </cfRule>
    <cfRule type="cellIs" dxfId="74" priority="1478" stopIfTrue="1" operator="greaterThanOrEqual">
      <formula>0.9</formula>
    </cfRule>
    <cfRule type="cellIs" dxfId="73" priority="1479" stopIfTrue="1" operator="between">
      <formula>0.7</formula>
      <formula>0.89</formula>
    </cfRule>
    <cfRule type="cellIs" dxfId="72" priority="1480" stopIfTrue="1" operator="between">
      <formula>0</formula>
      <formula>0.69</formula>
    </cfRule>
  </conditionalFormatting>
  <conditionalFormatting sqref="AC13:AC20">
    <cfRule type="iconSet" priority="1485">
      <iconSet iconSet="3TrafficLights2">
        <cfvo type="percent" val="0"/>
        <cfvo type="num" val="0.7"/>
        <cfvo type="num" val="0.9"/>
      </iconSet>
    </cfRule>
    <cfRule type="cellIs" dxfId="71" priority="1486" stopIfTrue="1" operator="greaterThanOrEqual">
      <formula>0.9</formula>
    </cfRule>
    <cfRule type="cellIs" dxfId="70" priority="1487" stopIfTrue="1" operator="between">
      <formula>0.7</formula>
      <formula>0.89</formula>
    </cfRule>
    <cfRule type="cellIs" dxfId="69" priority="1488" stopIfTrue="1" operator="between">
      <formula>0</formula>
      <formula>0.69</formula>
    </cfRule>
  </conditionalFormatting>
  <conditionalFormatting sqref="AJ13:AJ20">
    <cfRule type="iconSet" priority="1493">
      <iconSet iconSet="3TrafficLights2">
        <cfvo type="percent" val="0"/>
        <cfvo type="num" val="0.7"/>
        <cfvo type="num" val="0.9"/>
      </iconSet>
    </cfRule>
    <cfRule type="cellIs" dxfId="68" priority="1494" stopIfTrue="1" operator="greaterThanOrEqual">
      <formula>0.9</formula>
    </cfRule>
    <cfRule type="cellIs" dxfId="67" priority="1495" stopIfTrue="1" operator="between">
      <formula>0.7</formula>
      <formula>0.89</formula>
    </cfRule>
    <cfRule type="cellIs" dxfId="66" priority="1496" stopIfTrue="1" operator="between">
      <formula>0</formula>
      <formula>0.69</formula>
    </cfRule>
  </conditionalFormatting>
  <conditionalFormatting sqref="AS30">
    <cfRule type="iconSet" priority="1">
      <iconSet iconSet="3TrafficLights2">
        <cfvo type="percent" val="0"/>
        <cfvo type="num" val="0.7"/>
        <cfvo type="num" val="0.9"/>
      </iconSet>
    </cfRule>
    <cfRule type="cellIs" dxfId="65" priority="2" stopIfTrue="1" operator="greaterThanOrEqual">
      <formula>0.9</formula>
    </cfRule>
    <cfRule type="cellIs" dxfId="64" priority="3" stopIfTrue="1" operator="between">
      <formula>0.7</formula>
      <formula>0.89</formula>
    </cfRule>
    <cfRule type="cellIs" dxfId="63" priority="4" stopIfTrue="1" operator="between">
      <formula>0</formula>
      <formula>0.69</formula>
    </cfRule>
  </conditionalFormatting>
  <conditionalFormatting sqref="O30">
    <cfRule type="iconSet" priority="5">
      <iconSet iconSet="3TrafficLights2">
        <cfvo type="percent" val="0"/>
        <cfvo type="num" val="0.7"/>
        <cfvo type="num" val="0.9"/>
      </iconSet>
    </cfRule>
    <cfRule type="cellIs" dxfId="62" priority="6" stopIfTrue="1" operator="greaterThanOrEqual">
      <formula>0.9</formula>
    </cfRule>
    <cfRule type="cellIs" dxfId="61" priority="7" stopIfTrue="1" operator="between">
      <formula>0.7</formula>
      <formula>0.89</formula>
    </cfRule>
    <cfRule type="cellIs" dxfId="60" priority="8" stopIfTrue="1" operator="between">
      <formula>0</formula>
      <formula>0.69</formula>
    </cfRule>
  </conditionalFormatting>
  <conditionalFormatting sqref="R30">
    <cfRule type="iconSet" priority="9">
      <iconSet iconSet="3TrafficLights2">
        <cfvo type="percent" val="0"/>
        <cfvo type="num" val="0.7"/>
        <cfvo type="num" val="0.9"/>
      </iconSet>
    </cfRule>
    <cfRule type="cellIs" dxfId="59" priority="10" stopIfTrue="1" operator="greaterThanOrEqual">
      <formula>0.9</formula>
    </cfRule>
    <cfRule type="cellIs" dxfId="58" priority="11" stopIfTrue="1" operator="between">
      <formula>0.7</formula>
      <formula>0.89</formula>
    </cfRule>
    <cfRule type="cellIs" dxfId="57" priority="12" stopIfTrue="1" operator="between">
      <formula>0</formula>
      <formula>0.69</formula>
    </cfRule>
  </conditionalFormatting>
  <conditionalFormatting sqref="Y30">
    <cfRule type="iconSet" priority="13">
      <iconSet iconSet="3TrafficLights2">
        <cfvo type="percent" val="0"/>
        <cfvo type="num" val="0.7"/>
        <cfvo type="num" val="0.9"/>
      </iconSet>
    </cfRule>
    <cfRule type="cellIs" dxfId="56" priority="14" stopIfTrue="1" operator="greaterThanOrEqual">
      <formula>0.9</formula>
    </cfRule>
    <cfRule type="cellIs" dxfId="55" priority="15" stopIfTrue="1" operator="between">
      <formula>0.7</formula>
      <formula>0.89</formula>
    </cfRule>
    <cfRule type="cellIs" dxfId="54" priority="16" stopIfTrue="1" operator="between">
      <formula>0</formula>
      <formula>0.69</formula>
    </cfRule>
  </conditionalFormatting>
  <conditionalFormatting sqref="AF30">
    <cfRule type="iconSet" priority="17">
      <iconSet iconSet="3TrafficLights2">
        <cfvo type="percent" val="0"/>
        <cfvo type="num" val="0.7"/>
        <cfvo type="num" val="0.9"/>
      </iconSet>
    </cfRule>
    <cfRule type="cellIs" dxfId="53" priority="18" stopIfTrue="1" operator="greaterThanOrEqual">
      <formula>0.9</formula>
    </cfRule>
    <cfRule type="cellIs" dxfId="52" priority="19" stopIfTrue="1" operator="between">
      <formula>0.7</formula>
      <formula>0.89</formula>
    </cfRule>
    <cfRule type="cellIs" dxfId="51" priority="20" stopIfTrue="1" operator="between">
      <formula>0</formula>
      <formula>0.69</formula>
    </cfRule>
  </conditionalFormatting>
  <conditionalFormatting sqref="AM30">
    <cfRule type="iconSet" priority="21">
      <iconSet iconSet="3TrafficLights2">
        <cfvo type="percent" val="0"/>
        <cfvo type="num" val="0.7"/>
        <cfvo type="num" val="0.9"/>
      </iconSet>
    </cfRule>
    <cfRule type="cellIs" dxfId="50" priority="22" stopIfTrue="1" operator="greaterThanOrEqual">
      <formula>0.9</formula>
    </cfRule>
    <cfRule type="cellIs" dxfId="49" priority="23" stopIfTrue="1" operator="between">
      <formula>0.7</formula>
      <formula>0.89</formula>
    </cfRule>
    <cfRule type="cellIs" dxfId="48" priority="24" stopIfTrue="1" operator="between">
      <formula>0</formula>
      <formula>0.69</formula>
    </cfRule>
  </conditionalFormatting>
  <conditionalFormatting sqref="AQ30">
    <cfRule type="iconSet" priority="25">
      <iconSet iconSet="3TrafficLights2">
        <cfvo type="percent" val="0"/>
        <cfvo type="num" val="0.7"/>
        <cfvo type="num" val="0.9"/>
      </iconSet>
    </cfRule>
    <cfRule type="cellIs" dxfId="47" priority="26" stopIfTrue="1" operator="greaterThan">
      <formula>0.9</formula>
    </cfRule>
    <cfRule type="cellIs" dxfId="46" priority="27" stopIfTrue="1" operator="between">
      <formula>0.7</formula>
      <formula>0.89</formula>
    </cfRule>
    <cfRule type="cellIs" dxfId="45" priority="28" stopIfTrue="1" operator="between">
      <formula>0</formula>
      <formula>0.69</formula>
    </cfRule>
  </conditionalFormatting>
  <conditionalFormatting sqref="V30">
    <cfRule type="iconSet" priority="29">
      <iconSet iconSet="3TrafficLights2">
        <cfvo type="percent" val="0"/>
        <cfvo type="num" val="0.7"/>
        <cfvo type="num" val="0.9"/>
      </iconSet>
    </cfRule>
    <cfRule type="cellIs" dxfId="44" priority="30" stopIfTrue="1" operator="greaterThanOrEqual">
      <formula>0.9</formula>
    </cfRule>
    <cfRule type="cellIs" dxfId="43" priority="31" stopIfTrue="1" operator="between">
      <formula>0.7</formula>
      <formula>0.89</formula>
    </cfRule>
    <cfRule type="cellIs" dxfId="42" priority="32" stopIfTrue="1" operator="between">
      <formula>0</formula>
      <formula>0.69</formula>
    </cfRule>
  </conditionalFormatting>
  <conditionalFormatting sqref="AC30">
    <cfRule type="iconSet" priority="33">
      <iconSet iconSet="3TrafficLights2">
        <cfvo type="percent" val="0"/>
        <cfvo type="num" val="0.7"/>
        <cfvo type="num" val="0.9"/>
      </iconSet>
    </cfRule>
    <cfRule type="cellIs" dxfId="41" priority="34" stopIfTrue="1" operator="greaterThanOrEqual">
      <formula>0.9</formula>
    </cfRule>
    <cfRule type="cellIs" dxfId="40" priority="35" stopIfTrue="1" operator="between">
      <formula>0.7</formula>
      <formula>0.89</formula>
    </cfRule>
    <cfRule type="cellIs" dxfId="39" priority="36" stopIfTrue="1" operator="between">
      <formula>0</formula>
      <formula>0.69</formula>
    </cfRule>
  </conditionalFormatting>
  <conditionalFormatting sqref="AJ30">
    <cfRule type="iconSet" priority="37">
      <iconSet iconSet="3TrafficLights2">
        <cfvo type="percent" val="0"/>
        <cfvo type="num" val="0.7"/>
        <cfvo type="num" val="0.9"/>
      </iconSet>
    </cfRule>
    <cfRule type="cellIs" dxfId="38" priority="38" stopIfTrue="1" operator="greaterThanOrEqual">
      <formula>0.9</formula>
    </cfRule>
    <cfRule type="cellIs" dxfId="37" priority="39" stopIfTrue="1" operator="between">
      <formula>0.7</formula>
      <formula>0.89</formula>
    </cfRule>
    <cfRule type="cellIs" dxfId="36" priority="40" stopIfTrue="1" operator="between">
      <formula>0</formula>
      <formula>0.69</formula>
    </cfRule>
  </conditionalFormatting>
  <conditionalFormatting sqref="AS32">
    <cfRule type="iconSet" priority="1497">
      <iconSet iconSet="3TrafficLights2">
        <cfvo type="percent" val="0"/>
        <cfvo type="num" val="0.7"/>
        <cfvo type="num" val="0.9"/>
      </iconSet>
    </cfRule>
    <cfRule type="cellIs" dxfId="35" priority="1498" stopIfTrue="1" operator="greaterThan">
      <formula>0.9</formula>
    </cfRule>
    <cfRule type="cellIs" dxfId="34" priority="1499" stopIfTrue="1" operator="between">
      <formula>0.7</formula>
      <formula>0.89</formula>
    </cfRule>
    <cfRule type="cellIs" dxfId="33" priority="1500" stopIfTrue="1" operator="between">
      <formula>0</formula>
      <formula>0.69</formula>
    </cfRule>
  </conditionalFormatting>
  <conditionalFormatting sqref="AQ32">
    <cfRule type="iconSet" priority="1501">
      <iconSet iconSet="3TrafficLights2">
        <cfvo type="percent" val="0"/>
        <cfvo type="num" val="0.7"/>
        <cfvo type="num" val="0.9"/>
      </iconSet>
    </cfRule>
    <cfRule type="cellIs" dxfId="32" priority="1502" stopIfTrue="1" operator="greaterThan">
      <formula>0.9</formula>
    </cfRule>
    <cfRule type="cellIs" dxfId="31" priority="1503" stopIfTrue="1" operator="between">
      <formula>0.7</formula>
      <formula>0.89</formula>
    </cfRule>
    <cfRule type="cellIs" dxfId="30" priority="1504" stopIfTrue="1" operator="between">
      <formula>0</formula>
      <formula>0.69</formula>
    </cfRule>
  </conditionalFormatting>
  <conditionalFormatting sqref="AS26:AS29 AS31">
    <cfRule type="iconSet" priority="1505">
      <iconSet iconSet="3TrafficLights2">
        <cfvo type="percent" val="0"/>
        <cfvo type="num" val="0.7"/>
        <cfvo type="num" val="0.9"/>
      </iconSet>
    </cfRule>
    <cfRule type="cellIs" dxfId="29" priority="1506" stopIfTrue="1" operator="greaterThanOrEqual">
      <formula>0.9</formula>
    </cfRule>
    <cfRule type="cellIs" dxfId="28" priority="1507" stopIfTrue="1" operator="between">
      <formula>0.7</formula>
      <formula>0.89</formula>
    </cfRule>
    <cfRule type="cellIs" dxfId="27" priority="1508" stopIfTrue="1" operator="between">
      <formula>0</formula>
      <formula>0.69</formula>
    </cfRule>
  </conditionalFormatting>
  <conditionalFormatting sqref="O26:O29 O31:O32">
    <cfRule type="iconSet" priority="1513">
      <iconSet iconSet="3TrafficLights2">
        <cfvo type="percent" val="0"/>
        <cfvo type="num" val="0.7"/>
        <cfvo type="num" val="0.9"/>
      </iconSet>
    </cfRule>
    <cfRule type="cellIs" dxfId="26" priority="1514" stopIfTrue="1" operator="greaterThanOrEqual">
      <formula>0.9</formula>
    </cfRule>
    <cfRule type="cellIs" dxfId="25" priority="1515" stopIfTrue="1" operator="between">
      <formula>0.7</formula>
      <formula>0.89</formula>
    </cfRule>
    <cfRule type="cellIs" dxfId="24" priority="1516" stopIfTrue="1" operator="between">
      <formula>0</formula>
      <formula>0.69</formula>
    </cfRule>
  </conditionalFormatting>
  <conditionalFormatting sqref="R26:R29 R31:R32">
    <cfRule type="iconSet" priority="1525">
      <iconSet iconSet="3TrafficLights2">
        <cfvo type="percent" val="0"/>
        <cfvo type="num" val="0.7"/>
        <cfvo type="num" val="0.9"/>
      </iconSet>
    </cfRule>
    <cfRule type="cellIs" dxfId="23" priority="1526" stopIfTrue="1" operator="greaterThanOrEqual">
      <formula>0.9</formula>
    </cfRule>
    <cfRule type="cellIs" dxfId="22" priority="1527" stopIfTrue="1" operator="between">
      <formula>0.7</formula>
      <formula>0.89</formula>
    </cfRule>
    <cfRule type="cellIs" dxfId="21" priority="1528" stopIfTrue="1" operator="between">
      <formula>0</formula>
      <formula>0.69</formula>
    </cfRule>
  </conditionalFormatting>
  <conditionalFormatting sqref="Y26:Y29 Y31:Y32">
    <cfRule type="iconSet" priority="1537">
      <iconSet iconSet="3TrafficLights2">
        <cfvo type="percent" val="0"/>
        <cfvo type="num" val="0.7"/>
        <cfvo type="num" val="0.9"/>
      </iconSet>
    </cfRule>
    <cfRule type="cellIs" dxfId="20" priority="1538" stopIfTrue="1" operator="greaterThanOrEqual">
      <formula>0.9</formula>
    </cfRule>
    <cfRule type="cellIs" dxfId="19" priority="1539" stopIfTrue="1" operator="between">
      <formula>0.7</formula>
      <formula>0.89</formula>
    </cfRule>
    <cfRule type="cellIs" dxfId="18" priority="1540" stopIfTrue="1" operator="between">
      <formula>0</formula>
      <formula>0.69</formula>
    </cfRule>
  </conditionalFormatting>
  <conditionalFormatting sqref="AF26:AF29 AF31:AF32">
    <cfRule type="iconSet" priority="1549">
      <iconSet iconSet="3TrafficLights2">
        <cfvo type="percent" val="0"/>
        <cfvo type="num" val="0.7"/>
        <cfvo type="num" val="0.9"/>
      </iconSet>
    </cfRule>
    <cfRule type="cellIs" dxfId="17" priority="1550" stopIfTrue="1" operator="greaterThanOrEqual">
      <formula>0.9</formula>
    </cfRule>
    <cfRule type="cellIs" dxfId="16" priority="1551" stopIfTrue="1" operator="between">
      <formula>0.7</formula>
      <formula>0.89</formula>
    </cfRule>
    <cfRule type="cellIs" dxfId="15" priority="1552" stopIfTrue="1" operator="between">
      <formula>0</formula>
      <formula>0.69</formula>
    </cfRule>
  </conditionalFormatting>
  <conditionalFormatting sqref="AM26:AM29 AM31:AM32">
    <cfRule type="iconSet" priority="1561">
      <iconSet iconSet="3TrafficLights2">
        <cfvo type="percent" val="0"/>
        <cfvo type="num" val="0.7"/>
        <cfvo type="num" val="0.9"/>
      </iconSet>
    </cfRule>
    <cfRule type="cellIs" dxfId="14" priority="1562" stopIfTrue="1" operator="greaterThanOrEqual">
      <formula>0.9</formula>
    </cfRule>
    <cfRule type="cellIs" dxfId="13" priority="1563" stopIfTrue="1" operator="between">
      <formula>0.7</formula>
      <formula>0.89</formula>
    </cfRule>
    <cfRule type="cellIs" dxfId="12" priority="1564" stopIfTrue="1" operator="between">
      <formula>0</formula>
      <formula>0.69</formula>
    </cfRule>
  </conditionalFormatting>
  <conditionalFormatting sqref="AQ27:AQ29 AQ31">
    <cfRule type="iconSet" priority="1573">
      <iconSet iconSet="3TrafficLights2">
        <cfvo type="percent" val="0"/>
        <cfvo type="num" val="0.7"/>
        <cfvo type="num" val="0.9"/>
      </iconSet>
    </cfRule>
    <cfRule type="cellIs" dxfId="11" priority="1574" stopIfTrue="1" operator="greaterThan">
      <formula>0.9</formula>
    </cfRule>
    <cfRule type="cellIs" dxfId="10" priority="1575" stopIfTrue="1" operator="between">
      <formula>0.7</formula>
      <formula>0.89</formula>
    </cfRule>
    <cfRule type="cellIs" dxfId="9" priority="1576" stopIfTrue="1" operator="between">
      <formula>0</formula>
      <formula>0.69</formula>
    </cfRule>
  </conditionalFormatting>
  <conditionalFormatting sqref="V26:V29 V31:V32">
    <cfRule type="iconSet" priority="1581">
      <iconSet iconSet="3TrafficLights2">
        <cfvo type="percent" val="0"/>
        <cfvo type="num" val="0.7"/>
        <cfvo type="num" val="0.9"/>
      </iconSet>
    </cfRule>
    <cfRule type="cellIs" dxfId="8" priority="1582" stopIfTrue="1" operator="greaterThanOrEqual">
      <formula>0.9</formula>
    </cfRule>
    <cfRule type="cellIs" dxfId="7" priority="1583" stopIfTrue="1" operator="between">
      <formula>0.7</formula>
      <formula>0.89</formula>
    </cfRule>
    <cfRule type="cellIs" dxfId="6" priority="1584" stopIfTrue="1" operator="between">
      <formula>0</formula>
      <formula>0.69</formula>
    </cfRule>
  </conditionalFormatting>
  <conditionalFormatting sqref="AC26:AC29 AC31:AC32">
    <cfRule type="iconSet" priority="1593">
      <iconSet iconSet="3TrafficLights2">
        <cfvo type="percent" val="0"/>
        <cfvo type="num" val="0.7"/>
        <cfvo type="num" val="0.9"/>
      </iconSet>
    </cfRule>
    <cfRule type="cellIs" dxfId="5" priority="1594" stopIfTrue="1" operator="greaterThanOrEqual">
      <formula>0.9</formula>
    </cfRule>
    <cfRule type="cellIs" dxfId="4" priority="1595" stopIfTrue="1" operator="between">
      <formula>0.7</formula>
      <formula>0.89</formula>
    </cfRule>
    <cfRule type="cellIs" dxfId="3" priority="1596" stopIfTrue="1" operator="between">
      <formula>0</formula>
      <formula>0.69</formula>
    </cfRule>
  </conditionalFormatting>
  <conditionalFormatting sqref="AJ26:AJ29 AJ31:AJ32">
    <cfRule type="iconSet" priority="1605">
      <iconSet iconSet="3TrafficLights2">
        <cfvo type="percent" val="0"/>
        <cfvo type="num" val="0.7"/>
        <cfvo type="num" val="0.9"/>
      </iconSet>
    </cfRule>
    <cfRule type="cellIs" dxfId="2" priority="1606" stopIfTrue="1" operator="greaterThanOrEqual">
      <formula>0.9</formula>
    </cfRule>
    <cfRule type="cellIs" dxfId="1" priority="1607" stopIfTrue="1" operator="between">
      <formula>0.7</formula>
      <formula>0.89</formula>
    </cfRule>
    <cfRule type="cellIs" dxfId="0" priority="1608" stopIfTrue="1" operator="between">
      <formula>0</formula>
      <formula>0.69</formula>
    </cfRule>
  </conditionalFormatting>
  <pageMargins left="0.39370078740157483" right="0.39370078740157483" top="0.39370078740157483" bottom="0.39370078740157483" header="0.31496062992125984" footer="0.19685039370078741"/>
  <pageSetup scale="19" orientation="landscape" r:id="rId1"/>
  <headerFooter>
    <oddFooter>&amp;LVersión 5 13-12-2019&amp;R&amp;N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Listas!$B$34:$B$37</xm:f>
          </x14:formula1>
          <xm:sqref>E10:L10 E23:L23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23"/>
  <sheetViews>
    <sheetView zoomScale="85" zoomScaleNormal="85" workbookViewId="0">
      <selection activeCell="F24" sqref="F24"/>
    </sheetView>
  </sheetViews>
  <sheetFormatPr baseColWidth="10" defaultRowHeight="13.5" x14ac:dyDescent="0.25"/>
  <cols>
    <col min="1" max="3" width="11.42578125" style="253"/>
    <col min="4" max="4" width="18" style="250" customWidth="1"/>
    <col min="5" max="8" width="15.42578125" style="253" customWidth="1"/>
    <col min="9" max="9" width="13" style="253" bestFit="1" customWidth="1"/>
    <col min="10" max="16384" width="11.42578125" style="253"/>
  </cols>
  <sheetData>
    <row r="2" spans="3:9" x14ac:dyDescent="0.25">
      <c r="E2" s="220" t="s">
        <v>304</v>
      </c>
      <c r="F2" s="220" t="s">
        <v>305</v>
      </c>
      <c r="G2" s="220" t="s">
        <v>307</v>
      </c>
      <c r="H2" s="220" t="s">
        <v>306</v>
      </c>
      <c r="I2" s="220" t="s">
        <v>290</v>
      </c>
    </row>
    <row r="3" spans="3:9" x14ac:dyDescent="0.25">
      <c r="C3" s="219"/>
      <c r="D3" s="250" t="s">
        <v>295</v>
      </c>
      <c r="E3" s="253">
        <f>+'Act. Estrategias'!M8</f>
        <v>303.06</v>
      </c>
      <c r="F3" s="253">
        <f>+'Act. Estrategias'!W8</f>
        <v>454.09000000000003</v>
      </c>
      <c r="G3" s="253">
        <f>+'Act. Estrategias'!AG8</f>
        <v>452.55</v>
      </c>
      <c r="H3" s="253">
        <f>+'Act. Estrategias'!AQ8</f>
        <v>302.45</v>
      </c>
      <c r="I3" s="253">
        <f>+'Act. Estrategias'!BA8</f>
        <v>6.15</v>
      </c>
    </row>
    <row r="4" spans="3:9" x14ac:dyDescent="0.25">
      <c r="D4" s="250" t="s">
        <v>296</v>
      </c>
      <c r="E4" s="253">
        <f>+'Act. Gestión y Seguimiento'!M21</f>
        <v>1.4000000000000001</v>
      </c>
      <c r="F4" s="253">
        <f>+'Act. Gestión y Seguimiento'!T21</f>
        <v>1.8</v>
      </c>
      <c r="G4" s="253">
        <f>+'Act. Gestión y Seguimiento'!AA21</f>
        <v>1.85</v>
      </c>
      <c r="H4" s="253">
        <f>+'Act. Gestión y Seguimiento'!AH21</f>
        <v>1.9500000000000002</v>
      </c>
      <c r="I4" s="253">
        <f>+'Act. Gestión y Seguimiento'!AO21</f>
        <v>7</v>
      </c>
    </row>
    <row r="5" spans="3:9" x14ac:dyDescent="0.25">
      <c r="D5" s="250" t="s">
        <v>297</v>
      </c>
      <c r="E5" s="253">
        <f>+'Act. Gestión y Seguimiento'!M33</f>
        <v>6.25</v>
      </c>
      <c r="F5" s="253">
        <f>+'Act. Gestión y Seguimiento'!T33</f>
        <v>7.25</v>
      </c>
      <c r="G5" s="253">
        <f>+'Act. Gestión y Seguimiento'!AA33</f>
        <v>7.75</v>
      </c>
      <c r="H5" s="253">
        <f>+'Act. Gestión y Seguimiento'!AH33</f>
        <v>8.75</v>
      </c>
      <c r="I5" s="253">
        <f>+'Act. Gestión y Seguimiento'!AO33</f>
        <v>30</v>
      </c>
    </row>
    <row r="7" spans="3:9" ht="15" customHeight="1" x14ac:dyDescent="0.25">
      <c r="C7" s="197"/>
      <c r="D7" s="250" t="s">
        <v>298</v>
      </c>
      <c r="E7" s="253">
        <f>+'Act. Estrategias'!Q8</f>
        <v>2.06</v>
      </c>
      <c r="F7" s="253">
        <f>+'Act. Estrategias'!AA8</f>
        <v>2.09</v>
      </c>
      <c r="G7" s="253">
        <f>+'Act. Estrategias'!AK8</f>
        <v>0</v>
      </c>
      <c r="H7" s="253">
        <f>+'Act. Estrategias'!AU8</f>
        <v>0</v>
      </c>
      <c r="I7" s="253">
        <f>+'Act. Estrategias'!BB8</f>
        <v>4.1500000000000004</v>
      </c>
    </row>
    <row r="8" spans="3:9" x14ac:dyDescent="0.25">
      <c r="D8" s="250" t="s">
        <v>302</v>
      </c>
      <c r="E8" s="253">
        <f>+'Act. Gestión y Seguimiento'!N21</f>
        <v>1.3</v>
      </c>
      <c r="F8" s="253">
        <f>+'Act. Gestión y Seguimiento'!U21</f>
        <v>26.3</v>
      </c>
      <c r="G8" s="253">
        <f>+'Act. Gestión y Seguimiento'!AB21</f>
        <v>0.25</v>
      </c>
      <c r="H8" s="253">
        <f>+'Act. Gestión y Seguimiento'!AI21</f>
        <v>0.25</v>
      </c>
      <c r="I8" s="253">
        <f>+'Act. Gestión y Seguimiento'!AP21</f>
        <v>28.099999999999998</v>
      </c>
    </row>
    <row r="9" spans="3:9" x14ac:dyDescent="0.25">
      <c r="D9" s="250" t="s">
        <v>303</v>
      </c>
      <c r="E9" s="253">
        <f>+'Act. Gestión y Seguimiento'!N33</f>
        <v>4.24</v>
      </c>
      <c r="F9" s="253">
        <f>+'Act. Gestión y Seguimiento'!U33</f>
        <v>7.25</v>
      </c>
      <c r="G9" s="253">
        <f>+'Act. Gestión y Seguimiento'!AB33</f>
        <v>0</v>
      </c>
      <c r="H9" s="253">
        <f>+'Act. Gestión y Seguimiento'!AI33</f>
        <v>0</v>
      </c>
      <c r="I9" s="253">
        <f>+'Act. Gestión y Seguimiento'!AP33</f>
        <v>11.49</v>
      </c>
    </row>
    <row r="11" spans="3:9" x14ac:dyDescent="0.25">
      <c r="D11" s="250" t="s">
        <v>299</v>
      </c>
      <c r="E11" s="253">
        <f>+'Act. Estrategias'!T8</f>
        <v>2</v>
      </c>
      <c r="F11" s="253">
        <f>+'Act. Estrategias'!AD8</f>
        <v>0</v>
      </c>
      <c r="G11" s="253">
        <f>+'Act. Estrategias'!AN8</f>
        <v>0</v>
      </c>
      <c r="H11" s="253">
        <f>+'Act. Estrategias'!AX8</f>
        <v>0</v>
      </c>
      <c r="I11" s="253">
        <f>+'Act. Estrategias'!BD8</f>
        <v>5.15</v>
      </c>
    </row>
    <row r="12" spans="3:9" ht="15" customHeight="1" x14ac:dyDescent="0.25">
      <c r="C12" s="197"/>
      <c r="D12" s="250" t="s">
        <v>300</v>
      </c>
      <c r="E12" s="253">
        <f>+'Act. Gestión y Seguimiento'!Q21</f>
        <v>0</v>
      </c>
      <c r="F12" s="253">
        <f>+'Act. Gestión y Seguimiento'!X21</f>
        <v>0</v>
      </c>
      <c r="G12" s="253">
        <f>+'Act. Gestión y Seguimiento'!AE21</f>
        <v>0</v>
      </c>
      <c r="H12" s="253">
        <f>+'Act. Gestión y Seguimiento'!AL21</f>
        <v>0</v>
      </c>
      <c r="I12" s="253">
        <f>+'Act. Gestión y Seguimiento'!AR21</f>
        <v>0</v>
      </c>
    </row>
    <row r="13" spans="3:9" x14ac:dyDescent="0.25">
      <c r="D13" s="250" t="s">
        <v>301</v>
      </c>
      <c r="E13" s="253">
        <f>+'Act. Gestión y Seguimiento'!Q33</f>
        <v>0</v>
      </c>
      <c r="F13" s="253">
        <f>+'Act. Gestión y Seguimiento'!X33</f>
        <v>0</v>
      </c>
      <c r="G13" s="253">
        <f>+'Act. Gestión y Seguimiento'!AE33</f>
        <v>0</v>
      </c>
      <c r="H13" s="253">
        <f>+'Act. Gestión y Seguimiento'!AL33</f>
        <v>0</v>
      </c>
      <c r="I13" s="253">
        <f>+'Act. Gestión y Seguimiento'!AR33</f>
        <v>0</v>
      </c>
    </row>
    <row r="15" spans="3:9" x14ac:dyDescent="0.25">
      <c r="D15" s="250" t="s">
        <v>308</v>
      </c>
      <c r="E15" s="253">
        <f>SUM(E3:E5)</f>
        <v>310.70999999999998</v>
      </c>
      <c r="F15" s="253">
        <f>SUM(F3:F5)</f>
        <v>463.14000000000004</v>
      </c>
      <c r="G15" s="253">
        <f>SUM(G3:G5)</f>
        <v>462.15000000000003</v>
      </c>
      <c r="H15" s="253">
        <f>SUM(H3:H5)</f>
        <v>313.14999999999998</v>
      </c>
      <c r="I15" s="253">
        <f>SUM(I3:I5)</f>
        <v>43.15</v>
      </c>
    </row>
    <row r="16" spans="3:9" x14ac:dyDescent="0.25">
      <c r="D16" s="250" t="s">
        <v>309</v>
      </c>
      <c r="E16" s="253">
        <f>SUM(E7:E9)</f>
        <v>7.6000000000000005</v>
      </c>
      <c r="F16" s="253">
        <f>SUM(F7:F9)</f>
        <v>35.64</v>
      </c>
      <c r="G16" s="253">
        <f>SUM(G7:G9)</f>
        <v>0.25</v>
      </c>
      <c r="H16" s="253">
        <f>SUM(H7:H9)</f>
        <v>0.25</v>
      </c>
      <c r="I16" s="253">
        <f>SUM(I7:I9)</f>
        <v>43.74</v>
      </c>
    </row>
    <row r="17" spans="3:9" x14ac:dyDescent="0.25">
      <c r="D17" s="250" t="s">
        <v>310</v>
      </c>
      <c r="E17" s="253">
        <f>SUM(E11:E13)</f>
        <v>2</v>
      </c>
      <c r="F17" s="253">
        <f>SUM(F11:F13)</f>
        <v>0</v>
      </c>
      <c r="G17" s="253">
        <f>SUM(G11:G13)</f>
        <v>0</v>
      </c>
      <c r="H17" s="253">
        <f>SUM(H11:H13)</f>
        <v>0</v>
      </c>
      <c r="I17" s="253">
        <f>SUM(I11:I13)</f>
        <v>5.15</v>
      </c>
    </row>
    <row r="18" spans="3:9" x14ac:dyDescent="0.25">
      <c r="D18" s="251"/>
    </row>
    <row r="19" spans="3:9" ht="15" x14ac:dyDescent="0.25">
      <c r="D19" s="250" t="s">
        <v>311</v>
      </c>
      <c r="E19" s="317">
        <f>+E15/$I$15</f>
        <v>7.2006952491309386</v>
      </c>
      <c r="F19" s="317">
        <f t="shared" ref="F19:I19" si="0">+F15/$I$15</f>
        <v>10.733256083429897</v>
      </c>
      <c r="G19" s="317">
        <f t="shared" si="0"/>
        <v>10.710312862108923</v>
      </c>
      <c r="H19" s="317">
        <f t="shared" si="0"/>
        <v>7.2572421784472763</v>
      </c>
      <c r="I19" s="317">
        <f t="shared" si="0"/>
        <v>1</v>
      </c>
    </row>
    <row r="20" spans="3:9" ht="15" x14ac:dyDescent="0.25">
      <c r="D20" s="250" t="s">
        <v>312</v>
      </c>
      <c r="E20" s="317">
        <f t="shared" ref="E20:I20" si="1">+E16/$I$15</f>
        <v>0.17612977983777522</v>
      </c>
      <c r="F20" s="317">
        <f t="shared" si="1"/>
        <v>0.82595596755504064</v>
      </c>
      <c r="G20" s="317">
        <f t="shared" si="1"/>
        <v>5.7937427578215531E-3</v>
      </c>
      <c r="H20" s="317">
        <f t="shared" si="1"/>
        <v>5.7937427578215531E-3</v>
      </c>
      <c r="I20" s="317">
        <f t="shared" si="1"/>
        <v>1.013673232908459</v>
      </c>
    </row>
    <row r="21" spans="3:9" ht="15" x14ac:dyDescent="0.25">
      <c r="C21" s="252"/>
      <c r="D21" s="250" t="s">
        <v>313</v>
      </c>
      <c r="E21" s="317">
        <f t="shared" ref="E21:I21" si="2">+E17/$I$15</f>
        <v>4.6349942062572425E-2</v>
      </c>
      <c r="F21" s="317">
        <f t="shared" si="2"/>
        <v>0</v>
      </c>
      <c r="G21" s="317">
        <f t="shared" si="2"/>
        <v>0</v>
      </c>
      <c r="H21" s="317">
        <f t="shared" si="2"/>
        <v>0</v>
      </c>
      <c r="I21" s="317">
        <f t="shared" si="2"/>
        <v>0.119351100811124</v>
      </c>
    </row>
    <row r="22" spans="3:9" x14ac:dyDescent="0.25">
      <c r="C22" s="197"/>
    </row>
    <row r="23" spans="3:9" ht="24.75" customHeight="1" x14ac:dyDescent="0.25">
      <c r="C23" s="197"/>
    </row>
  </sheetData>
  <sheetProtection algorithmName="SHA-512" hashValue="syhtP+WeHWzLrAT/c6YLBZQFbWzXGfvMC0AI1qyf9ikRoa7b8/pJDlm8DNH7SE68JMc3BVzNwqd0PfxJ6OvGpg==" saltValue="GEDHhGFhe4IP9Tu16pCOK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96"/>
  <sheetViews>
    <sheetView zoomScale="70" zoomScaleNormal="70" zoomScalePageLayoutView="70" workbookViewId="0">
      <selection activeCell="X46" sqref="X46"/>
    </sheetView>
  </sheetViews>
  <sheetFormatPr baseColWidth="10" defaultRowHeight="12.75" x14ac:dyDescent="0.2"/>
  <cols>
    <col min="1" max="1" width="1.5703125" style="31" customWidth="1"/>
    <col min="2" max="6" width="11.42578125" style="31"/>
    <col min="7" max="7" width="9.85546875" style="31" customWidth="1"/>
    <col min="8" max="8" width="15" style="31" customWidth="1"/>
    <col min="9" max="23" width="11.42578125" style="31"/>
    <col min="24" max="24" width="49.42578125" style="31" customWidth="1"/>
    <col min="25" max="25" width="5.7109375" style="31" bestFit="1" customWidth="1"/>
    <col min="26" max="26" width="64" style="42" customWidth="1"/>
    <col min="27" max="16384" width="11.42578125" style="31"/>
  </cols>
  <sheetData>
    <row r="1" spans="2:26" x14ac:dyDescent="0.2">
      <c r="Z1" s="42" t="s">
        <v>128</v>
      </c>
    </row>
    <row r="2" spans="2:26" x14ac:dyDescent="0.2">
      <c r="B2" s="657" t="s">
        <v>215</v>
      </c>
      <c r="C2" s="658"/>
      <c r="D2" s="659"/>
      <c r="H2" s="43" t="s">
        <v>27</v>
      </c>
      <c r="I2" s="657" t="s">
        <v>74</v>
      </c>
      <c r="J2" s="659"/>
      <c r="K2" s="24"/>
      <c r="L2" s="657" t="s">
        <v>76</v>
      </c>
      <c r="M2" s="658"/>
      <c r="N2" s="659"/>
      <c r="X2" s="450" t="s">
        <v>35</v>
      </c>
      <c r="Y2" s="660" t="s">
        <v>118</v>
      </c>
      <c r="Z2" s="44" t="s">
        <v>92</v>
      </c>
    </row>
    <row r="3" spans="2:26" x14ac:dyDescent="0.2">
      <c r="B3" s="31" t="s">
        <v>124</v>
      </c>
      <c r="H3" s="31" t="s">
        <v>125</v>
      </c>
      <c r="L3" s="31" t="s">
        <v>127</v>
      </c>
      <c r="X3" s="450"/>
      <c r="Y3" s="661"/>
      <c r="Z3" s="44" t="s">
        <v>93</v>
      </c>
    </row>
    <row r="4" spans="2:26" x14ac:dyDescent="0.2">
      <c r="B4" s="31" t="s">
        <v>216</v>
      </c>
      <c r="H4" s="31" t="s">
        <v>28</v>
      </c>
      <c r="I4" s="24" t="s">
        <v>71</v>
      </c>
      <c r="J4" s="24"/>
      <c r="L4" s="31" t="s">
        <v>44</v>
      </c>
      <c r="M4" s="24"/>
      <c r="N4" s="24"/>
      <c r="X4" s="450"/>
      <c r="Y4" s="661"/>
      <c r="Z4" s="44" t="s">
        <v>94</v>
      </c>
    </row>
    <row r="5" spans="2:26" x14ac:dyDescent="0.2">
      <c r="B5" s="31" t="s">
        <v>217</v>
      </c>
      <c r="H5" s="31" t="s">
        <v>29</v>
      </c>
      <c r="I5" s="24" t="s">
        <v>70</v>
      </c>
      <c r="J5" s="24"/>
      <c r="L5" s="31" t="s">
        <v>35</v>
      </c>
      <c r="M5" s="24"/>
      <c r="N5" s="24"/>
      <c r="X5" s="450"/>
      <c r="Y5" s="661"/>
      <c r="Z5" s="44" t="s">
        <v>95</v>
      </c>
    </row>
    <row r="6" spans="2:26" x14ac:dyDescent="0.2">
      <c r="B6" s="31" t="s">
        <v>218</v>
      </c>
      <c r="H6" s="31" t="s">
        <v>30</v>
      </c>
      <c r="I6" s="24" t="s">
        <v>69</v>
      </c>
      <c r="J6" s="24"/>
      <c r="L6" s="31" t="s">
        <v>60</v>
      </c>
      <c r="M6" s="24"/>
      <c r="N6" s="24"/>
      <c r="X6" s="450"/>
      <c r="Y6" s="662"/>
      <c r="Z6" s="44" t="s">
        <v>96</v>
      </c>
    </row>
    <row r="7" spans="2:26" x14ac:dyDescent="0.2">
      <c r="B7" s="31" t="s">
        <v>55</v>
      </c>
      <c r="H7" s="31" t="s">
        <v>31</v>
      </c>
      <c r="I7" s="24" t="s">
        <v>73</v>
      </c>
      <c r="J7" s="24"/>
      <c r="L7" s="31" t="s">
        <v>48</v>
      </c>
      <c r="M7" s="24"/>
      <c r="N7" s="24"/>
      <c r="Z7" s="42" t="s">
        <v>128</v>
      </c>
    </row>
    <row r="8" spans="2:26" x14ac:dyDescent="0.2">
      <c r="B8" s="31" t="s">
        <v>219</v>
      </c>
      <c r="H8" s="31" t="s">
        <v>32</v>
      </c>
      <c r="I8" s="24" t="s">
        <v>72</v>
      </c>
      <c r="J8" s="24"/>
      <c r="L8" s="31" t="s">
        <v>41</v>
      </c>
      <c r="M8" s="24"/>
      <c r="N8" s="24"/>
      <c r="X8" s="663" t="s">
        <v>44</v>
      </c>
      <c r="Y8" s="664" t="s">
        <v>122</v>
      </c>
      <c r="Z8" s="45" t="s">
        <v>97</v>
      </c>
    </row>
    <row r="9" spans="2:26" x14ac:dyDescent="0.2">
      <c r="B9" s="31" t="s">
        <v>220</v>
      </c>
      <c r="H9" s="46" t="s">
        <v>75</v>
      </c>
      <c r="I9" s="24"/>
      <c r="J9" s="24"/>
      <c r="K9" s="24"/>
      <c r="L9" s="24"/>
      <c r="M9" s="24"/>
      <c r="N9" s="24"/>
      <c r="X9" s="663"/>
      <c r="Y9" s="665"/>
      <c r="Z9" s="45" t="s">
        <v>98</v>
      </c>
    </row>
    <row r="10" spans="2:26" x14ac:dyDescent="0.2">
      <c r="H10" s="24" t="s">
        <v>92</v>
      </c>
      <c r="I10" s="24"/>
      <c r="J10" s="24"/>
      <c r="K10" s="24"/>
      <c r="N10" s="47"/>
      <c r="X10" s="663"/>
      <c r="Y10" s="666"/>
      <c r="Z10" s="45" t="s">
        <v>99</v>
      </c>
    </row>
    <row r="11" spans="2:26" x14ac:dyDescent="0.2">
      <c r="H11" s="24" t="s">
        <v>93</v>
      </c>
      <c r="I11" s="24"/>
      <c r="J11" s="24"/>
      <c r="K11" s="24"/>
      <c r="N11" s="24"/>
      <c r="Z11" s="42" t="s">
        <v>128</v>
      </c>
    </row>
    <row r="12" spans="2:26" x14ac:dyDescent="0.2">
      <c r="B12" s="657" t="s">
        <v>17</v>
      </c>
      <c r="C12" s="658"/>
      <c r="D12" s="659"/>
      <c r="H12" s="24" t="s">
        <v>94</v>
      </c>
      <c r="I12" s="24"/>
      <c r="J12" s="24"/>
      <c r="K12" s="24"/>
      <c r="N12" s="24"/>
      <c r="X12" s="450" t="s">
        <v>48</v>
      </c>
      <c r="Y12" s="660" t="s">
        <v>120</v>
      </c>
      <c r="Z12" s="44" t="s">
        <v>100</v>
      </c>
    </row>
    <row r="13" spans="2:26" x14ac:dyDescent="0.2">
      <c r="B13" s="31" t="s">
        <v>126</v>
      </c>
      <c r="C13" s="24"/>
      <c r="D13" s="24"/>
      <c r="H13" s="24" t="s">
        <v>95</v>
      </c>
      <c r="I13" s="24"/>
      <c r="J13" s="24"/>
      <c r="K13" s="24"/>
      <c r="N13" s="24"/>
      <c r="X13" s="450"/>
      <c r="Y13" s="661"/>
      <c r="Z13" s="44" t="s">
        <v>101</v>
      </c>
    </row>
    <row r="14" spans="2:26" x14ac:dyDescent="0.2">
      <c r="B14" s="24" t="s">
        <v>18</v>
      </c>
      <c r="C14" s="24"/>
      <c r="D14" s="24"/>
      <c r="H14" s="24" t="s">
        <v>96</v>
      </c>
      <c r="I14" s="24"/>
      <c r="J14" s="24"/>
      <c r="K14" s="24"/>
      <c r="N14" s="24"/>
      <c r="X14" s="450"/>
      <c r="Y14" s="661"/>
      <c r="Z14" s="44" t="s">
        <v>102</v>
      </c>
    </row>
    <row r="15" spans="2:26" x14ac:dyDescent="0.2">
      <c r="B15" s="24" t="s">
        <v>214</v>
      </c>
      <c r="C15" s="24"/>
      <c r="D15" s="24"/>
      <c r="H15" s="24" t="s">
        <v>104</v>
      </c>
      <c r="I15" s="24"/>
      <c r="J15" s="24"/>
      <c r="K15" s="24"/>
      <c r="N15" s="24"/>
      <c r="X15" s="450"/>
      <c r="Y15" s="661"/>
      <c r="Z15" s="44" t="s">
        <v>103</v>
      </c>
    </row>
    <row r="16" spans="2:26" x14ac:dyDescent="0.2">
      <c r="B16" s="24" t="s">
        <v>206</v>
      </c>
      <c r="C16" s="24"/>
      <c r="D16" s="24"/>
      <c r="H16" s="24" t="s">
        <v>106</v>
      </c>
      <c r="I16" s="24"/>
      <c r="J16" s="24"/>
      <c r="K16" s="24"/>
      <c r="N16" s="24"/>
      <c r="X16" s="450"/>
      <c r="Y16" s="661"/>
      <c r="Z16" s="44" t="s">
        <v>105</v>
      </c>
    </row>
    <row r="17" spans="2:26" x14ac:dyDescent="0.2">
      <c r="B17" s="24" t="s">
        <v>205</v>
      </c>
      <c r="C17" s="24"/>
      <c r="D17" s="24"/>
      <c r="H17" s="24" t="s">
        <v>97</v>
      </c>
      <c r="I17" s="24"/>
      <c r="J17" s="24"/>
      <c r="K17" s="24"/>
      <c r="N17" s="24"/>
      <c r="X17" s="450"/>
      <c r="Y17" s="662"/>
      <c r="Z17" s="44" t="s">
        <v>107</v>
      </c>
    </row>
    <row r="18" spans="2:26" x14ac:dyDescent="0.2">
      <c r="B18" s="24" t="s">
        <v>207</v>
      </c>
      <c r="C18" s="24"/>
      <c r="D18" s="24"/>
      <c r="H18" s="24" t="s">
        <v>98</v>
      </c>
      <c r="I18" s="24"/>
      <c r="J18" s="24"/>
      <c r="K18" s="24"/>
      <c r="N18" s="24"/>
      <c r="Z18" s="42" t="s">
        <v>128</v>
      </c>
    </row>
    <row r="19" spans="2:26" x14ac:dyDescent="0.2">
      <c r="B19" s="24" t="s">
        <v>208</v>
      </c>
      <c r="C19" s="24"/>
      <c r="D19" s="24"/>
      <c r="H19" s="24" t="s">
        <v>99</v>
      </c>
      <c r="I19" s="24"/>
      <c r="J19" s="24"/>
      <c r="K19" s="24"/>
      <c r="N19" s="24"/>
      <c r="X19" s="450" t="s">
        <v>41</v>
      </c>
      <c r="Y19" s="660" t="s">
        <v>121</v>
      </c>
      <c r="Z19" s="44" t="s">
        <v>91</v>
      </c>
    </row>
    <row r="20" spans="2:26" x14ac:dyDescent="0.2">
      <c r="B20" s="24" t="s">
        <v>209</v>
      </c>
      <c r="C20" s="24"/>
      <c r="D20" s="24"/>
      <c r="H20" s="24" t="s">
        <v>100</v>
      </c>
      <c r="I20" s="24"/>
      <c r="J20" s="24"/>
      <c r="K20" s="24"/>
      <c r="N20" s="24"/>
      <c r="X20" s="450"/>
      <c r="Y20" s="661"/>
      <c r="Z20" s="44" t="s">
        <v>108</v>
      </c>
    </row>
    <row r="21" spans="2:26" x14ac:dyDescent="0.2">
      <c r="B21" s="24" t="s">
        <v>19</v>
      </c>
      <c r="C21" s="24"/>
      <c r="D21" s="24"/>
      <c r="H21" s="24" t="s">
        <v>101</v>
      </c>
      <c r="I21" s="24"/>
      <c r="J21" s="24"/>
      <c r="K21" s="24"/>
      <c r="N21" s="24"/>
      <c r="X21" s="450"/>
      <c r="Y21" s="661"/>
      <c r="Z21" s="44" t="s">
        <v>109</v>
      </c>
    </row>
    <row r="22" spans="2:26" x14ac:dyDescent="0.2">
      <c r="B22" s="24" t="s">
        <v>20</v>
      </c>
      <c r="C22" s="24"/>
      <c r="D22" s="24"/>
      <c r="H22" s="24" t="s">
        <v>102</v>
      </c>
      <c r="I22" s="24"/>
      <c r="J22" s="24"/>
      <c r="K22" s="24"/>
      <c r="N22" s="24"/>
      <c r="X22" s="450"/>
      <c r="Y22" s="661"/>
      <c r="Z22" s="44" t="s">
        <v>104</v>
      </c>
    </row>
    <row r="23" spans="2:26" x14ac:dyDescent="0.2">
      <c r="B23" s="24" t="s">
        <v>21</v>
      </c>
      <c r="C23" s="24"/>
      <c r="D23" s="24"/>
      <c r="H23" s="24" t="s">
        <v>103</v>
      </c>
      <c r="I23" s="24"/>
      <c r="J23" s="24"/>
      <c r="K23" s="24"/>
      <c r="N23" s="24"/>
      <c r="X23" s="450"/>
      <c r="Y23" s="661"/>
      <c r="Z23" s="44" t="s">
        <v>106</v>
      </c>
    </row>
    <row r="24" spans="2:26" x14ac:dyDescent="0.2">
      <c r="B24" s="24" t="s">
        <v>22</v>
      </c>
      <c r="C24" s="24"/>
      <c r="D24" s="24"/>
      <c r="H24" s="24" t="s">
        <v>105</v>
      </c>
      <c r="I24" s="24"/>
      <c r="J24" s="24"/>
      <c r="K24" s="24"/>
      <c r="N24" s="24"/>
      <c r="X24" s="450"/>
      <c r="Y24" s="662"/>
      <c r="Z24" s="44" t="s">
        <v>110</v>
      </c>
    </row>
    <row r="25" spans="2:26" x14ac:dyDescent="0.2">
      <c r="B25" s="24" t="s">
        <v>23</v>
      </c>
      <c r="C25" s="24"/>
      <c r="D25" s="24"/>
      <c r="H25" s="24" t="s">
        <v>107</v>
      </c>
      <c r="I25" s="24"/>
      <c r="J25" s="24"/>
      <c r="K25" s="24"/>
      <c r="N25" s="24"/>
      <c r="Z25" s="42" t="s">
        <v>128</v>
      </c>
    </row>
    <row r="26" spans="2:26" x14ac:dyDescent="0.2">
      <c r="B26" s="24" t="s">
        <v>24</v>
      </c>
      <c r="C26" s="24"/>
      <c r="D26" s="24"/>
      <c r="H26" s="24" t="s">
        <v>108</v>
      </c>
      <c r="I26" s="24"/>
      <c r="J26" s="24"/>
      <c r="K26" s="24"/>
      <c r="N26" s="24"/>
      <c r="X26" s="450" t="s">
        <v>60</v>
      </c>
      <c r="Y26" s="660" t="s">
        <v>119</v>
      </c>
      <c r="Z26" s="44" t="s">
        <v>111</v>
      </c>
    </row>
    <row r="27" spans="2:26" x14ac:dyDescent="0.2">
      <c r="B27" s="24" t="s">
        <v>210</v>
      </c>
      <c r="C27" s="24"/>
      <c r="D27" s="24"/>
      <c r="H27" s="24" t="s">
        <v>109</v>
      </c>
      <c r="I27" s="24"/>
      <c r="J27" s="24"/>
      <c r="K27" s="24"/>
      <c r="N27" s="24"/>
      <c r="X27" s="450"/>
      <c r="Y27" s="661"/>
      <c r="Z27" s="44" t="s">
        <v>112</v>
      </c>
    </row>
    <row r="28" spans="2:26" x14ac:dyDescent="0.2">
      <c r="B28" s="24" t="s">
        <v>25</v>
      </c>
      <c r="C28" s="24"/>
      <c r="D28" s="24"/>
      <c r="H28" s="24" t="s">
        <v>110</v>
      </c>
      <c r="I28" s="24"/>
      <c r="J28" s="24"/>
      <c r="K28" s="24"/>
      <c r="N28" s="24"/>
      <c r="X28" s="450"/>
      <c r="Y28" s="661"/>
      <c r="Z28" s="44" t="s">
        <v>113</v>
      </c>
    </row>
    <row r="29" spans="2:26" x14ac:dyDescent="0.2">
      <c r="B29" s="24" t="s">
        <v>26</v>
      </c>
      <c r="C29" s="24"/>
      <c r="D29" s="24"/>
      <c r="H29" s="24" t="s">
        <v>91</v>
      </c>
      <c r="I29" s="24"/>
      <c r="J29" s="24"/>
      <c r="K29" s="24"/>
      <c r="L29" s="24"/>
      <c r="M29" s="24"/>
      <c r="N29" s="24"/>
      <c r="X29" s="450"/>
      <c r="Y29" s="661"/>
      <c r="Z29" s="44" t="s">
        <v>114</v>
      </c>
    </row>
    <row r="30" spans="2:26" x14ac:dyDescent="0.2">
      <c r="B30" s="24"/>
      <c r="H30" s="24" t="s">
        <v>111</v>
      </c>
      <c r="I30" s="24"/>
      <c r="J30" s="24"/>
      <c r="K30" s="24"/>
      <c r="L30" s="24"/>
      <c r="M30" s="24"/>
      <c r="N30" s="24"/>
      <c r="X30" s="450"/>
      <c r="Y30" s="661"/>
      <c r="Z30" s="44" t="s">
        <v>115</v>
      </c>
    </row>
    <row r="31" spans="2:26" x14ac:dyDescent="0.2">
      <c r="B31" s="24"/>
      <c r="H31" s="24" t="s">
        <v>112</v>
      </c>
      <c r="I31" s="24"/>
      <c r="J31" s="24"/>
      <c r="K31" s="24"/>
      <c r="L31" s="24"/>
      <c r="M31" s="24"/>
      <c r="N31" s="24"/>
      <c r="X31" s="450"/>
      <c r="Y31" s="661"/>
      <c r="Z31" s="44" t="s">
        <v>116</v>
      </c>
    </row>
    <row r="32" spans="2:26" ht="15.75" customHeight="1" x14ac:dyDescent="0.2">
      <c r="B32" s="24"/>
      <c r="H32" s="24" t="s">
        <v>113</v>
      </c>
      <c r="I32" s="24"/>
      <c r="J32" s="24"/>
      <c r="K32" s="24"/>
      <c r="L32" s="24"/>
      <c r="M32" s="24"/>
      <c r="N32" s="24"/>
      <c r="X32" s="450"/>
      <c r="Y32" s="662"/>
      <c r="Z32" s="44" t="s">
        <v>117</v>
      </c>
    </row>
    <row r="33" spans="2:25" x14ac:dyDescent="0.2">
      <c r="B33" s="657" t="s">
        <v>188</v>
      </c>
      <c r="C33" s="658"/>
      <c r="D33" s="659"/>
      <c r="H33" s="24" t="s">
        <v>114</v>
      </c>
      <c r="I33" s="24"/>
      <c r="J33" s="24"/>
      <c r="K33" s="24"/>
      <c r="L33" s="24"/>
      <c r="M33" s="24"/>
      <c r="N33" s="24"/>
    </row>
    <row r="34" spans="2:25" x14ac:dyDescent="0.2">
      <c r="B34" s="31" t="s">
        <v>285</v>
      </c>
      <c r="C34" s="24"/>
      <c r="D34" s="24"/>
      <c r="H34" s="24" t="s">
        <v>115</v>
      </c>
      <c r="I34" s="24"/>
      <c r="J34" s="24"/>
      <c r="K34" s="24"/>
      <c r="L34" s="24"/>
      <c r="M34" s="24"/>
      <c r="N34" s="24"/>
    </row>
    <row r="35" spans="2:25" x14ac:dyDescent="0.2">
      <c r="B35" s="24" t="s">
        <v>286</v>
      </c>
      <c r="C35" s="24"/>
      <c r="D35" s="24"/>
      <c r="H35" s="24" t="s">
        <v>116</v>
      </c>
      <c r="I35" s="24"/>
      <c r="J35" s="24"/>
      <c r="K35" s="24"/>
      <c r="L35" s="24"/>
      <c r="M35" s="24"/>
      <c r="N35" s="24"/>
    </row>
    <row r="36" spans="2:25" x14ac:dyDescent="0.2">
      <c r="B36" s="24" t="s">
        <v>287</v>
      </c>
      <c r="C36" s="24"/>
      <c r="D36" s="24"/>
      <c r="H36" s="24" t="s">
        <v>117</v>
      </c>
      <c r="I36" s="24"/>
      <c r="J36" s="24"/>
      <c r="K36" s="24"/>
      <c r="L36" s="24"/>
      <c r="M36" s="24"/>
      <c r="N36" s="24"/>
    </row>
    <row r="37" spans="2:25" ht="15.75" customHeight="1" x14ac:dyDescent="0.2">
      <c r="B37" s="24" t="s">
        <v>90</v>
      </c>
      <c r="C37" s="24"/>
      <c r="D37" s="24"/>
      <c r="I37" s="24"/>
      <c r="J37" s="24"/>
      <c r="K37" s="24"/>
      <c r="L37" s="24"/>
      <c r="M37" s="24"/>
      <c r="N37" s="24"/>
    </row>
    <row r="38" spans="2:25" x14ac:dyDescent="0.2">
      <c r="H38" s="48"/>
      <c r="I38" s="24"/>
      <c r="J38" s="24"/>
      <c r="K38" s="24"/>
      <c r="L38" s="24"/>
      <c r="M38" s="24"/>
      <c r="N38" s="24"/>
    </row>
    <row r="39" spans="2:25" x14ac:dyDescent="0.2">
      <c r="H39" s="48"/>
      <c r="I39" s="24"/>
      <c r="J39" s="24"/>
      <c r="K39" s="24"/>
      <c r="L39" s="24"/>
      <c r="M39" s="24"/>
      <c r="N39" s="24"/>
      <c r="X39" s="31" t="s">
        <v>35</v>
      </c>
      <c r="Y39" s="49" t="s">
        <v>133</v>
      </c>
    </row>
    <row r="40" spans="2:25" ht="15.75" customHeight="1" x14ac:dyDescent="0.2">
      <c r="H40" s="48"/>
      <c r="I40" s="24"/>
      <c r="J40" s="24"/>
      <c r="K40" s="24"/>
      <c r="L40" s="24"/>
      <c r="M40" s="24"/>
      <c r="N40" s="24"/>
      <c r="X40" s="31" t="s">
        <v>44</v>
      </c>
      <c r="Y40" s="50" t="s">
        <v>134</v>
      </c>
    </row>
    <row r="41" spans="2:25" x14ac:dyDescent="0.2">
      <c r="B41" s="89" t="s">
        <v>275</v>
      </c>
      <c r="C41" s="90" t="s">
        <v>276</v>
      </c>
      <c r="D41" s="89" t="s">
        <v>277</v>
      </c>
      <c r="H41" s="48"/>
      <c r="I41" s="24"/>
      <c r="J41" s="24"/>
      <c r="K41" s="24"/>
      <c r="L41" s="24"/>
      <c r="M41" s="24"/>
      <c r="N41" s="24"/>
      <c r="X41" s="31" t="s">
        <v>48</v>
      </c>
      <c r="Y41" s="51" t="s">
        <v>135</v>
      </c>
    </row>
    <row r="42" spans="2:25" x14ac:dyDescent="0.2">
      <c r="B42" s="91" t="s">
        <v>44</v>
      </c>
      <c r="C42" s="9" t="s">
        <v>278</v>
      </c>
      <c r="D42" s="92" t="s">
        <v>97</v>
      </c>
      <c r="H42" s="48"/>
      <c r="I42" s="24"/>
      <c r="J42" s="24"/>
      <c r="K42" s="24"/>
      <c r="L42" s="24"/>
      <c r="M42" s="24"/>
      <c r="N42" s="24"/>
      <c r="X42" s="31" t="s">
        <v>41</v>
      </c>
      <c r="Y42" s="52" t="s">
        <v>136</v>
      </c>
    </row>
    <row r="43" spans="2:25" x14ac:dyDescent="0.2">
      <c r="B43" s="91" t="s">
        <v>44</v>
      </c>
      <c r="C43" s="9" t="s">
        <v>278</v>
      </c>
      <c r="D43" s="92" t="s">
        <v>98</v>
      </c>
      <c r="H43" s="48"/>
      <c r="I43" s="24"/>
      <c r="J43" s="24"/>
      <c r="K43" s="24"/>
      <c r="L43" s="24"/>
      <c r="M43" s="24"/>
      <c r="N43" s="24"/>
      <c r="X43" s="31" t="s">
        <v>60</v>
      </c>
      <c r="Y43" s="49" t="s">
        <v>137</v>
      </c>
    </row>
    <row r="44" spans="2:25" x14ac:dyDescent="0.2">
      <c r="B44" s="91" t="s">
        <v>44</v>
      </c>
      <c r="C44" s="9" t="s">
        <v>278</v>
      </c>
      <c r="D44" s="92" t="s">
        <v>99</v>
      </c>
      <c r="H44" s="24"/>
      <c r="I44" s="24"/>
      <c r="J44" s="24"/>
      <c r="K44" s="24"/>
      <c r="L44" s="24"/>
      <c r="M44" s="24"/>
      <c r="N44" s="24"/>
    </row>
    <row r="45" spans="2:25" x14ac:dyDescent="0.2">
      <c r="B45" s="93" t="s">
        <v>35</v>
      </c>
      <c r="C45" s="9" t="s">
        <v>279</v>
      </c>
      <c r="D45" s="94" t="s">
        <v>92</v>
      </c>
    </row>
    <row r="46" spans="2:25" x14ac:dyDescent="0.2">
      <c r="B46" s="93" t="s">
        <v>35</v>
      </c>
      <c r="C46" s="9" t="s">
        <v>279</v>
      </c>
      <c r="D46" s="94" t="s">
        <v>93</v>
      </c>
    </row>
    <row r="47" spans="2:25" x14ac:dyDescent="0.2">
      <c r="B47" s="93" t="s">
        <v>35</v>
      </c>
      <c r="C47" s="9" t="s">
        <v>279</v>
      </c>
      <c r="D47" s="94" t="s">
        <v>94</v>
      </c>
    </row>
    <row r="48" spans="2:25" x14ac:dyDescent="0.2">
      <c r="B48" s="93" t="s">
        <v>35</v>
      </c>
      <c r="C48" s="9" t="s">
        <v>279</v>
      </c>
      <c r="D48" s="94" t="s">
        <v>95</v>
      </c>
    </row>
    <row r="49" spans="2:26" x14ac:dyDescent="0.2">
      <c r="B49" s="93" t="s">
        <v>35</v>
      </c>
      <c r="C49" s="9" t="s">
        <v>279</v>
      </c>
      <c r="D49" s="94" t="s">
        <v>96</v>
      </c>
    </row>
    <row r="50" spans="2:26" x14ac:dyDescent="0.2">
      <c r="B50" s="93" t="s">
        <v>60</v>
      </c>
      <c r="C50" s="9" t="s">
        <v>280</v>
      </c>
      <c r="D50" s="94" t="s">
        <v>111</v>
      </c>
    </row>
    <row r="51" spans="2:26" x14ac:dyDescent="0.2">
      <c r="B51" s="93" t="s">
        <v>60</v>
      </c>
      <c r="C51" s="9" t="s">
        <v>280</v>
      </c>
      <c r="D51" s="94" t="s">
        <v>112</v>
      </c>
    </row>
    <row r="52" spans="2:26" ht="15" customHeight="1" x14ac:dyDescent="0.2">
      <c r="B52" s="93" t="s">
        <v>60</v>
      </c>
      <c r="C52" s="9" t="s">
        <v>280</v>
      </c>
      <c r="D52" s="94" t="s">
        <v>113</v>
      </c>
    </row>
    <row r="53" spans="2:26" x14ac:dyDescent="0.2">
      <c r="B53" s="93" t="s">
        <v>60</v>
      </c>
      <c r="C53" s="9" t="s">
        <v>280</v>
      </c>
      <c r="D53" s="94" t="s">
        <v>114</v>
      </c>
    </row>
    <row r="54" spans="2:26" x14ac:dyDescent="0.2">
      <c r="B54" s="93" t="s">
        <v>60</v>
      </c>
      <c r="C54" s="9" t="s">
        <v>280</v>
      </c>
      <c r="D54" s="94" t="s">
        <v>115</v>
      </c>
      <c r="Z54" s="31"/>
    </row>
    <row r="55" spans="2:26" x14ac:dyDescent="0.2">
      <c r="B55" s="93" t="s">
        <v>60</v>
      </c>
      <c r="C55" s="9" t="s">
        <v>280</v>
      </c>
      <c r="D55" s="94" t="s">
        <v>116</v>
      </c>
      <c r="Z55" s="31"/>
    </row>
    <row r="56" spans="2:26" x14ac:dyDescent="0.2">
      <c r="B56" s="93" t="s">
        <v>60</v>
      </c>
      <c r="C56" s="9" t="s">
        <v>280</v>
      </c>
      <c r="D56" s="94" t="s">
        <v>117</v>
      </c>
      <c r="Z56" s="31"/>
    </row>
    <row r="57" spans="2:26" x14ac:dyDescent="0.2">
      <c r="B57" s="93" t="s">
        <v>48</v>
      </c>
      <c r="C57" s="9" t="s">
        <v>281</v>
      </c>
      <c r="D57" s="94" t="s">
        <v>100</v>
      </c>
      <c r="Z57" s="31"/>
    </row>
    <row r="58" spans="2:26" x14ac:dyDescent="0.2">
      <c r="B58" s="93" t="s">
        <v>48</v>
      </c>
      <c r="C58" s="9" t="s">
        <v>281</v>
      </c>
      <c r="D58" s="94" t="s">
        <v>101</v>
      </c>
      <c r="Z58" s="31"/>
    </row>
    <row r="59" spans="2:26" x14ac:dyDescent="0.2">
      <c r="B59" s="93" t="s">
        <v>48</v>
      </c>
      <c r="C59" s="9" t="s">
        <v>281</v>
      </c>
      <c r="D59" s="94" t="s">
        <v>102</v>
      </c>
    </row>
    <row r="60" spans="2:26" x14ac:dyDescent="0.2">
      <c r="B60" s="93" t="s">
        <v>48</v>
      </c>
      <c r="C60" s="9" t="s">
        <v>281</v>
      </c>
      <c r="D60" s="94" t="s">
        <v>103</v>
      </c>
    </row>
    <row r="61" spans="2:26" x14ac:dyDescent="0.2">
      <c r="B61" s="93" t="s">
        <v>48</v>
      </c>
      <c r="C61" s="9" t="s">
        <v>281</v>
      </c>
      <c r="D61" s="94" t="s">
        <v>105</v>
      </c>
    </row>
    <row r="62" spans="2:26" x14ac:dyDescent="0.2">
      <c r="B62" s="93" t="s">
        <v>48</v>
      </c>
      <c r="C62" s="9" t="s">
        <v>281</v>
      </c>
      <c r="D62" s="94" t="s">
        <v>107</v>
      </c>
    </row>
    <row r="63" spans="2:26" x14ac:dyDescent="0.2">
      <c r="B63" s="93" t="s">
        <v>41</v>
      </c>
      <c r="C63" s="9" t="s">
        <v>282</v>
      </c>
      <c r="D63" s="94" t="s">
        <v>91</v>
      </c>
    </row>
    <row r="64" spans="2:26" x14ac:dyDescent="0.2">
      <c r="B64" s="93" t="s">
        <v>41</v>
      </c>
      <c r="C64" s="9" t="s">
        <v>282</v>
      </c>
      <c r="D64" s="94" t="s">
        <v>108</v>
      </c>
    </row>
    <row r="65" spans="2:4" x14ac:dyDescent="0.2">
      <c r="B65" s="93" t="s">
        <v>41</v>
      </c>
      <c r="C65" s="9" t="s">
        <v>282</v>
      </c>
      <c r="D65" s="94" t="s">
        <v>109</v>
      </c>
    </row>
    <row r="66" spans="2:4" x14ac:dyDescent="0.2">
      <c r="B66" s="93" t="s">
        <v>41</v>
      </c>
      <c r="C66" s="9" t="s">
        <v>282</v>
      </c>
      <c r="D66" s="94" t="s">
        <v>104</v>
      </c>
    </row>
    <row r="67" spans="2:4" x14ac:dyDescent="0.2">
      <c r="B67" s="93" t="s">
        <v>41</v>
      </c>
      <c r="C67" s="9" t="s">
        <v>282</v>
      </c>
      <c r="D67" s="94" t="s">
        <v>106</v>
      </c>
    </row>
    <row r="68" spans="2:4" x14ac:dyDescent="0.2">
      <c r="B68" s="93" t="s">
        <v>41</v>
      </c>
      <c r="C68" s="9" t="s">
        <v>282</v>
      </c>
      <c r="D68" s="94" t="s">
        <v>110</v>
      </c>
    </row>
    <row r="75" spans="2:4" ht="15" x14ac:dyDescent="0.25">
      <c r="B75"/>
    </row>
    <row r="76" spans="2:4" ht="15" x14ac:dyDescent="0.25">
      <c r="B76"/>
    </row>
    <row r="77" spans="2:4" ht="15" x14ac:dyDescent="0.25">
      <c r="B77"/>
    </row>
    <row r="78" spans="2:4" ht="15" x14ac:dyDescent="0.25">
      <c r="B78"/>
    </row>
    <row r="79" spans="2:4" ht="15" x14ac:dyDescent="0.25">
      <c r="B79"/>
    </row>
    <row r="80" spans="2:4" ht="15" x14ac:dyDescent="0.25">
      <c r="B80"/>
    </row>
    <row r="81" spans="2:2" ht="15" x14ac:dyDescent="0.25">
      <c r="B81"/>
    </row>
    <row r="82" spans="2:2" ht="15" x14ac:dyDescent="0.25">
      <c r="B82"/>
    </row>
    <row r="83" spans="2:2" ht="15" x14ac:dyDescent="0.25">
      <c r="B83"/>
    </row>
    <row r="84" spans="2:2" ht="15" x14ac:dyDescent="0.25">
      <c r="B84"/>
    </row>
    <row r="85" spans="2:2" ht="15" x14ac:dyDescent="0.25">
      <c r="B85"/>
    </row>
    <row r="86" spans="2:2" ht="15" x14ac:dyDescent="0.25">
      <c r="B86"/>
    </row>
    <row r="87" spans="2:2" ht="15" x14ac:dyDescent="0.25">
      <c r="B87"/>
    </row>
    <row r="88" spans="2:2" ht="15" x14ac:dyDescent="0.25">
      <c r="B88"/>
    </row>
    <row r="89" spans="2:2" ht="15" x14ac:dyDescent="0.25">
      <c r="B89"/>
    </row>
    <row r="90" spans="2:2" ht="15" x14ac:dyDescent="0.25">
      <c r="B90"/>
    </row>
    <row r="91" spans="2:2" ht="15" x14ac:dyDescent="0.25">
      <c r="B91"/>
    </row>
    <row r="92" spans="2:2" ht="15" x14ac:dyDescent="0.25">
      <c r="B92"/>
    </row>
    <row r="93" spans="2:2" ht="15" x14ac:dyDescent="0.25">
      <c r="B93"/>
    </row>
    <row r="94" spans="2:2" ht="15" x14ac:dyDescent="0.25">
      <c r="B94"/>
    </row>
    <row r="95" spans="2:2" ht="15" x14ac:dyDescent="0.25">
      <c r="B95"/>
    </row>
    <row r="96" spans="2:2" ht="15" x14ac:dyDescent="0.25">
      <c r="B96"/>
    </row>
  </sheetData>
  <mergeCells count="15">
    <mergeCell ref="B33:D33"/>
    <mergeCell ref="B2:D2"/>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23" sqref="B23"/>
    </sheetView>
  </sheetViews>
  <sheetFormatPr baseColWidth="10" defaultColWidth="10.85546875" defaultRowHeight="15" x14ac:dyDescent="0.25"/>
  <cols>
    <col min="1" max="1" width="12.28515625" style="6" bestFit="1" customWidth="1"/>
    <col min="2" max="2" width="95" style="6" bestFit="1" customWidth="1"/>
    <col min="3" max="16384" width="10.85546875" style="6"/>
  </cols>
  <sheetData>
    <row r="1" spans="1:2" x14ac:dyDescent="0.25">
      <c r="A1" s="9" t="s">
        <v>187</v>
      </c>
      <c r="B1" s="9" t="s">
        <v>188</v>
      </c>
    </row>
    <row r="2" spans="1:2" x14ac:dyDescent="0.25">
      <c r="A2" s="9" t="s">
        <v>184</v>
      </c>
      <c r="B2" s="7" t="s">
        <v>147</v>
      </c>
    </row>
    <row r="3" spans="1:2" ht="25.5" x14ac:dyDescent="0.25">
      <c r="A3" s="9" t="s">
        <v>184</v>
      </c>
      <c r="B3" s="7" t="s">
        <v>158</v>
      </c>
    </row>
    <row r="4" spans="1:2" ht="25.5" x14ac:dyDescent="0.25">
      <c r="A4" s="9" t="s">
        <v>184</v>
      </c>
      <c r="B4" s="7" t="s">
        <v>178</v>
      </c>
    </row>
    <row r="5" spans="1:2" x14ac:dyDescent="0.25">
      <c r="A5" s="9" t="s">
        <v>184</v>
      </c>
      <c r="B5" s="8" t="s">
        <v>148</v>
      </c>
    </row>
    <row r="6" spans="1:2" x14ac:dyDescent="0.25">
      <c r="A6" s="9" t="s">
        <v>184</v>
      </c>
      <c r="B6" s="8" t="s">
        <v>149</v>
      </c>
    </row>
    <row r="7" spans="1:2" x14ac:dyDescent="0.25">
      <c r="A7" s="9" t="s">
        <v>184</v>
      </c>
      <c r="B7" s="8" t="s">
        <v>179</v>
      </c>
    </row>
    <row r="8" spans="1:2" x14ac:dyDescent="0.25">
      <c r="A8" s="9" t="s">
        <v>184</v>
      </c>
      <c r="B8" s="8" t="s">
        <v>150</v>
      </c>
    </row>
    <row r="9" spans="1:2" x14ac:dyDescent="0.25">
      <c r="A9" s="9" t="s">
        <v>184</v>
      </c>
      <c r="B9" s="8" t="s">
        <v>153</v>
      </c>
    </row>
    <row r="10" spans="1:2" x14ac:dyDescent="0.25">
      <c r="A10" s="9" t="s">
        <v>184</v>
      </c>
      <c r="B10" s="8" t="s">
        <v>151</v>
      </c>
    </row>
    <row r="11" spans="1:2" x14ac:dyDescent="0.25">
      <c r="A11" s="9" t="s">
        <v>184</v>
      </c>
      <c r="B11" s="8" t="s">
        <v>152</v>
      </c>
    </row>
    <row r="12" spans="1:2" ht="25.5" x14ac:dyDescent="0.25">
      <c r="A12" s="9" t="s">
        <v>184</v>
      </c>
      <c r="B12" s="8" t="s">
        <v>167</v>
      </c>
    </row>
    <row r="13" spans="1:2" x14ac:dyDescent="0.25">
      <c r="A13" s="9" t="s">
        <v>184</v>
      </c>
      <c r="B13" s="8" t="s">
        <v>154</v>
      </c>
    </row>
    <row r="14" spans="1:2" x14ac:dyDescent="0.25">
      <c r="A14" s="9" t="s">
        <v>184</v>
      </c>
      <c r="B14" s="8" t="s">
        <v>155</v>
      </c>
    </row>
    <row r="15" spans="1:2" x14ac:dyDescent="0.25">
      <c r="A15" s="9" t="s">
        <v>184</v>
      </c>
      <c r="B15" s="7" t="s">
        <v>183</v>
      </c>
    </row>
    <row r="16" spans="1:2" x14ac:dyDescent="0.25">
      <c r="A16" s="9" t="s">
        <v>184</v>
      </c>
      <c r="B16" s="7" t="s">
        <v>183</v>
      </c>
    </row>
    <row r="17" spans="1:2" x14ac:dyDescent="0.25">
      <c r="A17" s="9" t="s">
        <v>184</v>
      </c>
      <c r="B17" s="7" t="s">
        <v>183</v>
      </c>
    </row>
    <row r="18" spans="1:2" x14ac:dyDescent="0.25">
      <c r="A18" s="9" t="s">
        <v>185</v>
      </c>
      <c r="B18" s="8" t="s">
        <v>156</v>
      </c>
    </row>
    <row r="19" spans="1:2" x14ac:dyDescent="0.25">
      <c r="A19" s="9" t="s">
        <v>185</v>
      </c>
      <c r="B19" s="8" t="s">
        <v>172</v>
      </c>
    </row>
    <row r="20" spans="1:2" x14ac:dyDescent="0.25">
      <c r="A20" s="9" t="s">
        <v>185</v>
      </c>
      <c r="B20" s="8" t="s">
        <v>162</v>
      </c>
    </row>
    <row r="21" spans="1:2" ht="25.5" x14ac:dyDescent="0.25">
      <c r="A21" s="9" t="s">
        <v>185</v>
      </c>
      <c r="B21" s="8" t="s">
        <v>168</v>
      </c>
    </row>
    <row r="22" spans="1:2" x14ac:dyDescent="0.25">
      <c r="A22" s="9" t="s">
        <v>185</v>
      </c>
      <c r="B22" s="8" t="s">
        <v>161</v>
      </c>
    </row>
    <row r="23" spans="1:2" ht="25.5" x14ac:dyDescent="0.25">
      <c r="A23" s="9" t="s">
        <v>185</v>
      </c>
      <c r="B23" s="8" t="s">
        <v>174</v>
      </c>
    </row>
    <row r="24" spans="1:2" ht="25.5" x14ac:dyDescent="0.25">
      <c r="A24" s="9" t="s">
        <v>185</v>
      </c>
      <c r="B24" s="8" t="s">
        <v>163</v>
      </c>
    </row>
    <row r="25" spans="1:2" x14ac:dyDescent="0.25">
      <c r="A25" s="9" t="s">
        <v>185</v>
      </c>
      <c r="B25" s="8" t="s">
        <v>180</v>
      </c>
    </row>
    <row r="26" spans="1:2" x14ac:dyDescent="0.25">
      <c r="A26" s="9" t="s">
        <v>185</v>
      </c>
      <c r="B26" s="8" t="s">
        <v>181</v>
      </c>
    </row>
    <row r="27" spans="1:2" x14ac:dyDescent="0.25">
      <c r="A27" s="9" t="s">
        <v>185</v>
      </c>
      <c r="B27" s="8" t="s">
        <v>164</v>
      </c>
    </row>
    <row r="28" spans="1:2" x14ac:dyDescent="0.25">
      <c r="A28" s="9" t="s">
        <v>185</v>
      </c>
      <c r="B28" s="8" t="s">
        <v>165</v>
      </c>
    </row>
    <row r="29" spans="1:2" ht="25.5" x14ac:dyDescent="0.25">
      <c r="A29" s="9" t="s">
        <v>185</v>
      </c>
      <c r="B29" s="8" t="s">
        <v>177</v>
      </c>
    </row>
    <row r="30" spans="1:2" x14ac:dyDescent="0.25">
      <c r="A30" s="9" t="s">
        <v>186</v>
      </c>
      <c r="B30" s="8" t="s">
        <v>157</v>
      </c>
    </row>
    <row r="31" spans="1:2" x14ac:dyDescent="0.25">
      <c r="A31" s="9" t="s">
        <v>186</v>
      </c>
      <c r="B31" s="8" t="s">
        <v>166</v>
      </c>
    </row>
    <row r="32" spans="1:2" x14ac:dyDescent="0.25">
      <c r="A32" s="9" t="s">
        <v>186</v>
      </c>
      <c r="B32" s="8" t="s">
        <v>159</v>
      </c>
    </row>
    <row r="33" spans="1:2" x14ac:dyDescent="0.25">
      <c r="A33" s="9" t="s">
        <v>186</v>
      </c>
      <c r="B33" s="8" t="s">
        <v>160</v>
      </c>
    </row>
    <row r="34" spans="1:2" x14ac:dyDescent="0.25">
      <c r="A34" s="9" t="s">
        <v>186</v>
      </c>
      <c r="B34" s="8" t="s">
        <v>170</v>
      </c>
    </row>
    <row r="35" spans="1:2" x14ac:dyDescent="0.25">
      <c r="A35" s="9" t="s">
        <v>186</v>
      </c>
      <c r="B35" s="8" t="s">
        <v>171</v>
      </c>
    </row>
    <row r="36" spans="1:2" x14ac:dyDescent="0.25">
      <c r="A36" s="9" t="s">
        <v>186</v>
      </c>
      <c r="B36" s="8" t="s">
        <v>169</v>
      </c>
    </row>
    <row r="37" spans="1:2" ht="25.5" x14ac:dyDescent="0.25">
      <c r="A37" s="9" t="s">
        <v>186</v>
      </c>
      <c r="B37" s="8" t="s">
        <v>173</v>
      </c>
    </row>
    <row r="38" spans="1:2" x14ac:dyDescent="0.25">
      <c r="A38" s="9" t="s">
        <v>186</v>
      </c>
      <c r="B38" s="8" t="s">
        <v>175</v>
      </c>
    </row>
    <row r="39" spans="1:2" ht="25.5" x14ac:dyDescent="0.25">
      <c r="A39" s="9" t="s">
        <v>186</v>
      </c>
      <c r="B39" s="8"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19</vt:i4>
      </vt:variant>
    </vt:vector>
  </HeadingPairs>
  <TitlesOfParts>
    <vt:vector size="26" baseType="lpstr">
      <vt:lpstr>Validac Área Obj. Estr. Proy.</vt:lpstr>
      <vt:lpstr>Marco General</vt:lpstr>
      <vt:lpstr>Act. Estrategias</vt:lpstr>
      <vt:lpstr>Act. Gestión y Seguimiento</vt:lpstr>
      <vt:lpstr>PRG-EJC POA</vt:lpstr>
      <vt:lpstr>Listas</vt:lpstr>
      <vt:lpstr>Hoja1</vt:lpstr>
      <vt:lpstr>_ob1</vt:lpstr>
      <vt:lpstr>_ob2</vt:lpstr>
      <vt:lpstr>_ob3</vt:lpstr>
      <vt:lpstr>_ob4</vt:lpstr>
      <vt:lpstr>_ob5</vt:lpstr>
      <vt:lpstr>'Act. Estrategias'!Área_de_impresión</vt:lpstr>
      <vt:lpstr>'Act. Gestión y Seguimiento'!Área_de_impresión</vt:lpstr>
      <vt:lpstr>'Marco General'!Área_de_impresión</vt:lpstr>
      <vt:lpstr>areas</vt:lpstr>
      <vt:lpstr>OBJ_1</vt:lpstr>
      <vt:lpstr>OBJ_2</vt:lpstr>
      <vt:lpstr>OBJ_3</vt:lpstr>
      <vt:lpstr>OBJ_4</vt:lpstr>
      <vt:lpstr>OBJ_5</vt:lpstr>
      <vt:lpstr>objetivos</vt:lpstr>
      <vt:lpstr>procesos</vt:lpstr>
      <vt:lpstr>proyectos</vt:lpstr>
      <vt:lpstr>'Act. Estrategias'!Títulos_a_imprimir</vt:lpstr>
      <vt:lpstr>'Act. Gestión y Seguimiento'!Títulos_a_imprimir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familia sandovalgom</cp:lastModifiedBy>
  <cp:lastPrinted>2019-12-13T15:51:44Z</cp:lastPrinted>
  <dcterms:created xsi:type="dcterms:W3CDTF">2013-01-04T03:04:50Z</dcterms:created>
  <dcterms:modified xsi:type="dcterms:W3CDTF">2020-09-11T17:04:07Z</dcterms:modified>
</cp:coreProperties>
</file>