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V:\COMITÉ INSTITUCIONAL DE GESTIÓN Y DESEMPEÑO\2025\1. Comite CIGD 2025\3. Mapa de riesgos 2025\"/>
    </mc:Choice>
  </mc:AlternateContent>
  <bookViews>
    <workbookView xWindow="0" yWindow="0" windowWidth="21570" windowHeight="6630" firstSheet="2" activeTab="2"/>
  </bookViews>
  <sheets>
    <sheet name="Instructivo" sheetId="1" state="hidden" r:id="rId1"/>
    <sheet name="Contexto" sheetId="2" state="hidden" r:id="rId2"/>
    <sheet name="Riesgos" sheetId="3" r:id="rId3"/>
    <sheet name="Control Riesgos de Gestión 2025" sheetId="4" r:id="rId4"/>
    <sheet name="Controles Riesgos de Corrupción" sheetId="5" state="hidden" r:id="rId5"/>
    <sheet name="Seguimiento Riesgos" sheetId="6" state="hidden" r:id="rId6"/>
    <sheet name="Listas y tablas" sheetId="7" state="hidden" r:id="rId7"/>
    <sheet name="Hoja2" sheetId="8" state="hidden" r:id="rId8"/>
    <sheet name="Matriz Calor Inherente" sheetId="9" state="hidden" r:id="rId9"/>
    <sheet name="Matriz Calor Residual" sheetId="10" state="hidden" r:id="rId10"/>
    <sheet name="Tabla probabilidad" sheetId="11" state="hidden" r:id="rId11"/>
    <sheet name="Tabla Impacto" sheetId="12" state="hidden" r:id="rId12"/>
    <sheet name="Tabla Valoración controles" sheetId="13" state="hidden" r:id="rId13"/>
    <sheet name="Opciones Tratamiento" sheetId="14" state="hidden" r:id="rId14"/>
    <sheet name="Hoja1" sheetId="15" state="hidden" r:id="rId15"/>
  </sheets>
  <externalReferences>
    <externalReference r:id="rId16"/>
  </externalReferences>
  <definedNames>
    <definedName name="_xlnm._FilterDatabase" localSheetId="7" hidden="1">Hoja2!$C$4:$D$20</definedName>
    <definedName name="Descripcion_del_Riesgo" localSheetId="4">#REF!</definedName>
    <definedName name="Descripcion_del_Riesgo" localSheetId="5">#REF!</definedName>
    <definedName name="Descripcion_del_Riesgo">#REF!</definedName>
    <definedName name="Descripcion_Riesgo">[1]!Tabla4[[#All],[Riesgo - Podría Ocurrir ]]</definedName>
    <definedName name="eerttyghhyujio" localSheetId="4">#REF!</definedName>
    <definedName name="eerttyghhyujio" localSheetId="5">#REF!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3" i="12" l="1"/>
  <c r="B222" i="12"/>
  <c r="F221" i="12"/>
  <c r="B221" i="12"/>
  <c r="F220" i="12"/>
  <c r="F219" i="12"/>
  <c r="F218" i="12"/>
  <c r="F217" i="12"/>
  <c r="F216" i="12"/>
  <c r="F215" i="12"/>
  <c r="F214" i="12"/>
  <c r="F213" i="12"/>
  <c r="F212" i="12"/>
  <c r="F211" i="12"/>
  <c r="H210" i="12"/>
  <c r="F210" i="12"/>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AL44" i="9"/>
  <c r="AJ44" i="9"/>
  <c r="AH44" i="9"/>
  <c r="AF44" i="9"/>
  <c r="AD44" i="9"/>
  <c r="AB44" i="9"/>
  <c r="Z44" i="9"/>
  <c r="X44" i="9"/>
  <c r="V44" i="9"/>
  <c r="T44" i="9"/>
  <c r="R44" i="9"/>
  <c r="P44" i="9"/>
  <c r="N44" i="9"/>
  <c r="L44" i="9"/>
  <c r="J44" i="9"/>
  <c r="AL42" i="9"/>
  <c r="AJ42" i="9"/>
  <c r="AH42" i="9"/>
  <c r="AF42" i="9"/>
  <c r="AD42" i="9"/>
  <c r="AB42" i="9"/>
  <c r="Z42" i="9"/>
  <c r="X42" i="9"/>
  <c r="V42" i="9"/>
  <c r="T42" i="9"/>
  <c r="R42" i="9"/>
  <c r="P42" i="9"/>
  <c r="N42" i="9"/>
  <c r="L42" i="9"/>
  <c r="J42" i="9"/>
  <c r="AL40" i="9"/>
  <c r="AJ40" i="9"/>
  <c r="AH40" i="9"/>
  <c r="AF40" i="9"/>
  <c r="AD40" i="9"/>
  <c r="AB40" i="9"/>
  <c r="Z40" i="9"/>
  <c r="X40" i="9"/>
  <c r="V40" i="9"/>
  <c r="T40" i="9"/>
  <c r="R40" i="9"/>
  <c r="P40" i="9"/>
  <c r="N40" i="9"/>
  <c r="L40" i="9"/>
  <c r="J40" i="9"/>
  <c r="AL38" i="9"/>
  <c r="AJ38" i="9"/>
  <c r="AH38" i="9"/>
  <c r="AF38" i="9"/>
  <c r="AD38" i="9"/>
  <c r="AB38" i="9"/>
  <c r="Z38" i="9"/>
  <c r="X38" i="9"/>
  <c r="V38" i="9"/>
  <c r="T38" i="9"/>
  <c r="R38" i="9"/>
  <c r="P38" i="9"/>
  <c r="N38" i="9"/>
  <c r="L38" i="9"/>
  <c r="J38" i="9"/>
  <c r="AL36" i="9"/>
  <c r="AJ36" i="9"/>
  <c r="AH36" i="9"/>
  <c r="AF36" i="9"/>
  <c r="AD36" i="9"/>
  <c r="AB36" i="9"/>
  <c r="Z36" i="9"/>
  <c r="X36" i="9"/>
  <c r="V36" i="9"/>
  <c r="T36" i="9"/>
  <c r="R36" i="9"/>
  <c r="P36" i="9"/>
  <c r="N36" i="9"/>
  <c r="L36" i="9"/>
  <c r="J36" i="9"/>
  <c r="AL34" i="9"/>
  <c r="AJ34" i="9"/>
  <c r="AH34" i="9"/>
  <c r="AF34" i="9"/>
  <c r="AD34" i="9"/>
  <c r="AB34" i="9"/>
  <c r="Z34" i="9"/>
  <c r="X34" i="9"/>
  <c r="V34" i="9"/>
  <c r="T34" i="9"/>
  <c r="R34" i="9"/>
  <c r="P34" i="9"/>
  <c r="N34" i="9"/>
  <c r="L34" i="9"/>
  <c r="J34" i="9"/>
  <c r="AL32" i="9"/>
  <c r="AJ32" i="9"/>
  <c r="AH32" i="9"/>
  <c r="AF32" i="9"/>
  <c r="AD32" i="9"/>
  <c r="AB32" i="9"/>
  <c r="Z32" i="9"/>
  <c r="X32" i="9"/>
  <c r="V32" i="9"/>
  <c r="T32" i="9"/>
  <c r="R32" i="9"/>
  <c r="P32" i="9"/>
  <c r="N32" i="9"/>
  <c r="L32" i="9"/>
  <c r="J32" i="9"/>
  <c r="AL30" i="9"/>
  <c r="AJ30" i="9"/>
  <c r="AH30" i="9"/>
  <c r="AF30" i="9"/>
  <c r="AD30" i="9"/>
  <c r="AB30" i="9"/>
  <c r="Z30" i="9"/>
  <c r="X30" i="9"/>
  <c r="V30" i="9"/>
  <c r="T30" i="9"/>
  <c r="R30" i="9"/>
  <c r="P30" i="9"/>
  <c r="N30" i="9"/>
  <c r="L30" i="9"/>
  <c r="J30" i="9"/>
  <c r="AL28" i="9"/>
  <c r="AJ28" i="9"/>
  <c r="AH28" i="9"/>
  <c r="AF28" i="9"/>
  <c r="AD28" i="9"/>
  <c r="AB28" i="9"/>
  <c r="Z28" i="9"/>
  <c r="X28" i="9"/>
  <c r="V28" i="9"/>
  <c r="T28" i="9"/>
  <c r="R28" i="9"/>
  <c r="P28" i="9"/>
  <c r="N28" i="9"/>
  <c r="L28" i="9"/>
  <c r="J28" i="9"/>
  <c r="AL26" i="9"/>
  <c r="AJ26" i="9"/>
  <c r="AH26" i="9"/>
  <c r="AF26" i="9"/>
  <c r="AD26" i="9"/>
  <c r="AB26" i="9"/>
  <c r="Z26" i="9"/>
  <c r="X26" i="9"/>
  <c r="V26" i="9"/>
  <c r="T26" i="9"/>
  <c r="R26" i="9"/>
  <c r="P26" i="9"/>
  <c r="N26" i="9"/>
  <c r="L26" i="9"/>
  <c r="J26" i="9"/>
  <c r="AL24" i="9"/>
  <c r="AJ24" i="9"/>
  <c r="AH24" i="9"/>
  <c r="AF24" i="9"/>
  <c r="AD24" i="9"/>
  <c r="AB24" i="9"/>
  <c r="Z24" i="9"/>
  <c r="X24" i="9"/>
  <c r="V24" i="9"/>
  <c r="T24" i="9"/>
  <c r="R24" i="9"/>
  <c r="P24" i="9"/>
  <c r="N24" i="9"/>
  <c r="L24" i="9"/>
  <c r="J24" i="9"/>
  <c r="AL22" i="9"/>
  <c r="AJ22" i="9"/>
  <c r="AH22" i="9"/>
  <c r="AF22" i="9"/>
  <c r="AD22" i="9"/>
  <c r="AB22" i="9"/>
  <c r="Z22" i="9"/>
  <c r="X22" i="9"/>
  <c r="V22" i="9"/>
  <c r="T22" i="9"/>
  <c r="R22" i="9"/>
  <c r="P22" i="9"/>
  <c r="N22" i="9"/>
  <c r="L22" i="9"/>
  <c r="J22" i="9"/>
  <c r="AL20" i="9"/>
  <c r="AJ20" i="9"/>
  <c r="AH20" i="9"/>
  <c r="AF20" i="9"/>
  <c r="AD20" i="9"/>
  <c r="AB20" i="9"/>
  <c r="Z20" i="9"/>
  <c r="X20" i="9"/>
  <c r="V20" i="9"/>
  <c r="T20" i="9"/>
  <c r="R20" i="9"/>
  <c r="P20" i="9"/>
  <c r="N20" i="9"/>
  <c r="L20" i="9"/>
  <c r="J20" i="9"/>
  <c r="AL18" i="9"/>
  <c r="AJ18" i="9"/>
  <c r="AH18" i="9"/>
  <c r="AF18" i="9"/>
  <c r="AD18" i="9"/>
  <c r="AB18" i="9"/>
  <c r="Z18" i="9"/>
  <c r="X18" i="9"/>
  <c r="V18" i="9"/>
  <c r="T18" i="9"/>
  <c r="R18" i="9"/>
  <c r="P18" i="9"/>
  <c r="N18" i="9"/>
  <c r="L18" i="9"/>
  <c r="J18" i="9"/>
  <c r="AL16" i="9"/>
  <c r="AJ16" i="9"/>
  <c r="AH16" i="9"/>
  <c r="AF16" i="9"/>
  <c r="AD16" i="9"/>
  <c r="AB16" i="9"/>
  <c r="Z16" i="9"/>
  <c r="X16" i="9"/>
  <c r="V16" i="9"/>
  <c r="T16" i="9"/>
  <c r="R16" i="9"/>
  <c r="P16" i="9"/>
  <c r="N16" i="9"/>
  <c r="L16" i="9"/>
  <c r="J16" i="9"/>
  <c r="AL14" i="9"/>
  <c r="AJ14" i="9"/>
  <c r="AH14" i="9"/>
  <c r="AF14" i="9"/>
  <c r="AD14" i="9"/>
  <c r="AB14" i="9"/>
  <c r="Z14" i="9"/>
  <c r="X14" i="9"/>
  <c r="V14" i="9"/>
  <c r="T14" i="9"/>
  <c r="R14" i="9"/>
  <c r="P14" i="9"/>
  <c r="N14" i="9"/>
  <c r="L14" i="9"/>
  <c r="J14" i="9"/>
  <c r="AL12" i="9"/>
  <c r="AJ12" i="9"/>
  <c r="AH12" i="9"/>
  <c r="AF12" i="9"/>
  <c r="AD12" i="9"/>
  <c r="AB12" i="9"/>
  <c r="Z12" i="9"/>
  <c r="X12" i="9"/>
  <c r="V12" i="9"/>
  <c r="T12" i="9"/>
  <c r="R12" i="9"/>
  <c r="P12" i="9"/>
  <c r="N12" i="9"/>
  <c r="L12" i="9"/>
  <c r="J12" i="9"/>
  <c r="AL10" i="9"/>
  <c r="AJ10" i="9"/>
  <c r="AH10" i="9"/>
  <c r="AF10" i="9"/>
  <c r="AD10" i="9"/>
  <c r="AB10" i="9"/>
  <c r="Z10" i="9"/>
  <c r="X10" i="9"/>
  <c r="V10" i="9"/>
  <c r="T10" i="9"/>
  <c r="R10" i="9"/>
  <c r="P10" i="9"/>
  <c r="N10" i="9"/>
  <c r="L10" i="9"/>
  <c r="J10" i="9"/>
  <c r="AL8" i="9"/>
  <c r="AJ8" i="9"/>
  <c r="AH8" i="9"/>
  <c r="AF8" i="9"/>
  <c r="AD8" i="9"/>
  <c r="AB8" i="9"/>
  <c r="Z8" i="9"/>
  <c r="X8" i="9"/>
  <c r="V8" i="9"/>
  <c r="T8" i="9"/>
  <c r="R8" i="9"/>
  <c r="P8" i="9"/>
  <c r="N8" i="9"/>
  <c r="L8" i="9"/>
  <c r="J8" i="9"/>
  <c r="AL6" i="9"/>
  <c r="AJ6" i="9"/>
  <c r="AH6" i="9"/>
  <c r="AF6" i="9"/>
  <c r="AD6" i="9"/>
  <c r="AB6" i="9"/>
  <c r="Z6" i="9"/>
  <c r="X6" i="9"/>
  <c r="V6" i="9"/>
  <c r="T6" i="9"/>
  <c r="R6" i="9"/>
  <c r="P6" i="9"/>
  <c r="N6" i="9"/>
  <c r="L6" i="9"/>
  <c r="J6" i="9"/>
  <c r="J253" i="6"/>
  <c r="I253" i="6"/>
  <c r="G253" i="6"/>
  <c r="D253" i="6" a="1"/>
  <c r="D253" i="6"/>
  <c r="B253" i="6" a="1"/>
  <c r="B253" i="6"/>
  <c r="A253" i="6" a="1"/>
  <c r="A253" i="6"/>
  <c r="J252" i="6"/>
  <c r="I252" i="6"/>
  <c r="G252" i="6"/>
  <c r="D252" i="6" a="1"/>
  <c r="D252" i="6"/>
  <c r="B252" i="6" a="1"/>
  <c r="B252" i="6"/>
  <c r="A252" i="6" a="1"/>
  <c r="A252" i="6"/>
  <c r="J251" i="6"/>
  <c r="I251" i="6"/>
  <c r="G251" i="6"/>
  <c r="D251" i="6" a="1"/>
  <c r="D251" i="6"/>
  <c r="B251" i="6" a="1"/>
  <c r="B251" i="6"/>
  <c r="A251" i="6" a="1"/>
  <c r="A251" i="6"/>
  <c r="J250" i="6"/>
  <c r="I250" i="6"/>
  <c r="G250" i="6"/>
  <c r="D250" i="6" a="1"/>
  <c r="D250" i="6"/>
  <c r="B250" i="6" a="1"/>
  <c r="B250" i="6"/>
  <c r="A250" i="6" a="1"/>
  <c r="A250" i="6"/>
  <c r="J249" i="6"/>
  <c r="I249" i="6"/>
  <c r="G249" i="6"/>
  <c r="D249" i="6" a="1"/>
  <c r="D249" i="6"/>
  <c r="B249" i="6" a="1"/>
  <c r="B249" i="6"/>
  <c r="A249" i="6" a="1"/>
  <c r="A249" i="6"/>
  <c r="J248" i="6"/>
  <c r="I248" i="6"/>
  <c r="G248" i="6"/>
  <c r="D248" i="6" a="1"/>
  <c r="D248" i="6"/>
  <c r="B248" i="6" a="1"/>
  <c r="B248" i="6"/>
  <c r="A248" i="6" a="1"/>
  <c r="A248" i="6"/>
  <c r="J247" i="6"/>
  <c r="I247" i="6"/>
  <c r="G247" i="6"/>
  <c r="D247" i="6" a="1"/>
  <c r="D247" i="6"/>
  <c r="B247" i="6" a="1"/>
  <c r="B247" i="6"/>
  <c r="A247" i="6" a="1"/>
  <c r="A247" i="6"/>
  <c r="J246" i="6"/>
  <c r="I246" i="6"/>
  <c r="G246" i="6"/>
  <c r="D246" i="6" a="1"/>
  <c r="D246" i="6"/>
  <c r="B246" i="6" a="1"/>
  <c r="B246" i="6"/>
  <c r="A246" i="6" a="1"/>
  <c r="A246" i="6"/>
  <c r="J245" i="6"/>
  <c r="I245" i="6"/>
  <c r="G245" i="6"/>
  <c r="D245" i="6" a="1"/>
  <c r="D245" i="6"/>
  <c r="B245" i="6" a="1"/>
  <c r="B245" i="6"/>
  <c r="A245" i="6" a="1"/>
  <c r="A245" i="6"/>
  <c r="J244" i="6"/>
  <c r="I244" i="6"/>
  <c r="G244" i="6"/>
  <c r="D244" i="6" a="1"/>
  <c r="D244" i="6"/>
  <c r="B244" i="6" a="1"/>
  <c r="B244" i="6"/>
  <c r="A244" i="6" a="1"/>
  <c r="A244" i="6"/>
  <c r="J243" i="6"/>
  <c r="I243" i="6"/>
  <c r="G243" i="6"/>
  <c r="D243" i="6" a="1"/>
  <c r="D243" i="6"/>
  <c r="B243" i="6" a="1"/>
  <c r="B243" i="6"/>
  <c r="A243" i="6" a="1"/>
  <c r="A243" i="6"/>
  <c r="J242" i="6"/>
  <c r="I242" i="6"/>
  <c r="G242" i="6"/>
  <c r="D242" i="6" a="1"/>
  <c r="D242" i="6"/>
  <c r="B242" i="6" a="1"/>
  <c r="B242" i="6"/>
  <c r="A242" i="6" a="1"/>
  <c r="A242" i="6"/>
  <c r="J241" i="6"/>
  <c r="I241" i="6"/>
  <c r="G241" i="6"/>
  <c r="D241" i="6" a="1"/>
  <c r="D241" i="6"/>
  <c r="B241" i="6" a="1"/>
  <c r="B241" i="6"/>
  <c r="A241" i="6" a="1"/>
  <c r="A241" i="6"/>
  <c r="J240" i="6"/>
  <c r="I240" i="6"/>
  <c r="G240" i="6"/>
  <c r="D240" i="6" a="1"/>
  <c r="D240" i="6"/>
  <c r="B240" i="6" a="1"/>
  <c r="B240" i="6"/>
  <c r="A240" i="6" a="1"/>
  <c r="A240" i="6"/>
  <c r="J239" i="6"/>
  <c r="I239" i="6"/>
  <c r="G239" i="6"/>
  <c r="D239" i="6" a="1"/>
  <c r="D239" i="6"/>
  <c r="B239" i="6" a="1"/>
  <c r="B239" i="6"/>
  <c r="A239" i="6" a="1"/>
  <c r="A239" i="6"/>
  <c r="J238" i="6"/>
  <c r="I238" i="6"/>
  <c r="G238" i="6"/>
  <c r="D238" i="6" a="1"/>
  <c r="D238" i="6"/>
  <c r="B238" i="6" a="1"/>
  <c r="B238" i="6"/>
  <c r="A238" i="6" a="1"/>
  <c r="A238" i="6"/>
  <c r="J237" i="6"/>
  <c r="I237" i="6"/>
  <c r="G237" i="6"/>
  <c r="D237" i="6" a="1"/>
  <c r="D237" i="6"/>
  <c r="B237" i="6" a="1"/>
  <c r="B237" i="6"/>
  <c r="A237" i="6" a="1"/>
  <c r="A237" i="6"/>
  <c r="J236" i="6"/>
  <c r="I236" i="6"/>
  <c r="G236" i="6"/>
  <c r="D236" i="6" a="1"/>
  <c r="D236" i="6"/>
  <c r="B236" i="6" a="1"/>
  <c r="B236" i="6"/>
  <c r="A236" i="6" a="1"/>
  <c r="A236" i="6"/>
  <c r="J235" i="6"/>
  <c r="I235" i="6"/>
  <c r="G235" i="6"/>
  <c r="D235" i="6" a="1"/>
  <c r="D235" i="6"/>
  <c r="B235" i="6" a="1"/>
  <c r="B235" i="6"/>
  <c r="A235" i="6" a="1"/>
  <c r="A235" i="6"/>
  <c r="J234" i="6"/>
  <c r="I234" i="6"/>
  <c r="G234" i="6"/>
  <c r="D234" i="6" a="1"/>
  <c r="D234" i="6"/>
  <c r="B234" i="6" a="1"/>
  <c r="B234" i="6"/>
  <c r="A234" i="6" a="1"/>
  <c r="A234" i="6"/>
  <c r="J233" i="6"/>
  <c r="I233" i="6"/>
  <c r="G233" i="6"/>
  <c r="D233" i="6" a="1"/>
  <c r="D233" i="6"/>
  <c r="B233" i="6" a="1"/>
  <c r="B233" i="6"/>
  <c r="A233" i="6" a="1"/>
  <c r="A233" i="6"/>
  <c r="J232" i="6"/>
  <c r="I232" i="6"/>
  <c r="G232" i="6"/>
  <c r="D232" i="6" a="1"/>
  <c r="D232" i="6"/>
  <c r="B232" i="6" a="1"/>
  <c r="B232" i="6"/>
  <c r="A232" i="6" a="1"/>
  <c r="A232" i="6"/>
  <c r="J231" i="6"/>
  <c r="I231" i="6"/>
  <c r="G231" i="6"/>
  <c r="D231" i="6" a="1"/>
  <c r="D231" i="6"/>
  <c r="B231" i="6" a="1"/>
  <c r="B231" i="6"/>
  <c r="A231" i="6" a="1"/>
  <c r="A231" i="6"/>
  <c r="J230" i="6"/>
  <c r="I230" i="6"/>
  <c r="G230" i="6"/>
  <c r="D230" i="6" a="1"/>
  <c r="D230" i="6"/>
  <c r="B230" i="6" a="1"/>
  <c r="B230" i="6"/>
  <c r="A230" i="6" a="1"/>
  <c r="A230" i="6"/>
  <c r="J229" i="6"/>
  <c r="I229" i="6"/>
  <c r="G229" i="6"/>
  <c r="D229" i="6" a="1"/>
  <c r="D229" i="6"/>
  <c r="B229" i="6" a="1"/>
  <c r="B229" i="6"/>
  <c r="A229" i="6" a="1"/>
  <c r="A229" i="6"/>
  <c r="J228" i="6"/>
  <c r="I228" i="6"/>
  <c r="G228" i="6"/>
  <c r="D228" i="6" a="1"/>
  <c r="D228" i="6"/>
  <c r="B228" i="6" a="1"/>
  <c r="B228" i="6"/>
  <c r="A228" i="6" a="1"/>
  <c r="A228" i="6"/>
  <c r="J227" i="6"/>
  <c r="I227" i="6"/>
  <c r="G227" i="6"/>
  <c r="D227" i="6" a="1"/>
  <c r="D227" i="6"/>
  <c r="B227" i="6" a="1"/>
  <c r="B227" i="6"/>
  <c r="A227" i="6" a="1"/>
  <c r="A227" i="6"/>
  <c r="J226" i="6"/>
  <c r="I226" i="6"/>
  <c r="G226" i="6"/>
  <c r="D226" i="6" a="1"/>
  <c r="D226" i="6"/>
  <c r="B226" i="6" a="1"/>
  <c r="B226" i="6"/>
  <c r="A226" i="6" a="1"/>
  <c r="A226" i="6"/>
  <c r="J225" i="6"/>
  <c r="I225" i="6"/>
  <c r="G225" i="6"/>
  <c r="D225" i="6" a="1"/>
  <c r="D225" i="6"/>
  <c r="B225" i="6" a="1"/>
  <c r="B225" i="6"/>
  <c r="A225" i="6" a="1"/>
  <c r="A225" i="6"/>
  <c r="J224" i="6"/>
  <c r="I224" i="6"/>
  <c r="G224" i="6"/>
  <c r="D224" i="6" a="1"/>
  <c r="D224" i="6"/>
  <c r="B224" i="6" a="1"/>
  <c r="B224" i="6"/>
  <c r="A224" i="6" a="1"/>
  <c r="A224" i="6"/>
  <c r="J223" i="6"/>
  <c r="I223" i="6"/>
  <c r="G223" i="6"/>
  <c r="D223" i="6" a="1"/>
  <c r="D223" i="6"/>
  <c r="B223" i="6" a="1"/>
  <c r="B223" i="6"/>
  <c r="A223" i="6" a="1"/>
  <c r="A223" i="6"/>
  <c r="J222" i="6"/>
  <c r="I222" i="6"/>
  <c r="G222" i="6"/>
  <c r="D222" i="6" a="1"/>
  <c r="D222" i="6"/>
  <c r="B222" i="6" a="1"/>
  <c r="B222" i="6"/>
  <c r="A222" i="6" a="1"/>
  <c r="A222" i="6"/>
  <c r="J221" i="6"/>
  <c r="I221" i="6"/>
  <c r="G221" i="6"/>
  <c r="D221" i="6" a="1"/>
  <c r="D221" i="6"/>
  <c r="B221" i="6" a="1"/>
  <c r="B221" i="6"/>
  <c r="A221" i="6" a="1"/>
  <c r="A221" i="6"/>
  <c r="J220" i="6"/>
  <c r="I220" i="6"/>
  <c r="G220" i="6"/>
  <c r="D220" i="6" a="1"/>
  <c r="D220" i="6"/>
  <c r="B220" i="6" a="1"/>
  <c r="B220" i="6"/>
  <c r="A220" i="6" a="1"/>
  <c r="A220" i="6"/>
  <c r="J219" i="6"/>
  <c r="I219" i="6"/>
  <c r="G219" i="6"/>
  <c r="D219" i="6" a="1"/>
  <c r="D219" i="6"/>
  <c r="B219" i="6" a="1"/>
  <c r="B219" i="6"/>
  <c r="A219" i="6" a="1"/>
  <c r="A219" i="6"/>
  <c r="J218" i="6"/>
  <c r="I218" i="6"/>
  <c r="G218" i="6"/>
  <c r="D218" i="6" a="1"/>
  <c r="D218" i="6"/>
  <c r="B218" i="6" a="1"/>
  <c r="B218" i="6"/>
  <c r="A218" i="6" a="1"/>
  <c r="A218" i="6"/>
  <c r="J217" i="6"/>
  <c r="I217" i="6"/>
  <c r="G217" i="6"/>
  <c r="D217" i="6" a="1"/>
  <c r="D217" i="6"/>
  <c r="B217" i="6" a="1"/>
  <c r="B217" i="6"/>
  <c r="A217" i="6" a="1"/>
  <c r="A217" i="6"/>
  <c r="J216" i="6"/>
  <c r="I216" i="6"/>
  <c r="G216" i="6"/>
  <c r="D216" i="6" a="1"/>
  <c r="D216" i="6"/>
  <c r="B216" i="6" a="1"/>
  <c r="B216" i="6"/>
  <c r="A216" i="6" a="1"/>
  <c r="A216" i="6"/>
  <c r="J215" i="6"/>
  <c r="I215" i="6"/>
  <c r="G215" i="6"/>
  <c r="D215" i="6" a="1"/>
  <c r="D215" i="6"/>
  <c r="B215" i="6" a="1"/>
  <c r="B215" i="6"/>
  <c r="A215" i="6" a="1"/>
  <c r="A215" i="6"/>
  <c r="J214" i="6"/>
  <c r="I214" i="6"/>
  <c r="G214" i="6"/>
  <c r="D214" i="6" a="1"/>
  <c r="D214" i="6"/>
  <c r="B214" i="6" a="1"/>
  <c r="B214" i="6"/>
  <c r="A214" i="6" a="1"/>
  <c r="A214" i="6"/>
  <c r="J213" i="6"/>
  <c r="I213" i="6"/>
  <c r="G213" i="6"/>
  <c r="D213" i="6" a="1"/>
  <c r="D213" i="6"/>
  <c r="B213" i="6" a="1"/>
  <c r="B213" i="6"/>
  <c r="A213" i="6" a="1"/>
  <c r="A213" i="6"/>
  <c r="J212" i="6"/>
  <c r="I212" i="6"/>
  <c r="G212" i="6"/>
  <c r="D212" i="6" a="1"/>
  <c r="D212" i="6"/>
  <c r="B212" i="6" a="1"/>
  <c r="B212" i="6"/>
  <c r="A212" i="6" a="1"/>
  <c r="A212" i="6"/>
  <c r="J211" i="6"/>
  <c r="I211" i="6"/>
  <c r="G211" i="6"/>
  <c r="D211" i="6" a="1"/>
  <c r="D211" i="6"/>
  <c r="B211" i="6" a="1"/>
  <c r="B211" i="6"/>
  <c r="A211" i="6" a="1"/>
  <c r="A211" i="6"/>
  <c r="J210" i="6"/>
  <c r="I210" i="6"/>
  <c r="G210" i="6"/>
  <c r="D210" i="6" a="1"/>
  <c r="D210" i="6"/>
  <c r="B210" i="6" a="1"/>
  <c r="B210" i="6"/>
  <c r="A210" i="6" a="1"/>
  <c r="A210" i="6"/>
  <c r="J209" i="6"/>
  <c r="I209" i="6"/>
  <c r="G209" i="6"/>
  <c r="D209" i="6" a="1"/>
  <c r="D209" i="6"/>
  <c r="B209" i="6" a="1"/>
  <c r="B209" i="6"/>
  <c r="A209" i="6" a="1"/>
  <c r="A209" i="6"/>
  <c r="J208" i="6"/>
  <c r="I208" i="6"/>
  <c r="G208" i="6"/>
  <c r="D208" i="6" a="1"/>
  <c r="D208" i="6"/>
  <c r="B208" i="6" a="1"/>
  <c r="B208" i="6"/>
  <c r="A208" i="6" a="1"/>
  <c r="A208" i="6"/>
  <c r="J207" i="6"/>
  <c r="I207" i="6"/>
  <c r="G207" i="6"/>
  <c r="D207" i="6" a="1"/>
  <c r="D207" i="6"/>
  <c r="B207" i="6" a="1"/>
  <c r="B207" i="6"/>
  <c r="A207" i="6" a="1"/>
  <c r="A207" i="6"/>
  <c r="J206" i="6"/>
  <c r="I206" i="6"/>
  <c r="G206" i="6"/>
  <c r="D206" i="6" a="1"/>
  <c r="D206" i="6"/>
  <c r="B206" i="6" a="1"/>
  <c r="B206" i="6"/>
  <c r="A206" i="6" a="1"/>
  <c r="A206" i="6"/>
  <c r="J205" i="6"/>
  <c r="I205" i="6"/>
  <c r="G205" i="6"/>
  <c r="D205" i="6" a="1"/>
  <c r="D205" i="6"/>
  <c r="B205" i="6" a="1"/>
  <c r="B205" i="6"/>
  <c r="A205" i="6" a="1"/>
  <c r="A205" i="6"/>
  <c r="J204" i="6"/>
  <c r="I204" i="6"/>
  <c r="G204" i="6"/>
  <c r="D204" i="6" a="1"/>
  <c r="D204" i="6"/>
  <c r="B204" i="6" a="1"/>
  <c r="B204" i="6"/>
  <c r="A204" i="6" a="1"/>
  <c r="A204" i="6"/>
  <c r="J203" i="6"/>
  <c r="I203" i="6"/>
  <c r="G203" i="6"/>
  <c r="D203" i="6" a="1"/>
  <c r="D203" i="6"/>
  <c r="B203" i="6" a="1"/>
  <c r="B203" i="6"/>
  <c r="A203" i="6" a="1"/>
  <c r="A203" i="6"/>
  <c r="J202" i="6"/>
  <c r="I202" i="6"/>
  <c r="G202" i="6"/>
  <c r="D202" i="6" a="1"/>
  <c r="D202" i="6"/>
  <c r="B202" i="6" a="1"/>
  <c r="B202" i="6"/>
  <c r="A202" i="6" a="1"/>
  <c r="A202" i="6"/>
  <c r="J201" i="6"/>
  <c r="I201" i="6"/>
  <c r="G201" i="6"/>
  <c r="D201" i="6" a="1"/>
  <c r="D201" i="6"/>
  <c r="B201" i="6" a="1"/>
  <c r="B201" i="6"/>
  <c r="A201" i="6" a="1"/>
  <c r="A201" i="6"/>
  <c r="J200" i="6"/>
  <c r="I200" i="6"/>
  <c r="G200" i="6"/>
  <c r="D200" i="6" a="1"/>
  <c r="D200" i="6"/>
  <c r="B200" i="6" a="1"/>
  <c r="B200" i="6"/>
  <c r="A200" i="6" a="1"/>
  <c r="A200" i="6"/>
  <c r="J199" i="6"/>
  <c r="I199" i="6"/>
  <c r="G199" i="6"/>
  <c r="D199" i="6" a="1"/>
  <c r="D199" i="6"/>
  <c r="B199" i="6" a="1"/>
  <c r="B199" i="6"/>
  <c r="A199" i="6" a="1"/>
  <c r="A199" i="6"/>
  <c r="J198" i="6"/>
  <c r="I198" i="6"/>
  <c r="G198" i="6"/>
  <c r="D198" i="6" a="1"/>
  <c r="D198" i="6"/>
  <c r="B198" i="6" a="1"/>
  <c r="B198" i="6"/>
  <c r="A198" i="6" a="1"/>
  <c r="A198" i="6"/>
  <c r="J197" i="6"/>
  <c r="I197" i="6"/>
  <c r="G197" i="6"/>
  <c r="D197" i="6" a="1"/>
  <c r="D197" i="6"/>
  <c r="B197" i="6" a="1"/>
  <c r="B197" i="6"/>
  <c r="A197" i="6" a="1"/>
  <c r="A197" i="6"/>
  <c r="J196" i="6"/>
  <c r="I196" i="6"/>
  <c r="G196" i="6"/>
  <c r="D196" i="6" a="1"/>
  <c r="D196" i="6"/>
  <c r="B196" i="6" a="1"/>
  <c r="B196" i="6"/>
  <c r="A196" i="6" a="1"/>
  <c r="A196" i="6"/>
  <c r="J195" i="6"/>
  <c r="I195" i="6"/>
  <c r="G195" i="6"/>
  <c r="D195" i="6" a="1"/>
  <c r="D195" i="6"/>
  <c r="B195" i="6" a="1"/>
  <c r="B195" i="6"/>
  <c r="A195" i="6" a="1"/>
  <c r="A195" i="6"/>
  <c r="J194" i="6"/>
  <c r="I194" i="6"/>
  <c r="G194" i="6"/>
  <c r="D194" i="6" a="1"/>
  <c r="D194" i="6"/>
  <c r="B194" i="6" a="1"/>
  <c r="B194" i="6"/>
  <c r="A194" i="6" a="1"/>
  <c r="A194" i="6"/>
  <c r="J193" i="6"/>
  <c r="I193" i="6"/>
  <c r="G193" i="6"/>
  <c r="D193" i="6" a="1"/>
  <c r="D193" i="6"/>
  <c r="B193" i="6" a="1"/>
  <c r="B193" i="6"/>
  <c r="A193" i="6" a="1"/>
  <c r="A193" i="6"/>
  <c r="J192" i="6"/>
  <c r="I192" i="6"/>
  <c r="G192" i="6"/>
  <c r="D192" i="6" a="1"/>
  <c r="D192" i="6"/>
  <c r="B192" i="6" a="1"/>
  <c r="B192" i="6"/>
  <c r="A192" i="6" a="1"/>
  <c r="A192" i="6"/>
  <c r="J191" i="6"/>
  <c r="I191" i="6"/>
  <c r="G191" i="6"/>
  <c r="D191" i="6" a="1"/>
  <c r="D191" i="6"/>
  <c r="B191" i="6" a="1"/>
  <c r="B191" i="6"/>
  <c r="A191" i="6" a="1"/>
  <c r="A191" i="6"/>
  <c r="J190" i="6"/>
  <c r="I190" i="6"/>
  <c r="G190" i="6"/>
  <c r="D190" i="6" a="1"/>
  <c r="D190" i="6"/>
  <c r="B190" i="6" a="1"/>
  <c r="B190" i="6"/>
  <c r="A190" i="6" a="1"/>
  <c r="A190" i="6"/>
  <c r="J189" i="6"/>
  <c r="I189" i="6"/>
  <c r="G189" i="6"/>
  <c r="D189" i="6" a="1"/>
  <c r="D189" i="6"/>
  <c r="B189" i="6" a="1"/>
  <c r="B189" i="6"/>
  <c r="A189" i="6" a="1"/>
  <c r="A189" i="6"/>
  <c r="J188" i="6"/>
  <c r="I188" i="6"/>
  <c r="G188" i="6"/>
  <c r="D188" i="6" a="1"/>
  <c r="D188" i="6"/>
  <c r="B188" i="6" a="1"/>
  <c r="B188" i="6"/>
  <c r="A188" i="6" a="1"/>
  <c r="A188" i="6"/>
  <c r="J187" i="6"/>
  <c r="I187" i="6"/>
  <c r="G187" i="6"/>
  <c r="D187" i="6" a="1"/>
  <c r="D187" i="6"/>
  <c r="B187" i="6" a="1"/>
  <c r="B187" i="6"/>
  <c r="A187" i="6" a="1"/>
  <c r="A187" i="6"/>
  <c r="J186" i="6"/>
  <c r="I186" i="6"/>
  <c r="G186" i="6"/>
  <c r="D186" i="6" a="1"/>
  <c r="D186" i="6"/>
  <c r="B186" i="6" a="1"/>
  <c r="B186" i="6"/>
  <c r="A186" i="6" a="1"/>
  <c r="A186" i="6"/>
  <c r="J185" i="6"/>
  <c r="I185" i="6"/>
  <c r="G185" i="6"/>
  <c r="D185" i="6" a="1"/>
  <c r="D185" i="6"/>
  <c r="B185" i="6" a="1"/>
  <c r="B185" i="6"/>
  <c r="A185" i="6" a="1"/>
  <c r="A185" i="6"/>
  <c r="J184" i="6"/>
  <c r="I184" i="6"/>
  <c r="G184" i="6"/>
  <c r="D184" i="6" a="1"/>
  <c r="D184" i="6"/>
  <c r="B184" i="6" a="1"/>
  <c r="B184" i="6"/>
  <c r="A184" i="6" a="1"/>
  <c r="A184" i="6"/>
  <c r="J183" i="6"/>
  <c r="I183" i="6"/>
  <c r="G183" i="6"/>
  <c r="D183" i="6" a="1"/>
  <c r="D183" i="6"/>
  <c r="B183" i="6" a="1"/>
  <c r="B183" i="6"/>
  <c r="A183" i="6" a="1"/>
  <c r="A183" i="6"/>
  <c r="J182" i="6"/>
  <c r="I182" i="6"/>
  <c r="G182" i="6"/>
  <c r="D182" i="6" a="1"/>
  <c r="D182" i="6"/>
  <c r="B182" i="6" a="1"/>
  <c r="B182" i="6"/>
  <c r="A182" i="6" a="1"/>
  <c r="A182" i="6"/>
  <c r="J181" i="6"/>
  <c r="I181" i="6"/>
  <c r="G181" i="6"/>
  <c r="D181" i="6" a="1"/>
  <c r="D181" i="6"/>
  <c r="B181" i="6" a="1"/>
  <c r="B181" i="6"/>
  <c r="A181" i="6" a="1"/>
  <c r="A181" i="6"/>
  <c r="J180" i="6"/>
  <c r="I180" i="6"/>
  <c r="G180" i="6"/>
  <c r="D180" i="6" a="1"/>
  <c r="D180" i="6"/>
  <c r="B180" i="6" a="1"/>
  <c r="B180" i="6"/>
  <c r="A180" i="6" a="1"/>
  <c r="A180" i="6"/>
  <c r="J179" i="6"/>
  <c r="I179" i="6"/>
  <c r="G179" i="6"/>
  <c r="D179" i="6" a="1"/>
  <c r="D179" i="6"/>
  <c r="B179" i="6" a="1"/>
  <c r="B179" i="6"/>
  <c r="A179" i="6" a="1"/>
  <c r="A179" i="6"/>
  <c r="J178" i="6"/>
  <c r="I178" i="6"/>
  <c r="G178" i="6"/>
  <c r="D178" i="6" a="1"/>
  <c r="D178" i="6"/>
  <c r="B178" i="6" a="1"/>
  <c r="B178" i="6"/>
  <c r="A178" i="6" a="1"/>
  <c r="A178" i="6"/>
  <c r="J177" i="6"/>
  <c r="I177" i="6"/>
  <c r="G177" i="6"/>
  <c r="D177" i="6" a="1"/>
  <c r="D177" i="6"/>
  <c r="B177" i="6" a="1"/>
  <c r="B177" i="6"/>
  <c r="A177" i="6" a="1"/>
  <c r="A177" i="6"/>
  <c r="J176" i="6"/>
  <c r="I176" i="6"/>
  <c r="G176" i="6"/>
  <c r="D176" i="6" a="1"/>
  <c r="D176" i="6"/>
  <c r="B176" i="6" a="1"/>
  <c r="B176" i="6"/>
  <c r="A176" i="6" a="1"/>
  <c r="A176" i="6"/>
  <c r="J175" i="6"/>
  <c r="I175" i="6"/>
  <c r="G175" i="6"/>
  <c r="D175" i="6" a="1"/>
  <c r="D175" i="6"/>
  <c r="B175" i="6" a="1"/>
  <c r="B175" i="6"/>
  <c r="A175" i="6" a="1"/>
  <c r="A175" i="6"/>
  <c r="J174" i="6"/>
  <c r="I174" i="6"/>
  <c r="G174" i="6"/>
  <c r="D174" i="6" a="1"/>
  <c r="D174" i="6"/>
  <c r="B174" i="6" a="1"/>
  <c r="B174" i="6"/>
  <c r="A174" i="6" a="1"/>
  <c r="A174" i="6"/>
  <c r="J173" i="6"/>
  <c r="I173" i="6"/>
  <c r="G173" i="6"/>
  <c r="D173" i="6" a="1"/>
  <c r="D173" i="6"/>
  <c r="B173" i="6" a="1"/>
  <c r="B173" i="6"/>
  <c r="A173" i="6" a="1"/>
  <c r="A173" i="6"/>
  <c r="J172" i="6"/>
  <c r="I172" i="6"/>
  <c r="G172" i="6"/>
  <c r="D172" i="6" a="1"/>
  <c r="D172" i="6"/>
  <c r="B172" i="6" a="1"/>
  <c r="B172" i="6"/>
  <c r="A172" i="6" a="1"/>
  <c r="A172" i="6"/>
  <c r="J171" i="6"/>
  <c r="I171" i="6"/>
  <c r="G171" i="6"/>
  <c r="D171" i="6" a="1"/>
  <c r="D171" i="6"/>
  <c r="B171" i="6" a="1"/>
  <c r="B171" i="6"/>
  <c r="A171" i="6" a="1"/>
  <c r="A171" i="6"/>
  <c r="J170" i="6"/>
  <c r="I170" i="6"/>
  <c r="G170" i="6"/>
  <c r="D170" i="6" a="1"/>
  <c r="D170" i="6"/>
  <c r="B170" i="6" a="1"/>
  <c r="B170" i="6"/>
  <c r="A170" i="6" a="1"/>
  <c r="A170" i="6"/>
  <c r="J169" i="6"/>
  <c r="I169" i="6"/>
  <c r="G169" i="6"/>
  <c r="D169" i="6" a="1"/>
  <c r="D169" i="6"/>
  <c r="B169" i="6" a="1"/>
  <c r="B169" i="6"/>
  <c r="A169" i="6" a="1"/>
  <c r="A169" i="6"/>
  <c r="J168" i="6"/>
  <c r="I168" i="6"/>
  <c r="G168" i="6"/>
  <c r="D168" i="6" a="1"/>
  <c r="D168" i="6"/>
  <c r="B168" i="6" a="1"/>
  <c r="B168" i="6"/>
  <c r="A168" i="6" a="1"/>
  <c r="A168" i="6"/>
  <c r="J167" i="6"/>
  <c r="I167" i="6"/>
  <c r="G167" i="6"/>
  <c r="D167" i="6" a="1"/>
  <c r="D167" i="6"/>
  <c r="B167" i="6" a="1"/>
  <c r="B167" i="6"/>
  <c r="A167" i="6" a="1"/>
  <c r="A167" i="6"/>
  <c r="J166" i="6"/>
  <c r="I166" i="6"/>
  <c r="G166" i="6"/>
  <c r="D166" i="6" a="1"/>
  <c r="D166" i="6"/>
  <c r="B166" i="6" a="1"/>
  <c r="B166" i="6"/>
  <c r="A166" i="6" a="1"/>
  <c r="A166" i="6"/>
  <c r="J165" i="6"/>
  <c r="I165" i="6"/>
  <c r="G165" i="6"/>
  <c r="D165" i="6" a="1"/>
  <c r="D165" i="6"/>
  <c r="B165" i="6" a="1"/>
  <c r="B165" i="6"/>
  <c r="A165" i="6" a="1"/>
  <c r="A165" i="6"/>
  <c r="J164" i="6"/>
  <c r="I164" i="6"/>
  <c r="G164" i="6"/>
  <c r="D164" i="6" a="1"/>
  <c r="D164" i="6"/>
  <c r="B164" i="6" a="1"/>
  <c r="B164" i="6"/>
  <c r="A164" i="6" a="1"/>
  <c r="A164" i="6"/>
  <c r="J163" i="6"/>
  <c r="I163" i="6"/>
  <c r="G163" i="6"/>
  <c r="D163" i="6" a="1"/>
  <c r="D163" i="6"/>
  <c r="B163" i="6" a="1"/>
  <c r="B163" i="6"/>
  <c r="A163" i="6" a="1"/>
  <c r="A163" i="6"/>
  <c r="J162" i="6"/>
  <c r="I162" i="6"/>
  <c r="G162" i="6"/>
  <c r="D162" i="6" a="1"/>
  <c r="D162" i="6"/>
  <c r="B162" i="6" a="1"/>
  <c r="B162" i="6"/>
  <c r="A162" i="6" a="1"/>
  <c r="A162" i="6"/>
  <c r="J161" i="6"/>
  <c r="I161" i="6"/>
  <c r="G161" i="6"/>
  <c r="D161" i="6" a="1"/>
  <c r="D161" i="6"/>
  <c r="B161" i="6" a="1"/>
  <c r="B161" i="6"/>
  <c r="A161" i="6" a="1"/>
  <c r="A161" i="6"/>
  <c r="J160" i="6"/>
  <c r="I160" i="6"/>
  <c r="G160" i="6"/>
  <c r="D160" i="6" a="1"/>
  <c r="D160" i="6"/>
  <c r="B160" i="6" a="1"/>
  <c r="B160" i="6"/>
  <c r="A160" i="6" a="1"/>
  <c r="A160" i="6"/>
  <c r="J159" i="6"/>
  <c r="I159" i="6"/>
  <c r="G159" i="6"/>
  <c r="D159" i="6" a="1"/>
  <c r="D159" i="6"/>
  <c r="B159" i="6" a="1"/>
  <c r="B159" i="6"/>
  <c r="A159" i="6" a="1"/>
  <c r="A159" i="6"/>
  <c r="J158" i="6"/>
  <c r="I158" i="6"/>
  <c r="G158" i="6"/>
  <c r="D158" i="6" a="1"/>
  <c r="D158" i="6"/>
  <c r="B158" i="6" a="1"/>
  <c r="B158" i="6"/>
  <c r="A158" i="6" a="1"/>
  <c r="A158" i="6"/>
  <c r="J157" i="6"/>
  <c r="I157" i="6"/>
  <c r="G157" i="6"/>
  <c r="D157" i="6" a="1"/>
  <c r="D157" i="6"/>
  <c r="B157" i="6" a="1"/>
  <c r="B157" i="6"/>
  <c r="A157" i="6" a="1"/>
  <c r="A157" i="6"/>
  <c r="J156" i="6"/>
  <c r="I156" i="6"/>
  <c r="G156" i="6"/>
  <c r="D156" i="6" a="1"/>
  <c r="D156" i="6"/>
  <c r="B156" i="6" a="1"/>
  <c r="B156" i="6"/>
  <c r="A156" i="6" a="1"/>
  <c r="A156" i="6"/>
  <c r="J155" i="6"/>
  <c r="I155" i="6"/>
  <c r="G155" i="6"/>
  <c r="D155" i="6" a="1"/>
  <c r="D155" i="6"/>
  <c r="B155" i="6" a="1"/>
  <c r="B155" i="6"/>
  <c r="A155" i="6" a="1"/>
  <c r="A155" i="6"/>
  <c r="J154" i="6"/>
  <c r="I154" i="6"/>
  <c r="G154" i="6"/>
  <c r="D154" i="6" a="1"/>
  <c r="D154" i="6"/>
  <c r="B154" i="6" a="1"/>
  <c r="B154" i="6"/>
  <c r="A154" i="6" a="1"/>
  <c r="A154" i="6"/>
  <c r="J153" i="6"/>
  <c r="I153" i="6"/>
  <c r="G153" i="6"/>
  <c r="D153" i="6" a="1"/>
  <c r="D153" i="6"/>
  <c r="B153" i="6" a="1"/>
  <c r="B153" i="6"/>
  <c r="A153" i="6" a="1"/>
  <c r="A153" i="6"/>
  <c r="J152" i="6"/>
  <c r="I152" i="6"/>
  <c r="G152" i="6"/>
  <c r="D152" i="6" a="1"/>
  <c r="D152" i="6"/>
  <c r="B152" i="6" a="1"/>
  <c r="B152" i="6"/>
  <c r="A152" i="6" a="1"/>
  <c r="A152" i="6"/>
  <c r="J151" i="6"/>
  <c r="I151" i="6"/>
  <c r="G151" i="6"/>
  <c r="D151" i="6" a="1"/>
  <c r="D151" i="6"/>
  <c r="B151" i="6" a="1"/>
  <c r="B151" i="6"/>
  <c r="A151" i="6" a="1"/>
  <c r="A151" i="6"/>
  <c r="J150" i="6"/>
  <c r="I150" i="6"/>
  <c r="G150" i="6"/>
  <c r="D150" i="6" a="1"/>
  <c r="D150" i="6"/>
  <c r="B150" i="6" a="1"/>
  <c r="B150" i="6"/>
  <c r="A150" i="6" a="1"/>
  <c r="A150" i="6"/>
  <c r="J149" i="6"/>
  <c r="I149" i="6"/>
  <c r="G149" i="6"/>
  <c r="D149" i="6" a="1"/>
  <c r="D149" i="6"/>
  <c r="B149" i="6" a="1"/>
  <c r="B149" i="6"/>
  <c r="A149" i="6" a="1"/>
  <c r="A149" i="6"/>
  <c r="J148" i="6"/>
  <c r="I148" i="6"/>
  <c r="G148" i="6"/>
  <c r="D148" i="6" a="1"/>
  <c r="D148" i="6"/>
  <c r="B148" i="6" a="1"/>
  <c r="B148" i="6"/>
  <c r="A148" i="6" a="1"/>
  <c r="A148" i="6"/>
  <c r="J147" i="6"/>
  <c r="I147" i="6"/>
  <c r="G147" i="6"/>
  <c r="D147" i="6" a="1"/>
  <c r="D147" i="6"/>
  <c r="B147" i="6" a="1"/>
  <c r="B147" i="6"/>
  <c r="A147" i="6" a="1"/>
  <c r="A147" i="6"/>
  <c r="J146" i="6"/>
  <c r="I146" i="6"/>
  <c r="G146" i="6"/>
  <c r="D146" i="6" a="1"/>
  <c r="D146" i="6"/>
  <c r="B146" i="6" a="1"/>
  <c r="B146" i="6"/>
  <c r="A146" i="6" a="1"/>
  <c r="A146" i="6"/>
  <c r="J145" i="6"/>
  <c r="I145" i="6"/>
  <c r="G145" i="6"/>
  <c r="D145" i="6" a="1"/>
  <c r="D145" i="6"/>
  <c r="B145" i="6" a="1"/>
  <c r="B145" i="6"/>
  <c r="A145" i="6" a="1"/>
  <c r="A145" i="6"/>
  <c r="J144" i="6"/>
  <c r="I144" i="6"/>
  <c r="G144" i="6"/>
  <c r="D144" i="6" a="1"/>
  <c r="D144" i="6"/>
  <c r="B144" i="6" a="1"/>
  <c r="B144" i="6"/>
  <c r="A144" i="6" a="1"/>
  <c r="A144" i="6"/>
  <c r="J143" i="6"/>
  <c r="I143" i="6"/>
  <c r="G143" i="6"/>
  <c r="D143" i="6" a="1"/>
  <c r="D143" i="6"/>
  <c r="B143" i="6" a="1"/>
  <c r="B143" i="6"/>
  <c r="A143" i="6" a="1"/>
  <c r="A143" i="6"/>
  <c r="J142" i="6"/>
  <c r="I142" i="6"/>
  <c r="G142" i="6"/>
  <c r="D142" i="6" a="1"/>
  <c r="D142" i="6"/>
  <c r="B142" i="6" a="1"/>
  <c r="B142" i="6"/>
  <c r="A142" i="6" a="1"/>
  <c r="A142" i="6"/>
  <c r="J141" i="6"/>
  <c r="I141" i="6"/>
  <c r="G141" i="6"/>
  <c r="D141" i="6" a="1"/>
  <c r="D141" i="6"/>
  <c r="B141" i="6" a="1"/>
  <c r="B141" i="6"/>
  <c r="A141" i="6" a="1"/>
  <c r="A141" i="6"/>
  <c r="J140" i="6"/>
  <c r="I140" i="6"/>
  <c r="G140" i="6"/>
  <c r="D140" i="6" a="1"/>
  <c r="D140" i="6"/>
  <c r="B140" i="6" a="1"/>
  <c r="B140" i="6"/>
  <c r="A140" i="6" a="1"/>
  <c r="A140" i="6"/>
  <c r="J139" i="6"/>
  <c r="I139" i="6"/>
  <c r="G139" i="6"/>
  <c r="D139" i="6" a="1"/>
  <c r="D139" i="6"/>
  <c r="B139" i="6" a="1"/>
  <c r="B139" i="6"/>
  <c r="A139" i="6" a="1"/>
  <c r="A139" i="6"/>
  <c r="J138" i="6"/>
  <c r="I138" i="6"/>
  <c r="G138" i="6"/>
  <c r="D138" i="6" a="1"/>
  <c r="D138" i="6"/>
  <c r="B138" i="6" a="1"/>
  <c r="B138" i="6"/>
  <c r="A138" i="6" a="1"/>
  <c r="A138" i="6"/>
  <c r="J137" i="6"/>
  <c r="I137" i="6"/>
  <c r="G137" i="6"/>
  <c r="D137" i="6" a="1"/>
  <c r="D137" i="6"/>
  <c r="B137" i="6" a="1"/>
  <c r="B137" i="6"/>
  <c r="A137" i="6" a="1"/>
  <c r="A137" i="6"/>
  <c r="J136" i="6"/>
  <c r="I136" i="6"/>
  <c r="G136" i="6"/>
  <c r="D136" i="6" a="1"/>
  <c r="D136" i="6"/>
  <c r="B136" i="6" a="1"/>
  <c r="B136" i="6"/>
  <c r="A136" i="6" a="1"/>
  <c r="A136" i="6"/>
  <c r="J135" i="6"/>
  <c r="I135" i="6"/>
  <c r="G135" i="6"/>
  <c r="D135" i="6" a="1"/>
  <c r="D135" i="6"/>
  <c r="B135" i="6" a="1"/>
  <c r="B135" i="6"/>
  <c r="A135" i="6" a="1"/>
  <c r="A135" i="6"/>
  <c r="J134" i="6"/>
  <c r="I134" i="6"/>
  <c r="G134" i="6"/>
  <c r="D134" i="6" a="1"/>
  <c r="D134" i="6"/>
  <c r="B134" i="6" a="1"/>
  <c r="B134" i="6"/>
  <c r="A134" i="6" a="1"/>
  <c r="A134" i="6"/>
  <c r="J133" i="6"/>
  <c r="I133" i="6"/>
  <c r="G133" i="6"/>
  <c r="D133" i="6" a="1"/>
  <c r="D133" i="6"/>
  <c r="B133" i="6" a="1"/>
  <c r="B133" i="6"/>
  <c r="A133" i="6" a="1"/>
  <c r="A133" i="6"/>
  <c r="J132" i="6"/>
  <c r="I132" i="6"/>
  <c r="G132" i="6"/>
  <c r="D132" i="6" a="1"/>
  <c r="D132" i="6"/>
  <c r="B132" i="6" a="1"/>
  <c r="B132" i="6"/>
  <c r="A132" i="6" a="1"/>
  <c r="A132" i="6"/>
  <c r="J131" i="6"/>
  <c r="I131" i="6"/>
  <c r="G131" i="6"/>
  <c r="D131" i="6" a="1"/>
  <c r="D131" i="6"/>
  <c r="B131" i="6" a="1"/>
  <c r="B131" i="6"/>
  <c r="A131" i="6" a="1"/>
  <c r="A131" i="6"/>
  <c r="J130" i="6"/>
  <c r="I130" i="6"/>
  <c r="G130" i="6"/>
  <c r="D130" i="6" a="1"/>
  <c r="D130" i="6"/>
  <c r="B130" i="6" a="1"/>
  <c r="B130" i="6"/>
  <c r="A130" i="6" a="1"/>
  <c r="A130" i="6"/>
  <c r="J129" i="6"/>
  <c r="I129" i="6"/>
  <c r="G129" i="6"/>
  <c r="D129" i="6" a="1"/>
  <c r="D129" i="6"/>
  <c r="B129" i="6" a="1"/>
  <c r="B129" i="6"/>
  <c r="A129" i="6" a="1"/>
  <c r="A129" i="6"/>
  <c r="J128" i="6"/>
  <c r="I128" i="6"/>
  <c r="G128" i="6"/>
  <c r="D128" i="6" a="1"/>
  <c r="D128" i="6"/>
  <c r="B128" i="6" a="1"/>
  <c r="B128" i="6"/>
  <c r="A128" i="6" a="1"/>
  <c r="A128" i="6"/>
  <c r="J127" i="6"/>
  <c r="I127" i="6"/>
  <c r="G127" i="6"/>
  <c r="D127" i="6" a="1"/>
  <c r="D127" i="6"/>
  <c r="B127" i="6" a="1"/>
  <c r="B127" i="6"/>
  <c r="A127" i="6" a="1"/>
  <c r="A127" i="6"/>
  <c r="J126" i="6"/>
  <c r="I126" i="6"/>
  <c r="G126" i="6"/>
  <c r="D126" i="6" a="1"/>
  <c r="D126" i="6"/>
  <c r="B126" i="6" a="1"/>
  <c r="B126" i="6"/>
  <c r="A126" i="6" a="1"/>
  <c r="A126" i="6"/>
  <c r="J125" i="6"/>
  <c r="I125" i="6"/>
  <c r="G125" i="6"/>
  <c r="D125" i="6" a="1"/>
  <c r="D125" i="6"/>
  <c r="B125" i="6" a="1"/>
  <c r="B125" i="6"/>
  <c r="A125" i="6" a="1"/>
  <c r="A125" i="6"/>
  <c r="J124" i="6"/>
  <c r="I124" i="6"/>
  <c r="G124" i="6"/>
  <c r="D124" i="6" a="1"/>
  <c r="D124" i="6"/>
  <c r="B124" i="6" a="1"/>
  <c r="B124" i="6"/>
  <c r="A124" i="6" a="1"/>
  <c r="A124" i="6"/>
  <c r="J123" i="6"/>
  <c r="I123" i="6"/>
  <c r="G123" i="6"/>
  <c r="D123" i="6" a="1"/>
  <c r="D123" i="6"/>
  <c r="B123" i="6" a="1"/>
  <c r="B123" i="6"/>
  <c r="A123" i="6" a="1"/>
  <c r="A123" i="6"/>
  <c r="J122" i="6"/>
  <c r="I122" i="6"/>
  <c r="G122" i="6"/>
  <c r="D122" i="6" a="1"/>
  <c r="D122" i="6"/>
  <c r="B122" i="6" a="1"/>
  <c r="B122" i="6"/>
  <c r="A122" i="6" a="1"/>
  <c r="A122" i="6"/>
  <c r="J121" i="6"/>
  <c r="I121" i="6"/>
  <c r="G121" i="6"/>
  <c r="D121" i="6" a="1"/>
  <c r="D121" i="6"/>
  <c r="B121" i="6" a="1"/>
  <c r="B121" i="6"/>
  <c r="A121" i="6" a="1"/>
  <c r="A121" i="6"/>
  <c r="J120" i="6"/>
  <c r="I120" i="6"/>
  <c r="G120" i="6"/>
  <c r="D120" i="6" a="1"/>
  <c r="D120" i="6"/>
  <c r="B120" i="6" a="1"/>
  <c r="B120" i="6"/>
  <c r="A120" i="6" a="1"/>
  <c r="A120" i="6"/>
  <c r="J119" i="6"/>
  <c r="I119" i="6"/>
  <c r="G119" i="6"/>
  <c r="D119" i="6" a="1"/>
  <c r="D119" i="6"/>
  <c r="B119" i="6" a="1"/>
  <c r="B119" i="6"/>
  <c r="A119" i="6" a="1"/>
  <c r="A119" i="6"/>
  <c r="J118" i="6"/>
  <c r="I118" i="6"/>
  <c r="G118" i="6"/>
  <c r="D118" i="6" a="1"/>
  <c r="D118" i="6"/>
  <c r="B118" i="6" a="1"/>
  <c r="B118" i="6"/>
  <c r="A118" i="6" a="1"/>
  <c r="A118" i="6"/>
  <c r="J117" i="6"/>
  <c r="I117" i="6"/>
  <c r="G117" i="6"/>
  <c r="D117" i="6" a="1"/>
  <c r="D117" i="6"/>
  <c r="B117" i="6" a="1"/>
  <c r="B117" i="6"/>
  <c r="A117" i="6" a="1"/>
  <c r="A117" i="6"/>
  <c r="J116" i="6"/>
  <c r="I116" i="6"/>
  <c r="G116" i="6"/>
  <c r="D116" i="6" a="1"/>
  <c r="D116" i="6"/>
  <c r="B116" i="6" a="1"/>
  <c r="B116" i="6"/>
  <c r="A116" i="6" a="1"/>
  <c r="A116" i="6"/>
  <c r="J115" i="6"/>
  <c r="I115" i="6"/>
  <c r="G115" i="6"/>
  <c r="D115" i="6" a="1"/>
  <c r="D115" i="6"/>
  <c r="B115" i="6" a="1"/>
  <c r="B115" i="6"/>
  <c r="A115" i="6" a="1"/>
  <c r="A115" i="6"/>
  <c r="J114" i="6"/>
  <c r="I114" i="6"/>
  <c r="G114" i="6"/>
  <c r="D114" i="6" a="1"/>
  <c r="D114" i="6"/>
  <c r="B114" i="6" a="1"/>
  <c r="B114" i="6"/>
  <c r="A114" i="6" a="1"/>
  <c r="A114" i="6"/>
  <c r="J113" i="6"/>
  <c r="I113" i="6"/>
  <c r="G113" i="6"/>
  <c r="D113" i="6" a="1"/>
  <c r="D113" i="6"/>
  <c r="B113" i="6" a="1"/>
  <c r="B113" i="6"/>
  <c r="A113" i="6" a="1"/>
  <c r="A113" i="6"/>
  <c r="J112" i="6"/>
  <c r="I112" i="6"/>
  <c r="G112" i="6"/>
  <c r="D112" i="6" a="1"/>
  <c r="D112" i="6"/>
  <c r="B112" i="6" a="1"/>
  <c r="B112" i="6"/>
  <c r="A112" i="6" a="1"/>
  <c r="A112" i="6"/>
  <c r="J111" i="6"/>
  <c r="I111" i="6"/>
  <c r="G111" i="6"/>
  <c r="D111" i="6" a="1"/>
  <c r="D111" i="6"/>
  <c r="B111" i="6" a="1"/>
  <c r="B111" i="6"/>
  <c r="A111" i="6" a="1"/>
  <c r="A111" i="6"/>
  <c r="J110" i="6"/>
  <c r="I110" i="6"/>
  <c r="G110" i="6"/>
  <c r="D110" i="6" a="1"/>
  <c r="D110" i="6"/>
  <c r="B110" i="6" a="1"/>
  <c r="B110" i="6"/>
  <c r="A110" i="6" a="1"/>
  <c r="A110" i="6"/>
  <c r="J109" i="6"/>
  <c r="I109" i="6"/>
  <c r="G109" i="6"/>
  <c r="D109" i="6" a="1"/>
  <c r="D109" i="6"/>
  <c r="B109" i="6" a="1"/>
  <c r="B109" i="6"/>
  <c r="A109" i="6" a="1"/>
  <c r="A109" i="6"/>
  <c r="J108" i="6"/>
  <c r="I108" i="6"/>
  <c r="G108" i="6"/>
  <c r="D108" i="6" a="1"/>
  <c r="D108" i="6"/>
  <c r="B108" i="6" a="1"/>
  <c r="B108" i="6"/>
  <c r="A108" i="6" a="1"/>
  <c r="A108" i="6"/>
  <c r="J107" i="6"/>
  <c r="I107" i="6"/>
  <c r="G107" i="6"/>
  <c r="D107" i="6" a="1"/>
  <c r="D107" i="6"/>
  <c r="B107" i="6" a="1"/>
  <c r="B107" i="6"/>
  <c r="A107" i="6" a="1"/>
  <c r="A107" i="6"/>
  <c r="J106" i="6"/>
  <c r="I106" i="6"/>
  <c r="G106" i="6"/>
  <c r="D106" i="6" a="1"/>
  <c r="D106" i="6"/>
  <c r="B106" i="6" a="1"/>
  <c r="B106" i="6"/>
  <c r="A106" i="6" a="1"/>
  <c r="A106" i="6"/>
  <c r="J105" i="6"/>
  <c r="I105" i="6"/>
  <c r="G105" i="6"/>
  <c r="D105" i="6" a="1"/>
  <c r="D105" i="6"/>
  <c r="B105" i="6" a="1"/>
  <c r="B105" i="6"/>
  <c r="A105" i="6" a="1"/>
  <c r="A105" i="6"/>
  <c r="J104" i="6"/>
  <c r="I104" i="6"/>
  <c r="G104" i="6"/>
  <c r="D104" i="6" a="1"/>
  <c r="D104" i="6"/>
  <c r="B104" i="6" a="1"/>
  <c r="B104" i="6"/>
  <c r="A104" i="6" a="1"/>
  <c r="A104" i="6"/>
  <c r="J103" i="6"/>
  <c r="I103" i="6"/>
  <c r="G103" i="6"/>
  <c r="D103" i="6" a="1"/>
  <c r="D103" i="6"/>
  <c r="B103" i="6" a="1"/>
  <c r="B103" i="6"/>
  <c r="A103" i="6" a="1"/>
  <c r="A103" i="6"/>
  <c r="J102" i="6"/>
  <c r="I102" i="6"/>
  <c r="G102" i="6"/>
  <c r="D102" i="6" a="1"/>
  <c r="D102" i="6"/>
  <c r="B102" i="6" a="1"/>
  <c r="B102" i="6"/>
  <c r="A102" i="6" a="1"/>
  <c r="A102" i="6"/>
  <c r="J101" i="6"/>
  <c r="I101" i="6"/>
  <c r="G101" i="6"/>
  <c r="D101" i="6" a="1"/>
  <c r="D101" i="6"/>
  <c r="B101" i="6" a="1"/>
  <c r="B101" i="6"/>
  <c r="A101" i="6" a="1"/>
  <c r="A101" i="6"/>
  <c r="J100" i="6"/>
  <c r="I100" i="6"/>
  <c r="G100" i="6"/>
  <c r="D100" i="6" a="1"/>
  <c r="D100" i="6"/>
  <c r="B100" i="6" a="1"/>
  <c r="B100" i="6"/>
  <c r="A100" i="6" a="1"/>
  <c r="A100" i="6"/>
  <c r="J99" i="6"/>
  <c r="I99" i="6"/>
  <c r="G99" i="6"/>
  <c r="D99" i="6" a="1"/>
  <c r="D99" i="6"/>
  <c r="B99" i="6" a="1"/>
  <c r="B99" i="6"/>
  <c r="A99" i="6" a="1"/>
  <c r="A99" i="6"/>
  <c r="J98" i="6"/>
  <c r="I98" i="6"/>
  <c r="G98" i="6"/>
  <c r="D98" i="6" a="1"/>
  <c r="D98" i="6"/>
  <c r="B98" i="6" a="1"/>
  <c r="B98" i="6"/>
  <c r="A98" i="6" a="1"/>
  <c r="A98" i="6"/>
  <c r="J97" i="6"/>
  <c r="I97" i="6"/>
  <c r="G97" i="6"/>
  <c r="D97" i="6" a="1"/>
  <c r="D97" i="6"/>
  <c r="B97" i="6" a="1"/>
  <c r="B97" i="6"/>
  <c r="A97" i="6" a="1"/>
  <c r="A97" i="6"/>
  <c r="J96" i="6"/>
  <c r="I96" i="6"/>
  <c r="G96" i="6"/>
  <c r="D96" i="6" a="1"/>
  <c r="D96" i="6"/>
  <c r="B96" i="6" a="1"/>
  <c r="B96" i="6"/>
  <c r="A96" i="6" a="1"/>
  <c r="A96" i="6"/>
  <c r="J95" i="6"/>
  <c r="I95" i="6"/>
  <c r="G95" i="6"/>
  <c r="D95" i="6" a="1"/>
  <c r="D95" i="6"/>
  <c r="B95" i="6" a="1"/>
  <c r="B95" i="6"/>
  <c r="A95" i="6" a="1"/>
  <c r="A95" i="6"/>
  <c r="J94" i="6"/>
  <c r="I94" i="6"/>
  <c r="G94" i="6"/>
  <c r="D94" i="6" a="1"/>
  <c r="D94" i="6"/>
  <c r="B94" i="6" a="1"/>
  <c r="B94" i="6"/>
  <c r="A94" i="6" a="1"/>
  <c r="A94" i="6"/>
  <c r="J93" i="6"/>
  <c r="I93" i="6"/>
  <c r="G93" i="6"/>
  <c r="D93" i="6" a="1"/>
  <c r="D93" i="6"/>
  <c r="B93" i="6" a="1"/>
  <c r="B93" i="6"/>
  <c r="A93" i="6" a="1"/>
  <c r="A93" i="6"/>
  <c r="J92" i="6"/>
  <c r="I92" i="6"/>
  <c r="G92" i="6"/>
  <c r="D92" i="6" a="1"/>
  <c r="D92" i="6"/>
  <c r="B92" i="6" a="1"/>
  <c r="B92" i="6"/>
  <c r="A92" i="6" a="1"/>
  <c r="A92" i="6"/>
  <c r="J91" i="6"/>
  <c r="I91" i="6"/>
  <c r="G91" i="6"/>
  <c r="D91" i="6" a="1"/>
  <c r="D91" i="6"/>
  <c r="B91" i="6" a="1"/>
  <c r="B91" i="6"/>
  <c r="A91" i="6" a="1"/>
  <c r="A91" i="6"/>
  <c r="J90" i="6"/>
  <c r="I90" i="6"/>
  <c r="G90" i="6"/>
  <c r="D90" i="6" a="1"/>
  <c r="D90" i="6"/>
  <c r="B90" i="6" a="1"/>
  <c r="B90" i="6"/>
  <c r="A90" i="6" a="1"/>
  <c r="A90" i="6"/>
  <c r="J89" i="6"/>
  <c r="I89" i="6"/>
  <c r="G89" i="6"/>
  <c r="D89" i="6" a="1"/>
  <c r="D89" i="6"/>
  <c r="B89" i="6" a="1"/>
  <c r="B89" i="6"/>
  <c r="A89" i="6" a="1"/>
  <c r="A89" i="6"/>
  <c r="J88" i="6"/>
  <c r="I88" i="6"/>
  <c r="G88" i="6"/>
  <c r="D88" i="6" a="1"/>
  <c r="D88" i="6"/>
  <c r="B88" i="6" a="1"/>
  <c r="B88" i="6"/>
  <c r="A88" i="6" a="1"/>
  <c r="A88" i="6"/>
  <c r="J87" i="6"/>
  <c r="I87" i="6"/>
  <c r="G87" i="6"/>
  <c r="D87" i="6" a="1"/>
  <c r="D87" i="6"/>
  <c r="B87" i="6" a="1"/>
  <c r="B87" i="6"/>
  <c r="A87" i="6" a="1"/>
  <c r="A87" i="6"/>
  <c r="J86" i="6"/>
  <c r="I86" i="6"/>
  <c r="G86" i="6"/>
  <c r="D86" i="6" a="1"/>
  <c r="D86" i="6"/>
  <c r="B86" i="6" a="1"/>
  <c r="B86" i="6"/>
  <c r="A86" i="6" a="1"/>
  <c r="A86" i="6"/>
  <c r="J85" i="6"/>
  <c r="I85" i="6"/>
  <c r="G85" i="6"/>
  <c r="D85" i="6" a="1"/>
  <c r="D85" i="6"/>
  <c r="B85" i="6" a="1"/>
  <c r="B85" i="6"/>
  <c r="A85" i="6" a="1"/>
  <c r="A85" i="6"/>
  <c r="J84" i="6"/>
  <c r="I84" i="6"/>
  <c r="G84" i="6"/>
  <c r="D84" i="6" a="1"/>
  <c r="D84" i="6"/>
  <c r="B84" i="6" a="1"/>
  <c r="B84" i="6"/>
  <c r="A84" i="6" a="1"/>
  <c r="A84" i="6"/>
  <c r="J83" i="6"/>
  <c r="I83" i="6"/>
  <c r="G83" i="6"/>
  <c r="D83" i="6" a="1"/>
  <c r="D83" i="6"/>
  <c r="B83" i="6" a="1"/>
  <c r="B83" i="6"/>
  <c r="A83" i="6" a="1"/>
  <c r="A83" i="6"/>
  <c r="J82" i="6"/>
  <c r="I82" i="6"/>
  <c r="G82" i="6"/>
  <c r="D82" i="6" a="1"/>
  <c r="D82" i="6"/>
  <c r="B82" i="6" a="1"/>
  <c r="B82" i="6"/>
  <c r="A82" i="6" a="1"/>
  <c r="A82" i="6"/>
  <c r="J81" i="6"/>
  <c r="I81" i="6"/>
  <c r="G81" i="6"/>
  <c r="D81" i="6" a="1"/>
  <c r="D81" i="6"/>
  <c r="B81" i="6" a="1"/>
  <c r="B81" i="6"/>
  <c r="A81" i="6" a="1"/>
  <c r="A81" i="6"/>
  <c r="J80" i="6"/>
  <c r="I80" i="6"/>
  <c r="G80" i="6"/>
  <c r="D80" i="6" a="1"/>
  <c r="D80" i="6"/>
  <c r="B80" i="6" a="1"/>
  <c r="B80" i="6"/>
  <c r="A80" i="6" a="1"/>
  <c r="A80" i="6"/>
  <c r="J79" i="6"/>
  <c r="I79" i="6"/>
  <c r="G79" i="6"/>
  <c r="D79" i="6" a="1"/>
  <c r="D79" i="6"/>
  <c r="B79" i="6" a="1"/>
  <c r="B79" i="6"/>
  <c r="A79" i="6" a="1"/>
  <c r="A79" i="6"/>
  <c r="J78" i="6"/>
  <c r="I78" i="6"/>
  <c r="G78" i="6"/>
  <c r="D78" i="6" a="1"/>
  <c r="D78" i="6"/>
  <c r="B78" i="6" a="1"/>
  <c r="B78" i="6"/>
  <c r="A78" i="6" a="1"/>
  <c r="A78" i="6"/>
  <c r="J77" i="6"/>
  <c r="I77" i="6"/>
  <c r="G77" i="6"/>
  <c r="D77" i="6" a="1"/>
  <c r="D77" i="6"/>
  <c r="B77" i="6" a="1"/>
  <c r="B77" i="6"/>
  <c r="A77" i="6" a="1"/>
  <c r="A77" i="6"/>
  <c r="J76" i="6"/>
  <c r="I76" i="6"/>
  <c r="G76" i="6"/>
  <c r="D76" i="6" a="1"/>
  <c r="D76" i="6"/>
  <c r="B76" i="6" a="1"/>
  <c r="B76" i="6"/>
  <c r="A76" i="6" a="1"/>
  <c r="A76" i="6"/>
  <c r="J75" i="6"/>
  <c r="I75" i="6"/>
  <c r="G75" i="6"/>
  <c r="D75" i="6" a="1"/>
  <c r="D75" i="6"/>
  <c r="B75" i="6" a="1"/>
  <c r="B75" i="6"/>
  <c r="A75" i="6" a="1"/>
  <c r="A75" i="6"/>
  <c r="J74" i="6"/>
  <c r="I74" i="6"/>
  <c r="G74" i="6"/>
  <c r="D74" i="6" a="1"/>
  <c r="D74" i="6"/>
  <c r="B74" i="6" a="1"/>
  <c r="B74" i="6"/>
  <c r="A74" i="6" a="1"/>
  <c r="A74" i="6"/>
  <c r="J73" i="6"/>
  <c r="I73" i="6"/>
  <c r="G73" i="6"/>
  <c r="D73" i="6" a="1"/>
  <c r="D73" i="6"/>
  <c r="B73" i="6" a="1"/>
  <c r="B73" i="6"/>
  <c r="A73" i="6" a="1"/>
  <c r="A73" i="6"/>
  <c r="J72" i="6"/>
  <c r="I72" i="6"/>
  <c r="G72" i="6"/>
  <c r="D72" i="6" a="1"/>
  <c r="D72" i="6"/>
  <c r="B72" i="6" a="1"/>
  <c r="B72" i="6"/>
  <c r="A72" i="6" a="1"/>
  <c r="A72" i="6"/>
  <c r="J71" i="6"/>
  <c r="I71" i="6"/>
  <c r="G71" i="6"/>
  <c r="D71" i="6" a="1"/>
  <c r="D71" i="6"/>
  <c r="B71" i="6" a="1"/>
  <c r="B71" i="6"/>
  <c r="A71" i="6" a="1"/>
  <c r="A71" i="6"/>
  <c r="J70" i="6"/>
  <c r="I70" i="6"/>
  <c r="G70" i="6"/>
  <c r="D70" i="6" a="1"/>
  <c r="D70" i="6"/>
  <c r="B70" i="6" a="1"/>
  <c r="B70" i="6"/>
  <c r="A70" i="6" a="1"/>
  <c r="A70" i="6"/>
  <c r="J69" i="6"/>
  <c r="I69" i="6"/>
  <c r="G69" i="6"/>
  <c r="D69" i="6" a="1"/>
  <c r="D69" i="6"/>
  <c r="B69" i="6" a="1"/>
  <c r="B69" i="6"/>
  <c r="A69" i="6" a="1"/>
  <c r="A69" i="6"/>
  <c r="J68" i="6"/>
  <c r="I68" i="6"/>
  <c r="G68" i="6"/>
  <c r="D68" i="6" a="1"/>
  <c r="D68" i="6"/>
  <c r="B68" i="6" a="1"/>
  <c r="B68" i="6"/>
  <c r="A68" i="6" a="1"/>
  <c r="A68" i="6"/>
  <c r="J67" i="6"/>
  <c r="I67" i="6"/>
  <c r="G67" i="6"/>
  <c r="D67" i="6" a="1"/>
  <c r="D67" i="6"/>
  <c r="B67" i="6" a="1"/>
  <c r="B67" i="6"/>
  <c r="A67" i="6" a="1"/>
  <c r="A67" i="6"/>
  <c r="J66" i="6"/>
  <c r="I66" i="6"/>
  <c r="G66" i="6"/>
  <c r="D66" i="6" a="1"/>
  <c r="D66" i="6"/>
  <c r="B66" i="6" a="1"/>
  <c r="B66" i="6"/>
  <c r="A66" i="6" a="1"/>
  <c r="A66" i="6"/>
  <c r="J65" i="6"/>
  <c r="I65" i="6"/>
  <c r="G65" i="6"/>
  <c r="D65" i="6" a="1"/>
  <c r="D65" i="6"/>
  <c r="B65" i="6" a="1"/>
  <c r="B65" i="6"/>
  <c r="A65" i="6" a="1"/>
  <c r="A65" i="6"/>
  <c r="J64" i="6"/>
  <c r="I64" i="6"/>
  <c r="G64" i="6"/>
  <c r="D64" i="6" a="1"/>
  <c r="D64" i="6"/>
  <c r="B64" i="6" a="1"/>
  <c r="B64" i="6"/>
  <c r="A64" i="6" a="1"/>
  <c r="A64" i="6"/>
  <c r="J63" i="6"/>
  <c r="I63" i="6"/>
  <c r="G63" i="6"/>
  <c r="D63" i="6" a="1"/>
  <c r="D63" i="6"/>
  <c r="B63" i="6" a="1"/>
  <c r="B63" i="6"/>
  <c r="A63" i="6" a="1"/>
  <c r="A63" i="6"/>
  <c r="J62" i="6"/>
  <c r="I62" i="6"/>
  <c r="G62" i="6"/>
  <c r="D62" i="6" a="1"/>
  <c r="D62" i="6"/>
  <c r="B62" i="6" a="1"/>
  <c r="B62" i="6"/>
  <c r="A62" i="6" a="1"/>
  <c r="A62" i="6"/>
  <c r="J61" i="6"/>
  <c r="I61" i="6"/>
  <c r="G61" i="6"/>
  <c r="D61" i="6" a="1"/>
  <c r="D61" i="6"/>
  <c r="B61" i="6" a="1"/>
  <c r="B61" i="6"/>
  <c r="A61" i="6" a="1"/>
  <c r="A61" i="6"/>
  <c r="J60" i="6"/>
  <c r="I60" i="6"/>
  <c r="G60" i="6"/>
  <c r="D60" i="6" a="1"/>
  <c r="D60" i="6"/>
  <c r="B60" i="6" a="1"/>
  <c r="B60" i="6"/>
  <c r="A60" i="6" a="1"/>
  <c r="A60" i="6"/>
  <c r="J59" i="6"/>
  <c r="I59" i="6"/>
  <c r="G59" i="6"/>
  <c r="D59" i="6" a="1"/>
  <c r="D59" i="6"/>
  <c r="B59" i="6" a="1"/>
  <c r="B59" i="6"/>
  <c r="A59" i="6" a="1"/>
  <c r="A59" i="6"/>
  <c r="J58" i="6"/>
  <c r="I58" i="6"/>
  <c r="G58" i="6"/>
  <c r="D58" i="6" a="1"/>
  <c r="D58" i="6"/>
  <c r="B58" i="6" a="1"/>
  <c r="B58" i="6"/>
  <c r="A58" i="6" a="1"/>
  <c r="A58" i="6"/>
  <c r="J57" i="6"/>
  <c r="I57" i="6"/>
  <c r="G57" i="6"/>
  <c r="D57" i="6" a="1"/>
  <c r="D57" i="6"/>
  <c r="B57" i="6" a="1"/>
  <c r="B57" i="6"/>
  <c r="A57" i="6" a="1"/>
  <c r="A57" i="6"/>
  <c r="J56" i="6"/>
  <c r="I56" i="6"/>
  <c r="G56" i="6"/>
  <c r="D56" i="6" a="1"/>
  <c r="D56" i="6"/>
  <c r="B56" i="6" a="1"/>
  <c r="B56" i="6"/>
  <c r="A56" i="6" a="1"/>
  <c r="A56" i="6"/>
  <c r="J55" i="6"/>
  <c r="I55" i="6"/>
  <c r="G55" i="6"/>
  <c r="D55" i="6" a="1"/>
  <c r="D55" i="6"/>
  <c r="B55" i="6" a="1"/>
  <c r="B55" i="6"/>
  <c r="A55" i="6" a="1"/>
  <c r="A55" i="6"/>
  <c r="J54" i="6"/>
  <c r="I54" i="6"/>
  <c r="G54" i="6"/>
  <c r="D54" i="6" a="1"/>
  <c r="D54" i="6"/>
  <c r="B54" i="6" a="1"/>
  <c r="B54" i="6"/>
  <c r="A54" i="6" a="1"/>
  <c r="A54" i="6"/>
  <c r="J53" i="6"/>
  <c r="I53" i="6"/>
  <c r="G53" i="6"/>
  <c r="D53" i="6" a="1"/>
  <c r="D53" i="6"/>
  <c r="B53" i="6" a="1"/>
  <c r="B53" i="6"/>
  <c r="A53" i="6" a="1"/>
  <c r="A53" i="6"/>
  <c r="J52" i="6"/>
  <c r="I52" i="6"/>
  <c r="G52" i="6"/>
  <c r="D52" i="6" a="1"/>
  <c r="D52" i="6"/>
  <c r="B52" i="6" a="1"/>
  <c r="B52" i="6"/>
  <c r="A52" i="6" a="1"/>
  <c r="A52" i="6"/>
  <c r="J51" i="6"/>
  <c r="I51" i="6"/>
  <c r="G51" i="6"/>
  <c r="D51" i="6" a="1"/>
  <c r="D51" i="6"/>
  <c r="B51" i="6" a="1"/>
  <c r="B51" i="6"/>
  <c r="A51" i="6" a="1"/>
  <c r="A51" i="6"/>
  <c r="J50" i="6"/>
  <c r="I50" i="6"/>
  <c r="G50" i="6"/>
  <c r="D50" i="6" a="1"/>
  <c r="D50" i="6"/>
  <c r="B50" i="6" a="1"/>
  <c r="B50" i="6"/>
  <c r="A50" i="6" a="1"/>
  <c r="A50" i="6"/>
  <c r="J49" i="6"/>
  <c r="I49" i="6"/>
  <c r="G49" i="6"/>
  <c r="D49" i="6" a="1"/>
  <c r="D49" i="6"/>
  <c r="B49" i="6" a="1"/>
  <c r="B49" i="6"/>
  <c r="A49" i="6" a="1"/>
  <c r="A49" i="6"/>
  <c r="J48" i="6"/>
  <c r="I48" i="6"/>
  <c r="G48" i="6"/>
  <c r="D48" i="6" a="1"/>
  <c r="D48" i="6"/>
  <c r="B48" i="6" a="1"/>
  <c r="B48" i="6"/>
  <c r="A48" i="6" a="1"/>
  <c r="A48" i="6"/>
  <c r="J47" i="6"/>
  <c r="I47" i="6"/>
  <c r="G47" i="6"/>
  <c r="D47" i="6" a="1"/>
  <c r="D47" i="6"/>
  <c r="B47" i="6" a="1"/>
  <c r="B47" i="6"/>
  <c r="A47" i="6" a="1"/>
  <c r="A47" i="6"/>
  <c r="J46" i="6"/>
  <c r="I46" i="6"/>
  <c r="G46" i="6"/>
  <c r="D46" i="6" a="1"/>
  <c r="D46" i="6"/>
  <c r="B46" i="6" a="1"/>
  <c r="B46" i="6"/>
  <c r="A46" i="6" a="1"/>
  <c r="A46" i="6"/>
  <c r="J45" i="6"/>
  <c r="I45" i="6"/>
  <c r="G45" i="6"/>
  <c r="D45" i="6" a="1"/>
  <c r="D45" i="6"/>
  <c r="B45" i="6" a="1"/>
  <c r="B45" i="6"/>
  <c r="A45" i="6" a="1"/>
  <c r="A45" i="6"/>
  <c r="J44" i="6"/>
  <c r="I44" i="6"/>
  <c r="G44" i="6"/>
  <c r="D44" i="6" a="1"/>
  <c r="D44" i="6"/>
  <c r="B44" i="6" a="1"/>
  <c r="B44" i="6"/>
  <c r="A44" i="6" a="1"/>
  <c r="A44" i="6"/>
  <c r="J43" i="6"/>
  <c r="I43" i="6"/>
  <c r="G43" i="6"/>
  <c r="D43" i="6" a="1"/>
  <c r="D43" i="6"/>
  <c r="B43" i="6" a="1"/>
  <c r="B43" i="6"/>
  <c r="A43" i="6" a="1"/>
  <c r="A43" i="6"/>
  <c r="J42" i="6"/>
  <c r="I42" i="6"/>
  <c r="G42" i="6"/>
  <c r="D42" i="6" a="1"/>
  <c r="D42" i="6"/>
  <c r="B42" i="6" a="1"/>
  <c r="B42" i="6"/>
  <c r="A42" i="6" a="1"/>
  <c r="A42" i="6"/>
  <c r="J41" i="6"/>
  <c r="I41" i="6"/>
  <c r="G41" i="6"/>
  <c r="D41" i="6" a="1"/>
  <c r="D41" i="6"/>
  <c r="B41" i="6" a="1"/>
  <c r="B41" i="6"/>
  <c r="A41" i="6" a="1"/>
  <c r="A41" i="6"/>
  <c r="J40" i="6"/>
  <c r="I40" i="6"/>
  <c r="G40" i="6"/>
  <c r="D40" i="6" a="1"/>
  <c r="D40" i="6"/>
  <c r="B40" i="6" a="1"/>
  <c r="B40" i="6"/>
  <c r="A40" i="6" a="1"/>
  <c r="A40" i="6"/>
  <c r="J39" i="6"/>
  <c r="I39" i="6"/>
  <c r="G39" i="6"/>
  <c r="D39" i="6" a="1"/>
  <c r="D39" i="6"/>
  <c r="B39" i="6" a="1"/>
  <c r="B39" i="6"/>
  <c r="A39" i="6" a="1"/>
  <c r="A39" i="6"/>
  <c r="J38" i="6"/>
  <c r="I38" i="6"/>
  <c r="G38" i="6"/>
  <c r="D38" i="6" a="1"/>
  <c r="D38" i="6"/>
  <c r="B38" i="6" a="1"/>
  <c r="B38" i="6"/>
  <c r="A38" i="6" a="1"/>
  <c r="A38" i="6"/>
  <c r="J37" i="6"/>
  <c r="I37" i="6"/>
  <c r="G37" i="6"/>
  <c r="D37" i="6" a="1"/>
  <c r="D37" i="6"/>
  <c r="B37" i="6" a="1"/>
  <c r="B37" i="6"/>
  <c r="A37" i="6" a="1"/>
  <c r="A37" i="6"/>
  <c r="J36" i="6"/>
  <c r="I36" i="6"/>
  <c r="G36" i="6"/>
  <c r="D36" i="6" a="1"/>
  <c r="D36" i="6"/>
  <c r="B36" i="6" a="1"/>
  <c r="B36" i="6"/>
  <c r="A36" i="6" a="1"/>
  <c r="A36" i="6"/>
  <c r="J35" i="6"/>
  <c r="I35" i="6"/>
  <c r="G35" i="6"/>
  <c r="D35" i="6" a="1"/>
  <c r="D35" i="6"/>
  <c r="B35" i="6" a="1"/>
  <c r="B35" i="6"/>
  <c r="A35" i="6" a="1"/>
  <c r="A35" i="6"/>
  <c r="J34" i="6"/>
  <c r="I34" i="6"/>
  <c r="G34" i="6"/>
  <c r="D34" i="6" a="1"/>
  <c r="D34" i="6"/>
  <c r="B34" i="6" a="1"/>
  <c r="B34" i="6"/>
  <c r="A34" i="6" a="1"/>
  <c r="A34" i="6"/>
  <c r="J33" i="6"/>
  <c r="I33" i="6"/>
  <c r="G33" i="6"/>
  <c r="D33" i="6" a="1"/>
  <c r="D33" i="6"/>
  <c r="B33" i="6" a="1"/>
  <c r="B33" i="6"/>
  <c r="A33" i="6" a="1"/>
  <c r="A33" i="6"/>
  <c r="J32" i="6"/>
  <c r="I32" i="6"/>
  <c r="G32" i="6"/>
  <c r="D32" i="6" a="1"/>
  <c r="D32" i="6"/>
  <c r="B32" i="6" a="1"/>
  <c r="B32" i="6"/>
  <c r="A32" i="6" a="1"/>
  <c r="A32" i="6"/>
  <c r="J31" i="6"/>
  <c r="I31" i="6"/>
  <c r="G31" i="6"/>
  <c r="D31" i="6" a="1"/>
  <c r="D31" i="6"/>
  <c r="B31" i="6" a="1"/>
  <c r="B31" i="6"/>
  <c r="A31" i="6" a="1"/>
  <c r="A31" i="6"/>
  <c r="J30" i="6"/>
  <c r="I30" i="6"/>
  <c r="G30" i="6"/>
  <c r="D30" i="6" a="1"/>
  <c r="D30" i="6"/>
  <c r="B30" i="6" a="1"/>
  <c r="B30" i="6"/>
  <c r="A30" i="6" a="1"/>
  <c r="A30" i="6"/>
  <c r="J29" i="6"/>
  <c r="I29" i="6"/>
  <c r="G29" i="6"/>
  <c r="D29" i="6" a="1"/>
  <c r="D29" i="6"/>
  <c r="B29" i="6" a="1"/>
  <c r="B29" i="6"/>
  <c r="A29" i="6" a="1"/>
  <c r="A29" i="6"/>
  <c r="J28" i="6"/>
  <c r="I28" i="6"/>
  <c r="G28" i="6"/>
  <c r="D28" i="6" a="1"/>
  <c r="D28" i="6"/>
  <c r="B28" i="6" a="1"/>
  <c r="B28" i="6"/>
  <c r="A28" i="6" a="1"/>
  <c r="A28" i="6"/>
  <c r="J27" i="6"/>
  <c r="I27" i="6"/>
  <c r="G27" i="6"/>
  <c r="D27" i="6" a="1"/>
  <c r="D27" i="6"/>
  <c r="B27" i="6" a="1"/>
  <c r="B27" i="6"/>
  <c r="A27" i="6" a="1"/>
  <c r="A27" i="6"/>
  <c r="J26" i="6"/>
  <c r="I26" i="6"/>
  <c r="G26" i="6"/>
  <c r="D26" i="6" a="1"/>
  <c r="D26" i="6"/>
  <c r="B26" i="6" a="1"/>
  <c r="B26" i="6"/>
  <c r="A26" i="6" a="1"/>
  <c r="A26" i="6"/>
  <c r="J25" i="6"/>
  <c r="I25" i="6"/>
  <c r="G25" i="6"/>
  <c r="D25" i="6" a="1"/>
  <c r="D25" i="6"/>
  <c r="B25" i="6" a="1"/>
  <c r="B25" i="6"/>
  <c r="A25" i="6" a="1"/>
  <c r="A25" i="6"/>
  <c r="J24" i="6"/>
  <c r="I24" i="6"/>
  <c r="G24" i="6"/>
  <c r="D24" i="6" a="1"/>
  <c r="D24" i="6"/>
  <c r="B24" i="6" a="1"/>
  <c r="B24" i="6"/>
  <c r="A24" i="6" a="1"/>
  <c r="A24" i="6"/>
  <c r="J23" i="6"/>
  <c r="I23" i="6"/>
  <c r="G23" i="6"/>
  <c r="D23" i="6" a="1"/>
  <c r="D23" i="6"/>
  <c r="B23" i="6" a="1"/>
  <c r="B23" i="6"/>
  <c r="A23" i="6" a="1"/>
  <c r="A23" i="6"/>
  <c r="J22" i="6"/>
  <c r="I22" i="6"/>
  <c r="G22" i="6"/>
  <c r="D22" i="6" a="1"/>
  <c r="D22" i="6"/>
  <c r="B22" i="6" a="1"/>
  <c r="B22" i="6"/>
  <c r="A22" i="6" a="1"/>
  <c r="A22" i="6"/>
  <c r="J21" i="6"/>
  <c r="I21" i="6"/>
  <c r="G21" i="6"/>
  <c r="D21" i="6" a="1"/>
  <c r="D21" i="6"/>
  <c r="B21" i="6" a="1"/>
  <c r="B21" i="6"/>
  <c r="A21" i="6" a="1"/>
  <c r="A21" i="6"/>
  <c r="J20" i="6"/>
  <c r="I20" i="6"/>
  <c r="G20" i="6"/>
  <c r="D20" i="6" a="1"/>
  <c r="D20" i="6"/>
  <c r="B20" i="6" a="1"/>
  <c r="B20" i="6"/>
  <c r="A20" i="6" a="1"/>
  <c r="A20" i="6"/>
  <c r="J19" i="6"/>
  <c r="I19" i="6"/>
  <c r="G19" i="6"/>
  <c r="D19" i="6" a="1"/>
  <c r="D19" i="6"/>
  <c r="B19" i="6" a="1"/>
  <c r="B19" i="6"/>
  <c r="A19" i="6" a="1"/>
  <c r="A19" i="6"/>
  <c r="J18" i="6"/>
  <c r="I18" i="6"/>
  <c r="G18" i="6"/>
  <c r="D18" i="6" a="1"/>
  <c r="D18" i="6"/>
  <c r="B18" i="6" a="1"/>
  <c r="B18" i="6"/>
  <c r="A18" i="6" a="1"/>
  <c r="A18" i="6"/>
  <c r="J17" i="6"/>
  <c r="I17" i="6"/>
  <c r="G17" i="6"/>
  <c r="D17" i="6" a="1"/>
  <c r="D17" i="6"/>
  <c r="B17" i="6" a="1"/>
  <c r="B17" i="6"/>
  <c r="A17" i="6" a="1"/>
  <c r="A17" i="6"/>
  <c r="J16" i="6"/>
  <c r="I16" i="6"/>
  <c r="G16" i="6"/>
  <c r="D16" i="6" a="1"/>
  <c r="D16" i="6"/>
  <c r="B16" i="6" a="1"/>
  <c r="B16" i="6"/>
  <c r="A16" i="6" a="1"/>
  <c r="A16" i="6"/>
  <c r="J15" i="6"/>
  <c r="I15" i="6"/>
  <c r="G15" i="6"/>
  <c r="D15" i="6" a="1"/>
  <c r="D15" i="6"/>
  <c r="B15" i="6" a="1"/>
  <c r="B15" i="6"/>
  <c r="A15" i="6" a="1"/>
  <c r="A15" i="6"/>
  <c r="J14" i="6"/>
  <c r="I14" i="6"/>
  <c r="G14" i="6"/>
  <c r="D14" i="6" a="1"/>
  <c r="D14" i="6"/>
  <c r="B14" i="6" a="1"/>
  <c r="B14" i="6"/>
  <c r="A14" i="6" a="1"/>
  <c r="A14" i="6"/>
  <c r="J13" i="6"/>
  <c r="I13" i="6"/>
  <c r="G13" i="6"/>
  <c r="D13" i="6" a="1"/>
  <c r="D13" i="6"/>
  <c r="B13" i="6" a="1"/>
  <c r="B13" i="6"/>
  <c r="A13" i="6" a="1"/>
  <c r="A13" i="6"/>
  <c r="G12" i="6"/>
  <c r="A12" i="6" a="1"/>
  <c r="A12" i="6"/>
  <c r="G11" i="6"/>
  <c r="A11" i="6" a="1"/>
  <c r="A11" i="6"/>
  <c r="G10" i="6"/>
  <c r="G9" i="6"/>
  <c r="G8" i="6"/>
  <c r="A8" i="6" a="1"/>
  <c r="A8" i="6"/>
  <c r="BD67" i="5"/>
  <c r="BC67" i="5"/>
  <c r="BB67" i="5"/>
  <c r="BA67" i="5"/>
  <c r="AZ67" i="5"/>
  <c r="AY67" i="5"/>
  <c r="AX67" i="5"/>
  <c r="AV67" i="5"/>
  <c r="AT67" i="5"/>
  <c r="AR67" i="5"/>
  <c r="AP67" i="5"/>
  <c r="AN67" i="5"/>
  <c r="AL67" i="5"/>
  <c r="AI67" i="5"/>
  <c r="AG67" i="5"/>
  <c r="AF67" i="5"/>
  <c r="AE67" i="5"/>
  <c r="AD67" i="5"/>
  <c r="AC67" i="5"/>
  <c r="AB67" i="5"/>
  <c r="AA67" i="5"/>
  <c r="G67" i="5"/>
  <c r="D67" i="5"/>
  <c r="C67" i="5"/>
  <c r="B67" i="5"/>
  <c r="BD66" i="5"/>
  <c r="BC66" i="5"/>
  <c r="BB66" i="5"/>
  <c r="BA66" i="5"/>
  <c r="AZ66" i="5"/>
  <c r="AY66" i="5"/>
  <c r="AX66" i="5"/>
  <c r="AV66" i="5"/>
  <c r="AT66" i="5"/>
  <c r="AR66" i="5"/>
  <c r="AP66" i="5"/>
  <c r="AN66" i="5"/>
  <c r="AL66" i="5"/>
  <c r="AI66" i="5"/>
  <c r="AG66" i="5"/>
  <c r="AF66" i="5"/>
  <c r="AE66" i="5"/>
  <c r="AD66" i="5"/>
  <c r="AC66" i="5"/>
  <c r="AB66" i="5"/>
  <c r="AA66" i="5"/>
  <c r="G66" i="5"/>
  <c r="D66" i="5"/>
  <c r="C66" i="5"/>
  <c r="B66" i="5"/>
  <c r="BD65" i="5"/>
  <c r="BC65" i="5"/>
  <c r="BB65" i="5"/>
  <c r="BA65" i="5"/>
  <c r="AZ65" i="5"/>
  <c r="AY65" i="5"/>
  <c r="AX65" i="5"/>
  <c r="AV65" i="5"/>
  <c r="AT65" i="5"/>
  <c r="AR65" i="5"/>
  <c r="AP65" i="5"/>
  <c r="AN65" i="5"/>
  <c r="AL65" i="5"/>
  <c r="AI65" i="5"/>
  <c r="AG65" i="5"/>
  <c r="AF65" i="5"/>
  <c r="AE65" i="5"/>
  <c r="AD65" i="5"/>
  <c r="AC65" i="5"/>
  <c r="AB65" i="5"/>
  <c r="AA65" i="5"/>
  <c r="G65" i="5"/>
  <c r="D65" i="5"/>
  <c r="C65" i="5"/>
  <c r="B65" i="5"/>
  <c r="BD64" i="5"/>
  <c r="BC64" i="5"/>
  <c r="BB64" i="5"/>
  <c r="BA64" i="5"/>
  <c r="AZ64" i="5"/>
  <c r="AY64" i="5"/>
  <c r="AX64" i="5"/>
  <c r="AV64" i="5"/>
  <c r="AT64" i="5"/>
  <c r="AR64" i="5"/>
  <c r="AP64" i="5"/>
  <c r="AN64" i="5"/>
  <c r="AL64" i="5"/>
  <c r="AI64" i="5"/>
  <c r="AG64" i="5"/>
  <c r="AF64" i="5"/>
  <c r="AE64" i="5"/>
  <c r="AD64" i="5"/>
  <c r="AC64" i="5"/>
  <c r="AB64" i="5"/>
  <c r="AA64" i="5"/>
  <c r="G64" i="5"/>
  <c r="D64" i="5"/>
  <c r="C64" i="5"/>
  <c r="B64" i="5"/>
  <c r="BD63" i="5"/>
  <c r="BC63" i="5"/>
  <c r="BB63" i="5"/>
  <c r="BA63" i="5"/>
  <c r="AZ63" i="5"/>
  <c r="AY63" i="5"/>
  <c r="AX63" i="5"/>
  <c r="AV63" i="5"/>
  <c r="AT63" i="5"/>
  <c r="AR63" i="5"/>
  <c r="AP63" i="5"/>
  <c r="AN63" i="5"/>
  <c r="AL63" i="5"/>
  <c r="AI63" i="5"/>
  <c r="AG63" i="5"/>
  <c r="AF63" i="5"/>
  <c r="AE63" i="5"/>
  <c r="AD63" i="5"/>
  <c r="AC63" i="5"/>
  <c r="AB63" i="5"/>
  <c r="AA63" i="5"/>
  <c r="G63" i="5"/>
  <c r="D63" i="5"/>
  <c r="C63" i="5"/>
  <c r="B63" i="5"/>
  <c r="BD62" i="5"/>
  <c r="BC62" i="5"/>
  <c r="BB62" i="5"/>
  <c r="BA62" i="5"/>
  <c r="AZ62" i="5"/>
  <c r="AY62" i="5"/>
  <c r="AX62" i="5"/>
  <c r="AV62" i="5"/>
  <c r="AT62" i="5"/>
  <c r="AR62" i="5"/>
  <c r="AP62" i="5"/>
  <c r="AN62" i="5"/>
  <c r="AL62" i="5"/>
  <c r="AI62" i="5"/>
  <c r="AG62" i="5"/>
  <c r="AF62" i="5"/>
  <c r="AE62" i="5"/>
  <c r="AD62" i="5"/>
  <c r="AC62" i="5"/>
  <c r="AB62" i="5"/>
  <c r="AA62" i="5"/>
  <c r="G62" i="5"/>
  <c r="D62" i="5"/>
  <c r="C62" i="5"/>
  <c r="B62" i="5"/>
  <c r="BD61" i="5"/>
  <c r="BC61" i="5"/>
  <c r="BB61" i="5"/>
  <c r="BA61" i="5"/>
  <c r="AZ61" i="5"/>
  <c r="AY61" i="5"/>
  <c r="AX61" i="5"/>
  <c r="AV61" i="5"/>
  <c r="AT61" i="5"/>
  <c r="AR61" i="5"/>
  <c r="AP61" i="5"/>
  <c r="AN61" i="5"/>
  <c r="AL61" i="5"/>
  <c r="AI61" i="5"/>
  <c r="AG61" i="5"/>
  <c r="AF61" i="5"/>
  <c r="AE61" i="5"/>
  <c r="AD61" i="5"/>
  <c r="AC61" i="5"/>
  <c r="AB61" i="5"/>
  <c r="AA61" i="5"/>
  <c r="G61" i="5"/>
  <c r="D61" i="5"/>
  <c r="C61" i="5"/>
  <c r="B61" i="5"/>
  <c r="BD60" i="5"/>
  <c r="BC60" i="5"/>
  <c r="BB60" i="5"/>
  <c r="BA60" i="5"/>
  <c r="AZ60" i="5"/>
  <c r="AY60" i="5"/>
  <c r="AX60" i="5"/>
  <c r="AV60" i="5"/>
  <c r="AT60" i="5"/>
  <c r="AR60" i="5"/>
  <c r="AP60" i="5"/>
  <c r="AN60" i="5"/>
  <c r="AL60" i="5"/>
  <c r="AI60" i="5"/>
  <c r="AG60" i="5"/>
  <c r="AF60" i="5"/>
  <c r="AE60" i="5"/>
  <c r="AD60" i="5"/>
  <c r="AC60" i="5"/>
  <c r="AB60" i="5"/>
  <c r="AA60" i="5"/>
  <c r="G60" i="5"/>
  <c r="D60" i="5"/>
  <c r="C60" i="5"/>
  <c r="B60" i="5"/>
  <c r="BD59" i="5"/>
  <c r="BC59" i="5"/>
  <c r="BB59" i="5"/>
  <c r="BA59" i="5"/>
  <c r="AZ59" i="5"/>
  <c r="AY59" i="5"/>
  <c r="AX59" i="5"/>
  <c r="AV59" i="5"/>
  <c r="AT59" i="5"/>
  <c r="AR59" i="5"/>
  <c r="AP59" i="5"/>
  <c r="AN59" i="5"/>
  <c r="AL59" i="5"/>
  <c r="AI59" i="5"/>
  <c r="AG59" i="5"/>
  <c r="AF59" i="5"/>
  <c r="AE59" i="5"/>
  <c r="AD59" i="5"/>
  <c r="AC59" i="5"/>
  <c r="AB59" i="5"/>
  <c r="AA59" i="5"/>
  <c r="G59" i="5"/>
  <c r="D59" i="5"/>
  <c r="C59" i="5"/>
  <c r="B59" i="5"/>
  <c r="BD58" i="5"/>
  <c r="BC58" i="5"/>
  <c r="BB58" i="5"/>
  <c r="BA58" i="5"/>
  <c r="AZ58" i="5"/>
  <c r="AY58" i="5"/>
  <c r="AX58" i="5"/>
  <c r="AV58" i="5"/>
  <c r="AT58" i="5"/>
  <c r="AR58" i="5"/>
  <c r="AP58" i="5"/>
  <c r="AN58" i="5"/>
  <c r="AL58" i="5"/>
  <c r="AI58" i="5"/>
  <c r="AG58" i="5"/>
  <c r="AF58" i="5"/>
  <c r="AE58" i="5"/>
  <c r="AD58" i="5"/>
  <c r="AC58" i="5"/>
  <c r="AB58" i="5"/>
  <c r="AA58" i="5"/>
  <c r="G58" i="5"/>
  <c r="D58" i="5"/>
  <c r="C58" i="5"/>
  <c r="B58" i="5"/>
  <c r="BD57" i="5"/>
  <c r="BC57" i="5"/>
  <c r="BB57" i="5"/>
  <c r="BA57" i="5"/>
  <c r="AZ57" i="5"/>
  <c r="AY57" i="5"/>
  <c r="AX57" i="5"/>
  <c r="AV57" i="5"/>
  <c r="AT57" i="5"/>
  <c r="AR57" i="5"/>
  <c r="AP57" i="5"/>
  <c r="AN57" i="5"/>
  <c r="AL57" i="5"/>
  <c r="AI57" i="5"/>
  <c r="AG57" i="5"/>
  <c r="AF57" i="5"/>
  <c r="AE57" i="5"/>
  <c r="AD57" i="5"/>
  <c r="AC57" i="5"/>
  <c r="AB57" i="5"/>
  <c r="AA57" i="5"/>
  <c r="G57" i="5"/>
  <c r="D57" i="5"/>
  <c r="C57" i="5"/>
  <c r="B57" i="5"/>
  <c r="BD56" i="5"/>
  <c r="BC56" i="5"/>
  <c r="BB56" i="5"/>
  <c r="BA56" i="5"/>
  <c r="AZ56" i="5"/>
  <c r="AY56" i="5"/>
  <c r="AX56" i="5"/>
  <c r="AV56" i="5"/>
  <c r="AT56" i="5"/>
  <c r="AR56" i="5"/>
  <c r="AP56" i="5"/>
  <c r="AN56" i="5"/>
  <c r="AL56" i="5"/>
  <c r="AI56" i="5"/>
  <c r="AG56" i="5"/>
  <c r="AF56" i="5"/>
  <c r="AE56" i="5"/>
  <c r="AD56" i="5"/>
  <c r="AC56" i="5"/>
  <c r="AB56" i="5"/>
  <c r="AA56" i="5"/>
  <c r="G56" i="5"/>
  <c r="D56" i="5"/>
  <c r="C56" i="5"/>
  <c r="B56" i="5"/>
  <c r="BD55" i="5"/>
  <c r="BC55" i="5"/>
  <c r="BB55" i="5"/>
  <c r="BA55" i="5"/>
  <c r="AZ55" i="5"/>
  <c r="AY55" i="5"/>
  <c r="AX55" i="5"/>
  <c r="AV55" i="5"/>
  <c r="AT55" i="5"/>
  <c r="AR55" i="5"/>
  <c r="AP55" i="5"/>
  <c r="AN55" i="5"/>
  <c r="AL55" i="5"/>
  <c r="AI55" i="5"/>
  <c r="AG55" i="5"/>
  <c r="AF55" i="5"/>
  <c r="AE55" i="5"/>
  <c r="AD55" i="5"/>
  <c r="AC55" i="5"/>
  <c r="AB55" i="5"/>
  <c r="AA55" i="5"/>
  <c r="G55" i="5"/>
  <c r="D55" i="5"/>
  <c r="C55" i="5"/>
  <c r="B55" i="5"/>
  <c r="BD54" i="5"/>
  <c r="BC54" i="5"/>
  <c r="BB54" i="5"/>
  <c r="BA54" i="5"/>
  <c r="AZ54" i="5"/>
  <c r="AY54" i="5"/>
  <c r="AX54" i="5"/>
  <c r="AV54" i="5"/>
  <c r="AT54" i="5"/>
  <c r="AR54" i="5"/>
  <c r="AP54" i="5"/>
  <c r="AN54" i="5"/>
  <c r="AL54" i="5"/>
  <c r="AI54" i="5"/>
  <c r="AG54" i="5"/>
  <c r="AF54" i="5"/>
  <c r="AE54" i="5"/>
  <c r="AD54" i="5"/>
  <c r="AC54" i="5"/>
  <c r="AB54" i="5"/>
  <c r="AA54" i="5"/>
  <c r="G54" i="5"/>
  <c r="D54" i="5"/>
  <c r="C54" i="5"/>
  <c r="B54" i="5"/>
  <c r="BD53" i="5"/>
  <c r="BC53" i="5"/>
  <c r="BB53" i="5"/>
  <c r="BA53" i="5"/>
  <c r="AZ53" i="5"/>
  <c r="AY53" i="5"/>
  <c r="AX53" i="5"/>
  <c r="AV53" i="5"/>
  <c r="AT53" i="5"/>
  <c r="AR53" i="5"/>
  <c r="AP53" i="5"/>
  <c r="AN53" i="5"/>
  <c r="AL53" i="5"/>
  <c r="AI53" i="5"/>
  <c r="AG53" i="5"/>
  <c r="AF53" i="5"/>
  <c r="AE53" i="5"/>
  <c r="AD53" i="5"/>
  <c r="AC53" i="5"/>
  <c r="AB53" i="5"/>
  <c r="AA53" i="5"/>
  <c r="G53" i="5"/>
  <c r="D53" i="5"/>
  <c r="C53" i="5"/>
  <c r="B53" i="5"/>
  <c r="BD52" i="5"/>
  <c r="BC52" i="5"/>
  <c r="BB52" i="5"/>
  <c r="BA52" i="5"/>
  <c r="AZ52" i="5"/>
  <c r="AY52" i="5"/>
  <c r="AX52" i="5"/>
  <c r="AV52" i="5"/>
  <c r="AT52" i="5"/>
  <c r="AR52" i="5"/>
  <c r="AP52" i="5"/>
  <c r="AN52" i="5"/>
  <c r="AL52" i="5"/>
  <c r="AI52" i="5"/>
  <c r="AG52" i="5"/>
  <c r="AF52" i="5"/>
  <c r="AE52" i="5"/>
  <c r="AD52" i="5"/>
  <c r="AC52" i="5"/>
  <c r="AB52" i="5"/>
  <c r="AA52" i="5"/>
  <c r="G52" i="5"/>
  <c r="D52" i="5"/>
  <c r="C52" i="5"/>
  <c r="B52" i="5"/>
  <c r="BD51" i="5"/>
  <c r="BC51" i="5"/>
  <c r="BB51" i="5"/>
  <c r="BA51" i="5"/>
  <c r="AZ51" i="5"/>
  <c r="AY51" i="5"/>
  <c r="AX51" i="5"/>
  <c r="AV51" i="5"/>
  <c r="AT51" i="5"/>
  <c r="AR51" i="5"/>
  <c r="AP51" i="5"/>
  <c r="AN51" i="5"/>
  <c r="AL51" i="5"/>
  <c r="AI51" i="5"/>
  <c r="AG51" i="5"/>
  <c r="AF51" i="5"/>
  <c r="AE51" i="5"/>
  <c r="AD51" i="5"/>
  <c r="AC51" i="5"/>
  <c r="AB51" i="5"/>
  <c r="AA51" i="5"/>
  <c r="G51" i="5"/>
  <c r="D51" i="5"/>
  <c r="C51" i="5"/>
  <c r="B51" i="5"/>
  <c r="BD50" i="5"/>
  <c r="BC50" i="5"/>
  <c r="BB50" i="5"/>
  <c r="BA50" i="5"/>
  <c r="AZ50" i="5"/>
  <c r="AY50" i="5"/>
  <c r="AX50" i="5"/>
  <c r="AV50" i="5"/>
  <c r="AT50" i="5"/>
  <c r="AR50" i="5"/>
  <c r="AP50" i="5"/>
  <c r="AN50" i="5"/>
  <c r="AL50" i="5"/>
  <c r="AI50" i="5"/>
  <c r="AG50" i="5"/>
  <c r="AF50" i="5"/>
  <c r="AE50" i="5"/>
  <c r="AD50" i="5"/>
  <c r="AC50" i="5"/>
  <c r="AB50" i="5"/>
  <c r="AA50" i="5"/>
  <c r="G50" i="5"/>
  <c r="D50" i="5"/>
  <c r="C50" i="5"/>
  <c r="B50" i="5"/>
  <c r="BD49" i="5"/>
  <c r="BC49" i="5"/>
  <c r="BB49" i="5"/>
  <c r="BA49" i="5"/>
  <c r="AZ49" i="5"/>
  <c r="AY49" i="5"/>
  <c r="AX49" i="5"/>
  <c r="AV49" i="5"/>
  <c r="AT49" i="5"/>
  <c r="AR49" i="5"/>
  <c r="AP49" i="5"/>
  <c r="AN49" i="5"/>
  <c r="AL49" i="5"/>
  <c r="AI49" i="5"/>
  <c r="AG49" i="5"/>
  <c r="AF49" i="5"/>
  <c r="AE49" i="5"/>
  <c r="AD49" i="5"/>
  <c r="AC49" i="5"/>
  <c r="AB49" i="5"/>
  <c r="AA49" i="5"/>
  <c r="G49" i="5"/>
  <c r="D49" i="5"/>
  <c r="C49" i="5"/>
  <c r="B49" i="5"/>
  <c r="BD48" i="5"/>
  <c r="BC48" i="5"/>
  <c r="BB48" i="5"/>
  <c r="BA48" i="5"/>
  <c r="AZ48" i="5"/>
  <c r="AY48" i="5"/>
  <c r="AX48" i="5"/>
  <c r="AV48" i="5"/>
  <c r="AT48" i="5"/>
  <c r="AR48" i="5"/>
  <c r="AP48" i="5"/>
  <c r="AN48" i="5"/>
  <c r="AL48" i="5"/>
  <c r="AI48" i="5"/>
  <c r="AG48" i="5"/>
  <c r="AF48" i="5"/>
  <c r="AE48" i="5"/>
  <c r="AD48" i="5"/>
  <c r="AC48" i="5"/>
  <c r="AB48" i="5"/>
  <c r="AA48" i="5"/>
  <c r="G48" i="5"/>
  <c r="D48" i="5"/>
  <c r="C48" i="5"/>
  <c r="B48" i="5"/>
  <c r="BD47" i="5"/>
  <c r="BC47" i="5"/>
  <c r="BB47" i="5"/>
  <c r="BA47" i="5"/>
  <c r="AZ47" i="5"/>
  <c r="AY47" i="5"/>
  <c r="AX47" i="5"/>
  <c r="AV47" i="5"/>
  <c r="AT47" i="5"/>
  <c r="AR47" i="5"/>
  <c r="AP47" i="5"/>
  <c r="AN47" i="5"/>
  <c r="AL47" i="5"/>
  <c r="AI47" i="5"/>
  <c r="AG47" i="5"/>
  <c r="AF47" i="5"/>
  <c r="AE47" i="5"/>
  <c r="AD47" i="5"/>
  <c r="AC47" i="5"/>
  <c r="AB47" i="5"/>
  <c r="AA47" i="5"/>
  <c r="G47" i="5"/>
  <c r="D47" i="5"/>
  <c r="C47" i="5"/>
  <c r="B47" i="5"/>
  <c r="BD46" i="5"/>
  <c r="BC46" i="5"/>
  <c r="BB46" i="5"/>
  <c r="BA46" i="5"/>
  <c r="AZ46" i="5"/>
  <c r="AY46" i="5"/>
  <c r="AX46" i="5"/>
  <c r="AV46" i="5"/>
  <c r="AT46" i="5"/>
  <c r="AR46" i="5"/>
  <c r="AP46" i="5"/>
  <c r="AN46" i="5"/>
  <c r="AL46" i="5"/>
  <c r="AI46" i="5"/>
  <c r="AG46" i="5"/>
  <c r="AF46" i="5"/>
  <c r="AE46" i="5"/>
  <c r="AD46" i="5"/>
  <c r="AC46" i="5"/>
  <c r="AB46" i="5"/>
  <c r="AA46" i="5"/>
  <c r="G46" i="5"/>
  <c r="D46" i="5"/>
  <c r="C46" i="5"/>
  <c r="B46" i="5"/>
  <c r="BD45" i="5"/>
  <c r="BC45" i="5"/>
  <c r="BB45" i="5"/>
  <c r="BA45" i="5"/>
  <c r="AZ45" i="5"/>
  <c r="AY45" i="5"/>
  <c r="AX45" i="5"/>
  <c r="AV45" i="5"/>
  <c r="AT45" i="5"/>
  <c r="AR45" i="5"/>
  <c r="AP45" i="5"/>
  <c r="AN45" i="5"/>
  <c r="AL45" i="5"/>
  <c r="AI45" i="5"/>
  <c r="AG45" i="5"/>
  <c r="AF45" i="5"/>
  <c r="AE45" i="5"/>
  <c r="AD45" i="5"/>
  <c r="AC45" i="5"/>
  <c r="AB45" i="5"/>
  <c r="AA45" i="5"/>
  <c r="G45" i="5"/>
  <c r="D45" i="5"/>
  <c r="C45" i="5"/>
  <c r="B45" i="5"/>
  <c r="BD44" i="5"/>
  <c r="BC44" i="5"/>
  <c r="BB44" i="5"/>
  <c r="BA44" i="5"/>
  <c r="AZ44" i="5"/>
  <c r="AY44" i="5"/>
  <c r="AX44" i="5"/>
  <c r="AV44" i="5"/>
  <c r="AT44" i="5"/>
  <c r="AR44" i="5"/>
  <c r="AP44" i="5"/>
  <c r="AN44" i="5"/>
  <c r="AL44" i="5"/>
  <c r="AI44" i="5"/>
  <c r="AG44" i="5"/>
  <c r="AF44" i="5"/>
  <c r="AE44" i="5"/>
  <c r="AD44" i="5"/>
  <c r="AC44" i="5"/>
  <c r="AB44" i="5"/>
  <c r="AA44" i="5"/>
  <c r="G44" i="5"/>
  <c r="D44" i="5"/>
  <c r="C44" i="5"/>
  <c r="B44" i="5"/>
  <c r="BD43" i="5"/>
  <c r="BC43" i="5"/>
  <c r="BB43" i="5"/>
  <c r="BA43" i="5"/>
  <c r="AZ43" i="5"/>
  <c r="AY43" i="5"/>
  <c r="AX43" i="5"/>
  <c r="AV43" i="5"/>
  <c r="AT43" i="5"/>
  <c r="AR43" i="5"/>
  <c r="AP43" i="5"/>
  <c r="AN43" i="5"/>
  <c r="AL43" i="5"/>
  <c r="AI43" i="5"/>
  <c r="AG43" i="5"/>
  <c r="AF43" i="5"/>
  <c r="AE43" i="5"/>
  <c r="AD43" i="5"/>
  <c r="AC43" i="5"/>
  <c r="AB43" i="5"/>
  <c r="AA43" i="5"/>
  <c r="G43" i="5"/>
  <c r="D43" i="5"/>
  <c r="C43" i="5"/>
  <c r="B43" i="5"/>
  <c r="BD42" i="5"/>
  <c r="BC42" i="5"/>
  <c r="BB42" i="5"/>
  <c r="BA42" i="5"/>
  <c r="AZ42" i="5"/>
  <c r="AY42" i="5"/>
  <c r="AX42" i="5"/>
  <c r="AV42" i="5"/>
  <c r="AT42" i="5"/>
  <c r="AR42" i="5"/>
  <c r="AP42" i="5"/>
  <c r="AN42" i="5"/>
  <c r="AL42" i="5"/>
  <c r="AI42" i="5"/>
  <c r="AG42" i="5"/>
  <c r="AF42" i="5"/>
  <c r="AE42" i="5"/>
  <c r="AD42" i="5"/>
  <c r="AC42" i="5"/>
  <c r="AB42" i="5"/>
  <c r="AA42" i="5"/>
  <c r="G42" i="5"/>
  <c r="D42" i="5"/>
  <c r="C42" i="5"/>
  <c r="B42" i="5"/>
  <c r="BD41" i="5"/>
  <c r="BC41" i="5"/>
  <c r="BB41" i="5"/>
  <c r="BA41" i="5"/>
  <c r="AZ41" i="5"/>
  <c r="AY41" i="5"/>
  <c r="AX41" i="5"/>
  <c r="AV41" i="5"/>
  <c r="AT41" i="5"/>
  <c r="AR41" i="5"/>
  <c r="AP41" i="5"/>
  <c r="AN41" i="5"/>
  <c r="AL41" i="5"/>
  <c r="AI41" i="5"/>
  <c r="AG41" i="5"/>
  <c r="AF41" i="5"/>
  <c r="AE41" i="5"/>
  <c r="AD41" i="5"/>
  <c r="AC41" i="5"/>
  <c r="AB41" i="5"/>
  <c r="AA41" i="5"/>
  <c r="G41" i="5"/>
  <c r="D41" i="5"/>
  <c r="C41" i="5"/>
  <c r="B41" i="5"/>
  <c r="BD40" i="5"/>
  <c r="BC40" i="5"/>
  <c r="BB40" i="5"/>
  <c r="BA40" i="5"/>
  <c r="AZ40" i="5"/>
  <c r="AY40" i="5"/>
  <c r="AX40" i="5"/>
  <c r="AV40" i="5"/>
  <c r="AT40" i="5"/>
  <c r="AR40" i="5"/>
  <c r="AP40" i="5"/>
  <c r="AN40" i="5"/>
  <c r="AL40" i="5"/>
  <c r="AI40" i="5"/>
  <c r="AG40" i="5"/>
  <c r="AF40" i="5"/>
  <c r="AE40" i="5"/>
  <c r="AD40" i="5"/>
  <c r="AC40" i="5"/>
  <c r="AB40" i="5"/>
  <c r="AA40" i="5"/>
  <c r="G40" i="5"/>
  <c r="D40" i="5"/>
  <c r="C40" i="5"/>
  <c r="B40" i="5"/>
  <c r="BD39" i="5"/>
  <c r="BC39" i="5"/>
  <c r="BB39" i="5"/>
  <c r="BA39" i="5"/>
  <c r="AZ39" i="5"/>
  <c r="AY39" i="5"/>
  <c r="AX39" i="5"/>
  <c r="AV39" i="5"/>
  <c r="AT39" i="5"/>
  <c r="AR39" i="5"/>
  <c r="AP39" i="5"/>
  <c r="AN39" i="5"/>
  <c r="AL39" i="5"/>
  <c r="AI39" i="5"/>
  <c r="AG39" i="5"/>
  <c r="AF39" i="5"/>
  <c r="AE39" i="5"/>
  <c r="AD39" i="5"/>
  <c r="AC39" i="5"/>
  <c r="AB39" i="5"/>
  <c r="AA39" i="5"/>
  <c r="G39" i="5"/>
  <c r="D39" i="5"/>
  <c r="C39" i="5"/>
  <c r="B39" i="5"/>
  <c r="BD38" i="5"/>
  <c r="BC38" i="5"/>
  <c r="BB38" i="5"/>
  <c r="BA38" i="5"/>
  <c r="AZ38" i="5"/>
  <c r="AY38" i="5"/>
  <c r="AX38" i="5"/>
  <c r="AV38" i="5"/>
  <c r="AT38" i="5"/>
  <c r="AR38" i="5"/>
  <c r="AP38" i="5"/>
  <c r="AN38" i="5"/>
  <c r="AL38" i="5"/>
  <c r="AI38" i="5"/>
  <c r="AG38" i="5"/>
  <c r="AF38" i="5"/>
  <c r="AE38" i="5"/>
  <c r="AD38" i="5"/>
  <c r="AC38" i="5"/>
  <c r="AB38" i="5"/>
  <c r="AA38" i="5"/>
  <c r="G38" i="5"/>
  <c r="D38" i="5"/>
  <c r="C38" i="5"/>
  <c r="B38" i="5"/>
  <c r="BD37" i="5"/>
  <c r="BC37" i="5"/>
  <c r="BB37" i="5"/>
  <c r="BA37" i="5"/>
  <c r="AZ37" i="5"/>
  <c r="AY37" i="5"/>
  <c r="AX37" i="5"/>
  <c r="AV37" i="5"/>
  <c r="AT37" i="5"/>
  <c r="AR37" i="5"/>
  <c r="AP37" i="5"/>
  <c r="AN37" i="5"/>
  <c r="AL37" i="5"/>
  <c r="AI37" i="5"/>
  <c r="AG37" i="5"/>
  <c r="AF37" i="5"/>
  <c r="AE37" i="5"/>
  <c r="AD37" i="5"/>
  <c r="AC37" i="5"/>
  <c r="AB37" i="5"/>
  <c r="AA37" i="5"/>
  <c r="G37" i="5"/>
  <c r="D37" i="5"/>
  <c r="C37" i="5"/>
  <c r="B37" i="5"/>
  <c r="BD36" i="5"/>
  <c r="BC36" i="5"/>
  <c r="BB36" i="5"/>
  <c r="BA36" i="5"/>
  <c r="AZ36" i="5"/>
  <c r="AY36" i="5"/>
  <c r="AX36" i="5"/>
  <c r="AV36" i="5"/>
  <c r="AT36" i="5"/>
  <c r="AR36" i="5"/>
  <c r="AP36" i="5"/>
  <c r="AN36" i="5"/>
  <c r="AL36" i="5"/>
  <c r="AI36" i="5"/>
  <c r="AG36" i="5"/>
  <c r="AF36" i="5"/>
  <c r="AE36" i="5"/>
  <c r="AD36" i="5"/>
  <c r="AC36" i="5"/>
  <c r="AB36" i="5"/>
  <c r="AA36" i="5"/>
  <c r="G36" i="5"/>
  <c r="D36" i="5"/>
  <c r="C36" i="5"/>
  <c r="B36" i="5"/>
  <c r="BD35" i="5"/>
  <c r="BC35" i="5"/>
  <c r="BB35" i="5"/>
  <c r="BA35" i="5"/>
  <c r="AZ35" i="5"/>
  <c r="AY35" i="5"/>
  <c r="AX35" i="5"/>
  <c r="AV35" i="5"/>
  <c r="AT35" i="5"/>
  <c r="AR35" i="5"/>
  <c r="AP35" i="5"/>
  <c r="AN35" i="5"/>
  <c r="AL35" i="5"/>
  <c r="AI35" i="5"/>
  <c r="AG35" i="5"/>
  <c r="AF35" i="5"/>
  <c r="AE35" i="5"/>
  <c r="AD35" i="5"/>
  <c r="AC35" i="5"/>
  <c r="AB35" i="5"/>
  <c r="AA35" i="5"/>
  <c r="G35" i="5"/>
  <c r="D35" i="5"/>
  <c r="C35" i="5"/>
  <c r="B35" i="5"/>
  <c r="BD34" i="5"/>
  <c r="BC34" i="5"/>
  <c r="BB34" i="5"/>
  <c r="BA34" i="5"/>
  <c r="AZ34" i="5"/>
  <c r="AY34" i="5"/>
  <c r="AX34" i="5"/>
  <c r="AV34" i="5"/>
  <c r="AT34" i="5"/>
  <c r="AR34" i="5"/>
  <c r="AP34" i="5"/>
  <c r="AN34" i="5"/>
  <c r="AL34" i="5"/>
  <c r="AI34" i="5"/>
  <c r="AG34" i="5"/>
  <c r="AF34" i="5"/>
  <c r="AE34" i="5"/>
  <c r="AD34" i="5"/>
  <c r="AC34" i="5"/>
  <c r="AB34" i="5"/>
  <c r="AA34" i="5"/>
  <c r="G34" i="5"/>
  <c r="D34" i="5"/>
  <c r="C34" i="5"/>
  <c r="B34" i="5"/>
  <c r="BD33" i="5"/>
  <c r="BC33" i="5"/>
  <c r="BB33" i="5"/>
  <c r="BA33" i="5"/>
  <c r="AZ33" i="5"/>
  <c r="AY33" i="5"/>
  <c r="AX33" i="5"/>
  <c r="AV33" i="5"/>
  <c r="AT33" i="5"/>
  <c r="AR33" i="5"/>
  <c r="AP33" i="5"/>
  <c r="AN33" i="5"/>
  <c r="AL33" i="5"/>
  <c r="AI33" i="5"/>
  <c r="AG33" i="5"/>
  <c r="AF33" i="5"/>
  <c r="AE33" i="5"/>
  <c r="AD33" i="5"/>
  <c r="AC33" i="5"/>
  <c r="AB33" i="5"/>
  <c r="AA33" i="5"/>
  <c r="G33" i="5"/>
  <c r="D33" i="5"/>
  <c r="C33" i="5"/>
  <c r="B33" i="5"/>
  <c r="BD32" i="5"/>
  <c r="BC32" i="5"/>
  <c r="BB32" i="5"/>
  <c r="BA32" i="5"/>
  <c r="AZ32" i="5"/>
  <c r="AY32" i="5"/>
  <c r="AX32" i="5"/>
  <c r="AV32" i="5"/>
  <c r="AT32" i="5"/>
  <c r="AR32" i="5"/>
  <c r="AP32" i="5"/>
  <c r="AN32" i="5"/>
  <c r="AL32" i="5"/>
  <c r="AI32" i="5"/>
  <c r="AG32" i="5"/>
  <c r="AF32" i="5"/>
  <c r="AE32" i="5"/>
  <c r="AD32" i="5"/>
  <c r="AC32" i="5"/>
  <c r="AB32" i="5"/>
  <c r="AA32" i="5"/>
  <c r="G32" i="5"/>
  <c r="D32" i="5"/>
  <c r="C32" i="5"/>
  <c r="B32" i="5"/>
  <c r="BD31" i="5"/>
  <c r="BC31" i="5"/>
  <c r="BB31" i="5"/>
  <c r="BA31" i="5"/>
  <c r="AZ31" i="5"/>
  <c r="AY31" i="5"/>
  <c r="AX31" i="5"/>
  <c r="AV31" i="5"/>
  <c r="AT31" i="5"/>
  <c r="AR31" i="5"/>
  <c r="AP31" i="5"/>
  <c r="AN31" i="5"/>
  <c r="AL31" i="5"/>
  <c r="AI31" i="5"/>
  <c r="AG31" i="5"/>
  <c r="AF31" i="5"/>
  <c r="AE31" i="5"/>
  <c r="AD31" i="5"/>
  <c r="AC31" i="5"/>
  <c r="AB31" i="5"/>
  <c r="AA31" i="5"/>
  <c r="G31" i="5"/>
  <c r="D31" i="5"/>
  <c r="C31" i="5"/>
  <c r="B31" i="5"/>
  <c r="BD30" i="5"/>
  <c r="BC30" i="5"/>
  <c r="BB30" i="5"/>
  <c r="BA30" i="5"/>
  <c r="AZ30" i="5"/>
  <c r="AY30" i="5"/>
  <c r="AX30" i="5"/>
  <c r="AV30" i="5"/>
  <c r="AT30" i="5"/>
  <c r="AR30" i="5"/>
  <c r="AP30" i="5"/>
  <c r="AN30" i="5"/>
  <c r="AL30" i="5"/>
  <c r="AI30" i="5"/>
  <c r="AG30" i="5"/>
  <c r="AF30" i="5"/>
  <c r="AE30" i="5"/>
  <c r="AD30" i="5"/>
  <c r="AC30" i="5"/>
  <c r="AB30" i="5"/>
  <c r="AA30" i="5"/>
  <c r="G30" i="5"/>
  <c r="D30" i="5"/>
  <c r="C30" i="5"/>
  <c r="B30" i="5"/>
  <c r="BD29" i="5"/>
  <c r="BC29" i="5"/>
  <c r="BB29" i="5"/>
  <c r="BA29" i="5"/>
  <c r="AZ29" i="5"/>
  <c r="AY29" i="5"/>
  <c r="AX29" i="5"/>
  <c r="AV29" i="5"/>
  <c r="AT29" i="5"/>
  <c r="AR29" i="5"/>
  <c r="AP29" i="5"/>
  <c r="AN29" i="5"/>
  <c r="AL29" i="5"/>
  <c r="AI29" i="5"/>
  <c r="AG29" i="5"/>
  <c r="AF29" i="5"/>
  <c r="AE29" i="5"/>
  <c r="AD29" i="5"/>
  <c r="AC29" i="5"/>
  <c r="AB29" i="5"/>
  <c r="AA29" i="5"/>
  <c r="G29" i="5"/>
  <c r="D29" i="5"/>
  <c r="C29" i="5"/>
  <c r="B29" i="5"/>
  <c r="BD28" i="5"/>
  <c r="BC28" i="5"/>
  <c r="BB28" i="5"/>
  <c r="BA28" i="5"/>
  <c r="AZ28" i="5"/>
  <c r="AY28" i="5"/>
  <c r="AX28" i="5"/>
  <c r="AV28" i="5"/>
  <c r="AT28" i="5"/>
  <c r="AR28" i="5"/>
  <c r="AP28" i="5"/>
  <c r="AN28" i="5"/>
  <c r="AL28" i="5"/>
  <c r="AI28" i="5"/>
  <c r="AG28" i="5"/>
  <c r="AF28" i="5"/>
  <c r="AE28" i="5"/>
  <c r="AD28" i="5"/>
  <c r="AC28" i="5"/>
  <c r="AB28" i="5"/>
  <c r="AA28" i="5"/>
  <c r="G28" i="5"/>
  <c r="D28" i="5"/>
  <c r="C28" i="5"/>
  <c r="B28" i="5"/>
  <c r="BD27" i="5"/>
  <c r="BC27" i="5"/>
  <c r="BB27" i="5"/>
  <c r="BA27" i="5"/>
  <c r="AZ27" i="5"/>
  <c r="AY27" i="5"/>
  <c r="AX27" i="5"/>
  <c r="AV27" i="5"/>
  <c r="AT27" i="5"/>
  <c r="AR27" i="5"/>
  <c r="AP27" i="5"/>
  <c r="AN27" i="5"/>
  <c r="AL27" i="5"/>
  <c r="AI27" i="5"/>
  <c r="AG27" i="5"/>
  <c r="AF27" i="5"/>
  <c r="AE27" i="5"/>
  <c r="AD27" i="5"/>
  <c r="AC27" i="5"/>
  <c r="AB27" i="5"/>
  <c r="AA27" i="5"/>
  <c r="G27" i="5"/>
  <c r="D27" i="5"/>
  <c r="C27" i="5"/>
  <c r="B27" i="5"/>
  <c r="BD26" i="5"/>
  <c r="BC26" i="5"/>
  <c r="BB26" i="5"/>
  <c r="BA26" i="5"/>
  <c r="AZ26" i="5"/>
  <c r="AY26" i="5"/>
  <c r="AX26" i="5"/>
  <c r="AV26" i="5"/>
  <c r="AT26" i="5"/>
  <c r="AR26" i="5"/>
  <c r="AP26" i="5"/>
  <c r="AN26" i="5"/>
  <c r="AL26" i="5"/>
  <c r="AI26" i="5"/>
  <c r="AG26" i="5"/>
  <c r="AF26" i="5"/>
  <c r="AE26" i="5"/>
  <c r="AD26" i="5"/>
  <c r="AC26" i="5"/>
  <c r="AB26" i="5"/>
  <c r="AA26" i="5"/>
  <c r="G26" i="5"/>
  <c r="D26" i="5"/>
  <c r="C26" i="5"/>
  <c r="B26" i="5"/>
  <c r="BD25" i="5"/>
  <c r="BC25" i="5"/>
  <c r="BB25" i="5"/>
  <c r="BA25" i="5"/>
  <c r="AZ25" i="5"/>
  <c r="AY25" i="5"/>
  <c r="AX25" i="5"/>
  <c r="AV25" i="5"/>
  <c r="AT25" i="5"/>
  <c r="AR25" i="5"/>
  <c r="AP25" i="5"/>
  <c r="AN25" i="5"/>
  <c r="AL25" i="5"/>
  <c r="AI25" i="5"/>
  <c r="AG25" i="5"/>
  <c r="AF25" i="5"/>
  <c r="AE25" i="5"/>
  <c r="AD25" i="5"/>
  <c r="AC25" i="5"/>
  <c r="AB25" i="5"/>
  <c r="AA25" i="5"/>
  <c r="G25" i="5"/>
  <c r="D25" i="5"/>
  <c r="C25" i="5"/>
  <c r="B25" i="5"/>
  <c r="BD24" i="5"/>
  <c r="BC24" i="5"/>
  <c r="BB24" i="5"/>
  <c r="BA24" i="5"/>
  <c r="AZ24" i="5"/>
  <c r="AY24" i="5"/>
  <c r="AX24" i="5"/>
  <c r="AV24" i="5"/>
  <c r="AT24" i="5"/>
  <c r="AR24" i="5"/>
  <c r="AP24" i="5"/>
  <c r="AN24" i="5"/>
  <c r="AL24" i="5"/>
  <c r="AI24" i="5"/>
  <c r="AG24" i="5"/>
  <c r="AF24" i="5"/>
  <c r="AE24" i="5"/>
  <c r="AD24" i="5"/>
  <c r="AC24" i="5"/>
  <c r="AB24" i="5"/>
  <c r="AA24" i="5"/>
  <c r="G24" i="5"/>
  <c r="D24" i="5"/>
  <c r="C24" i="5"/>
  <c r="B24" i="5"/>
  <c r="BD23" i="5"/>
  <c r="BC23" i="5"/>
  <c r="BB23" i="5"/>
  <c r="BA23" i="5"/>
  <c r="AZ23" i="5"/>
  <c r="AY23" i="5"/>
  <c r="AX23" i="5"/>
  <c r="AV23" i="5"/>
  <c r="AT23" i="5"/>
  <c r="AR23" i="5"/>
  <c r="AP23" i="5"/>
  <c r="AN23" i="5"/>
  <c r="AL23" i="5"/>
  <c r="AI23" i="5"/>
  <c r="AG23" i="5"/>
  <c r="AF23" i="5"/>
  <c r="AE23" i="5"/>
  <c r="AD23" i="5"/>
  <c r="AC23" i="5"/>
  <c r="AB23" i="5"/>
  <c r="AA23" i="5"/>
  <c r="G23" i="5"/>
  <c r="D23" i="5"/>
  <c r="C23" i="5"/>
  <c r="B23" i="5"/>
  <c r="BD22" i="5"/>
  <c r="BC22" i="5"/>
  <c r="BB22" i="5"/>
  <c r="BA22" i="5"/>
  <c r="AZ22" i="5"/>
  <c r="AY22" i="5"/>
  <c r="AX22" i="5"/>
  <c r="AV22" i="5"/>
  <c r="AT22" i="5"/>
  <c r="AR22" i="5"/>
  <c r="AP22" i="5"/>
  <c r="AN22" i="5"/>
  <c r="AL22" i="5"/>
  <c r="AI22" i="5"/>
  <c r="AG22" i="5"/>
  <c r="AF22" i="5"/>
  <c r="AE22" i="5"/>
  <c r="AD22" i="5"/>
  <c r="AC22" i="5"/>
  <c r="AB22" i="5"/>
  <c r="AA22" i="5"/>
  <c r="G22" i="5"/>
  <c r="D22" i="5"/>
  <c r="C22" i="5"/>
  <c r="B22" i="5"/>
  <c r="BD21" i="5"/>
  <c r="BC21" i="5"/>
  <c r="BB21" i="5"/>
  <c r="BA21" i="5"/>
  <c r="AZ21" i="5"/>
  <c r="AY21" i="5"/>
  <c r="AX21" i="5"/>
  <c r="AV21" i="5"/>
  <c r="AT21" i="5"/>
  <c r="AR21" i="5"/>
  <c r="AP21" i="5"/>
  <c r="AN21" i="5"/>
  <c r="AL21" i="5"/>
  <c r="AI21" i="5"/>
  <c r="AG21" i="5"/>
  <c r="AF21" i="5"/>
  <c r="AE21" i="5"/>
  <c r="AD21" i="5"/>
  <c r="AC21" i="5"/>
  <c r="AB21" i="5"/>
  <c r="AA21" i="5"/>
  <c r="G21" i="5"/>
  <c r="D21" i="5"/>
  <c r="C21" i="5"/>
  <c r="B21" i="5"/>
  <c r="BD20" i="5"/>
  <c r="BC20" i="5"/>
  <c r="BB20" i="5"/>
  <c r="BA20" i="5"/>
  <c r="AZ20" i="5"/>
  <c r="AY20" i="5"/>
  <c r="AX20" i="5"/>
  <c r="AV20" i="5"/>
  <c r="AT20" i="5"/>
  <c r="AR20" i="5"/>
  <c r="AP20" i="5"/>
  <c r="AN20" i="5"/>
  <c r="AL20" i="5"/>
  <c r="AI20" i="5"/>
  <c r="AG20" i="5"/>
  <c r="AF20" i="5"/>
  <c r="AE20" i="5"/>
  <c r="AD20" i="5"/>
  <c r="AC20" i="5"/>
  <c r="AB20" i="5"/>
  <c r="AA20" i="5"/>
  <c r="G20" i="5"/>
  <c r="D20" i="5"/>
  <c r="C20" i="5"/>
  <c r="B20" i="5"/>
  <c r="BD19" i="5"/>
  <c r="BC19" i="5"/>
  <c r="BB19" i="5"/>
  <c r="BA19" i="5"/>
  <c r="AZ19" i="5"/>
  <c r="AY19" i="5"/>
  <c r="AX19" i="5"/>
  <c r="AV19" i="5"/>
  <c r="AT19" i="5"/>
  <c r="AR19" i="5"/>
  <c r="AP19" i="5"/>
  <c r="AN19" i="5"/>
  <c r="AL19" i="5"/>
  <c r="AI19" i="5"/>
  <c r="AG19" i="5"/>
  <c r="AF19" i="5"/>
  <c r="AE19" i="5"/>
  <c r="AD19" i="5"/>
  <c r="AC19" i="5"/>
  <c r="AB19" i="5"/>
  <c r="AA19" i="5"/>
  <c r="G19" i="5"/>
  <c r="D19" i="5"/>
  <c r="C19" i="5"/>
  <c r="B19" i="5"/>
  <c r="BD18" i="5"/>
  <c r="BC18" i="5"/>
  <c r="BB18" i="5"/>
  <c r="BA18" i="5"/>
  <c r="AZ18" i="5"/>
  <c r="AY18" i="5"/>
  <c r="AX18" i="5"/>
  <c r="AV18" i="5"/>
  <c r="AT18" i="5"/>
  <c r="AR18" i="5"/>
  <c r="AP18" i="5"/>
  <c r="AN18" i="5"/>
  <c r="AL18" i="5"/>
  <c r="AI18" i="5"/>
  <c r="AG18" i="5"/>
  <c r="AF18" i="5"/>
  <c r="AE18" i="5"/>
  <c r="AD18" i="5"/>
  <c r="AC18" i="5"/>
  <c r="AB18" i="5"/>
  <c r="AA18" i="5"/>
  <c r="G18" i="5"/>
  <c r="D18" i="5"/>
  <c r="C18" i="5"/>
  <c r="B18" i="5"/>
  <c r="BD17" i="5"/>
  <c r="BC17" i="5"/>
  <c r="BB17" i="5"/>
  <c r="BA17" i="5"/>
  <c r="AZ17" i="5"/>
  <c r="AY17" i="5"/>
  <c r="AX17" i="5"/>
  <c r="AV17" i="5"/>
  <c r="AT17" i="5"/>
  <c r="AR17" i="5"/>
  <c r="AP17" i="5"/>
  <c r="AN17" i="5"/>
  <c r="AL17" i="5"/>
  <c r="AI17" i="5"/>
  <c r="AG17" i="5"/>
  <c r="AF17" i="5"/>
  <c r="AE17" i="5"/>
  <c r="AD17" i="5"/>
  <c r="AC17" i="5"/>
  <c r="AB17" i="5"/>
  <c r="AA17" i="5"/>
  <c r="G17" i="5"/>
  <c r="D17" i="5"/>
  <c r="C17" i="5"/>
  <c r="B17" i="5"/>
  <c r="BD16" i="5"/>
  <c r="BC16" i="5"/>
  <c r="BB16" i="5"/>
  <c r="BA16" i="5"/>
  <c r="AZ16" i="5"/>
  <c r="AY16" i="5"/>
  <c r="AX16" i="5"/>
  <c r="AV16" i="5"/>
  <c r="AT16" i="5"/>
  <c r="AR16" i="5"/>
  <c r="AP16" i="5"/>
  <c r="AN16" i="5"/>
  <c r="AL16" i="5"/>
  <c r="AI16" i="5"/>
  <c r="AG16" i="5"/>
  <c r="AF16" i="5"/>
  <c r="AE16" i="5"/>
  <c r="AD16" i="5"/>
  <c r="AC16" i="5"/>
  <c r="AB16" i="5"/>
  <c r="AA16" i="5"/>
  <c r="G16" i="5"/>
  <c r="D16" i="5"/>
  <c r="C16" i="5"/>
  <c r="B16" i="5"/>
  <c r="BD15" i="5"/>
  <c r="BC15" i="5"/>
  <c r="BB15" i="5"/>
  <c r="BA15" i="5"/>
  <c r="AZ15" i="5"/>
  <c r="AY15" i="5"/>
  <c r="AX15" i="5"/>
  <c r="AV15" i="5"/>
  <c r="AT15" i="5"/>
  <c r="AR15" i="5"/>
  <c r="AP15" i="5"/>
  <c r="AN15" i="5"/>
  <c r="AL15" i="5"/>
  <c r="AI15" i="5"/>
  <c r="AG15" i="5"/>
  <c r="AF15" i="5"/>
  <c r="AE15" i="5"/>
  <c r="AD15" i="5"/>
  <c r="AC15" i="5"/>
  <c r="AB15" i="5"/>
  <c r="AA15" i="5"/>
  <c r="G15" i="5"/>
  <c r="D15" i="5"/>
  <c r="C15" i="5"/>
  <c r="B15" i="5"/>
  <c r="BD14" i="5"/>
  <c r="BC14" i="5"/>
  <c r="BB14" i="5"/>
  <c r="BA14" i="5"/>
  <c r="AZ14" i="5"/>
  <c r="AY14" i="5"/>
  <c r="AX14" i="5"/>
  <c r="AV14" i="5"/>
  <c r="AT14" i="5"/>
  <c r="AR14" i="5"/>
  <c r="AP14" i="5"/>
  <c r="AN14" i="5"/>
  <c r="AL14" i="5"/>
  <c r="AI14" i="5"/>
  <c r="AG14" i="5"/>
  <c r="AF14" i="5"/>
  <c r="AE14" i="5"/>
  <c r="AD14" i="5"/>
  <c r="AC14" i="5"/>
  <c r="AB14" i="5"/>
  <c r="AA14" i="5"/>
  <c r="G14" i="5"/>
  <c r="D14" i="5"/>
  <c r="C14" i="5"/>
  <c r="B14" i="5"/>
  <c r="BD13" i="5"/>
  <c r="BC13" i="5"/>
  <c r="BB13" i="5"/>
  <c r="BA13" i="5"/>
  <c r="AZ13" i="5"/>
  <c r="AY13" i="5"/>
  <c r="AX13" i="5"/>
  <c r="AV13" i="5"/>
  <c r="AT13" i="5"/>
  <c r="AR13" i="5"/>
  <c r="AP13" i="5"/>
  <c r="AN13" i="5"/>
  <c r="AL13" i="5"/>
  <c r="AI13" i="5"/>
  <c r="AG13" i="5"/>
  <c r="AF13" i="5"/>
  <c r="AE13" i="5"/>
  <c r="AD13" i="5"/>
  <c r="AC13" i="5"/>
  <c r="AB13" i="5"/>
  <c r="AA13" i="5"/>
  <c r="G13" i="5"/>
  <c r="D13" i="5"/>
  <c r="C13" i="5"/>
  <c r="B13" i="5"/>
  <c r="BD12" i="5"/>
  <c r="BC12" i="5"/>
  <c r="BB12" i="5"/>
  <c r="BA12" i="5"/>
  <c r="AZ12" i="5"/>
  <c r="AY12" i="5"/>
  <c r="AX12" i="5"/>
  <c r="AV12" i="5"/>
  <c r="AT12" i="5"/>
  <c r="AR12" i="5"/>
  <c r="AP12" i="5"/>
  <c r="AN12" i="5"/>
  <c r="AL12" i="5"/>
  <c r="AI12" i="5"/>
  <c r="AG12" i="5"/>
  <c r="AF12" i="5"/>
  <c r="AE12" i="5"/>
  <c r="AD12" i="5"/>
  <c r="AC12" i="5"/>
  <c r="AB12" i="5"/>
  <c r="AA12" i="5"/>
  <c r="G12" i="5"/>
  <c r="D12" i="5"/>
  <c r="C12" i="5"/>
  <c r="B12" i="5"/>
  <c r="BD11" i="5"/>
  <c r="BC11" i="5"/>
  <c r="BB11" i="5"/>
  <c r="BA11" i="5"/>
  <c r="AZ11" i="5"/>
  <c r="AY11" i="5"/>
  <c r="AX11" i="5"/>
  <c r="AV11" i="5"/>
  <c r="AT11" i="5"/>
  <c r="AR11" i="5"/>
  <c r="AP11" i="5"/>
  <c r="AN11" i="5"/>
  <c r="AL11" i="5"/>
  <c r="AI11" i="5"/>
  <c r="AG11" i="5"/>
  <c r="AF11" i="5"/>
  <c r="AE11" i="5"/>
  <c r="AD11" i="5"/>
  <c r="AC11" i="5"/>
  <c r="AB11" i="5"/>
  <c r="AA11" i="5"/>
  <c r="G11" i="5"/>
  <c r="D11" i="5"/>
  <c r="C11" i="5"/>
  <c r="B11" i="5"/>
  <c r="BD10" i="5"/>
  <c r="BC10" i="5"/>
  <c r="BB10" i="5"/>
  <c r="BA10" i="5"/>
  <c r="AZ10" i="5"/>
  <c r="AY10" i="5"/>
  <c r="AX10" i="5"/>
  <c r="AV10" i="5"/>
  <c r="AT10" i="5"/>
  <c r="AR10" i="5"/>
  <c r="AP10" i="5"/>
  <c r="AN10" i="5"/>
  <c r="AL10" i="5"/>
  <c r="AI10" i="5"/>
  <c r="AG10" i="5"/>
  <c r="AF10" i="5"/>
  <c r="AE10" i="5"/>
  <c r="AD10" i="5"/>
  <c r="AC10" i="5"/>
  <c r="AB10" i="5"/>
  <c r="AA10" i="5"/>
  <c r="G10" i="5"/>
  <c r="D10" i="5"/>
  <c r="C10" i="5"/>
  <c r="B10" i="5"/>
  <c r="BD9" i="5"/>
  <c r="BC9" i="5"/>
  <c r="BB9" i="5"/>
  <c r="BA9" i="5"/>
  <c r="AZ9" i="5"/>
  <c r="AY9" i="5"/>
  <c r="AX9" i="5"/>
  <c r="AV9" i="5"/>
  <c r="AT9" i="5"/>
  <c r="AR9" i="5"/>
  <c r="AP9" i="5"/>
  <c r="AN9" i="5"/>
  <c r="AL9" i="5"/>
  <c r="AI9" i="5"/>
  <c r="AG9" i="5"/>
  <c r="AF9" i="5"/>
  <c r="AE9" i="5"/>
  <c r="AD9" i="5"/>
  <c r="AC9" i="5"/>
  <c r="AB9" i="5"/>
  <c r="AA9" i="5"/>
  <c r="G9" i="5"/>
  <c r="D9" i="5"/>
  <c r="C9" i="5"/>
  <c r="B9" i="5"/>
  <c r="BD8" i="5"/>
  <c r="BC8" i="5"/>
  <c r="BB8" i="5"/>
  <c r="BA8" i="5"/>
  <c r="AZ8" i="5"/>
  <c r="AY8" i="5"/>
  <c r="AX8" i="5"/>
  <c r="AI8" i="5"/>
  <c r="AG8" i="5"/>
  <c r="AF8" i="5"/>
  <c r="AE8" i="5"/>
  <c r="AD8" i="5"/>
  <c r="AC8" i="5"/>
  <c r="AB8" i="5"/>
  <c r="AA8" i="5"/>
  <c r="G8" i="5"/>
  <c r="D8" i="5"/>
  <c r="C8" i="5"/>
  <c r="B8" i="5"/>
  <c r="AD11" i="4"/>
  <c r="AC11" i="4"/>
  <c r="AB11" i="4"/>
  <c r="AA11" i="4"/>
  <c r="Z11" i="4"/>
  <c r="Y11" i="4"/>
  <c r="U11" i="4"/>
  <c r="R11" i="4"/>
  <c r="P11" i="4"/>
  <c r="O11" i="4"/>
  <c r="N11" i="4"/>
  <c r="M11" i="4"/>
  <c r="L11" i="4"/>
  <c r="K11" i="4"/>
  <c r="J11" i="4"/>
  <c r="H11" i="4"/>
  <c r="G11" i="4"/>
  <c r="D11" i="4"/>
  <c r="C11" i="4"/>
  <c r="B11" i="4"/>
  <c r="AD10" i="4"/>
  <c r="AC10" i="4"/>
  <c r="AB10" i="4"/>
  <c r="AA10" i="4"/>
  <c r="Z10" i="4"/>
  <c r="Y10" i="4"/>
  <c r="U10" i="4"/>
  <c r="R10" i="4"/>
  <c r="P10" i="4"/>
  <c r="O10" i="4"/>
  <c r="N10" i="4"/>
  <c r="M10" i="4"/>
  <c r="L10" i="4"/>
  <c r="K10" i="4"/>
  <c r="J10" i="4"/>
  <c r="H10" i="4"/>
  <c r="G10" i="4"/>
  <c r="D10" i="4"/>
  <c r="C10" i="4"/>
  <c r="B10" i="4"/>
  <c r="AD9" i="4"/>
  <c r="AC9" i="4"/>
  <c r="AB9" i="4"/>
  <c r="AA9" i="4"/>
  <c r="Z9" i="4"/>
  <c r="Y9" i="4"/>
  <c r="U9" i="4"/>
  <c r="R9" i="4"/>
  <c r="P9" i="4"/>
  <c r="O9" i="4"/>
  <c r="N9" i="4"/>
  <c r="M9" i="4"/>
  <c r="L9" i="4"/>
  <c r="K9" i="4"/>
  <c r="J9" i="4"/>
  <c r="H9" i="4"/>
  <c r="G9" i="4"/>
  <c r="D9" i="4"/>
  <c r="C9" i="4"/>
  <c r="B9" i="4"/>
  <c r="AD8" i="4"/>
  <c r="AC8" i="4"/>
  <c r="AB8" i="4"/>
  <c r="AA8" i="4"/>
  <c r="Z8" i="4"/>
  <c r="Y8" i="4"/>
  <c r="U8" i="4"/>
  <c r="R8" i="4"/>
  <c r="P8" i="4"/>
  <c r="O8" i="4"/>
  <c r="N8" i="4"/>
  <c r="M8" i="4"/>
  <c r="L8" i="4"/>
  <c r="K8" i="4"/>
  <c r="J8" i="4"/>
  <c r="H8" i="4"/>
  <c r="G8" i="4"/>
  <c r="D8" i="4"/>
  <c r="C8" i="4"/>
  <c r="B8" i="4"/>
  <c r="M64" i="3"/>
  <c r="C64" i="3"/>
  <c r="A64" i="3"/>
  <c r="M63" i="3"/>
  <c r="C63" i="3"/>
  <c r="A63" i="3"/>
  <c r="M62" i="3"/>
  <c r="C62" i="3"/>
  <c r="A62" i="3"/>
  <c r="M61" i="3"/>
  <c r="C61" i="3"/>
  <c r="A61" i="3"/>
  <c r="M60" i="3"/>
  <c r="C60" i="3"/>
  <c r="A60" i="3"/>
  <c r="M59" i="3"/>
  <c r="C59" i="3"/>
  <c r="A59" i="3"/>
  <c r="M58" i="3"/>
  <c r="C58" i="3"/>
  <c r="A58" i="3"/>
  <c r="M57" i="3"/>
  <c r="C57" i="3"/>
  <c r="A57" i="3"/>
  <c r="M56" i="3"/>
  <c r="C56" i="3"/>
  <c r="A56" i="3"/>
  <c r="M55" i="3"/>
  <c r="C55" i="3"/>
  <c r="A55" i="3"/>
  <c r="M54" i="3"/>
  <c r="C54" i="3"/>
  <c r="A54" i="3"/>
  <c r="M53" i="3"/>
  <c r="C53" i="3"/>
  <c r="A53" i="3"/>
  <c r="M52" i="3"/>
  <c r="C52" i="3"/>
  <c r="A52" i="3"/>
  <c r="M51" i="3"/>
  <c r="C51" i="3"/>
  <c r="A51" i="3"/>
  <c r="M50" i="3"/>
  <c r="C50" i="3"/>
  <c r="A50" i="3"/>
  <c r="M49" i="3"/>
  <c r="C49" i="3"/>
  <c r="A49" i="3"/>
  <c r="M48" i="3"/>
  <c r="C48" i="3"/>
  <c r="A48" i="3"/>
  <c r="M47" i="3"/>
  <c r="C47" i="3"/>
  <c r="A47" i="3"/>
  <c r="M46" i="3"/>
  <c r="C46" i="3"/>
  <c r="A46" i="3"/>
  <c r="M45" i="3"/>
  <c r="C45" i="3"/>
  <c r="A45" i="3"/>
  <c r="M44" i="3"/>
  <c r="C44" i="3"/>
  <c r="A44" i="3"/>
  <c r="M43" i="3"/>
  <c r="C43" i="3"/>
  <c r="A43" i="3"/>
  <c r="M42" i="3"/>
  <c r="C42" i="3"/>
  <c r="A42" i="3"/>
  <c r="M41" i="3"/>
  <c r="C41" i="3"/>
  <c r="A41" i="3"/>
  <c r="M40" i="3"/>
  <c r="C40" i="3"/>
  <c r="A40" i="3"/>
  <c r="M39" i="3"/>
  <c r="C39" i="3"/>
  <c r="A39" i="3"/>
  <c r="M38" i="3"/>
  <c r="C38" i="3"/>
  <c r="A38" i="3"/>
  <c r="M37" i="3"/>
  <c r="C37" i="3"/>
  <c r="A37" i="3"/>
  <c r="M36" i="3"/>
  <c r="C36" i="3"/>
  <c r="A36" i="3"/>
  <c r="M35" i="3"/>
  <c r="C35" i="3"/>
  <c r="A35" i="3"/>
  <c r="M34" i="3"/>
  <c r="C34" i="3"/>
  <c r="A34" i="3"/>
  <c r="M33" i="3"/>
  <c r="C33" i="3"/>
  <c r="A33" i="3"/>
  <c r="M32" i="3"/>
  <c r="C32" i="3"/>
  <c r="A32" i="3"/>
  <c r="M31" i="3"/>
  <c r="C31" i="3"/>
  <c r="A31" i="3"/>
  <c r="M30" i="3"/>
  <c r="C30" i="3"/>
  <c r="A30" i="3"/>
  <c r="M29" i="3"/>
  <c r="C29" i="3"/>
  <c r="A29" i="3"/>
  <c r="M28" i="3"/>
  <c r="C28" i="3"/>
  <c r="A28" i="3"/>
  <c r="M27" i="3"/>
  <c r="C27" i="3"/>
  <c r="A27" i="3"/>
  <c r="M26" i="3"/>
  <c r="C26" i="3"/>
  <c r="A26" i="3"/>
  <c r="M25" i="3"/>
  <c r="C25" i="3"/>
  <c r="A25" i="3"/>
  <c r="M24" i="3"/>
  <c r="C24" i="3"/>
  <c r="A24" i="3"/>
  <c r="M23" i="3"/>
  <c r="C23" i="3"/>
  <c r="A23" i="3"/>
  <c r="M22" i="3"/>
  <c r="C22" i="3"/>
  <c r="A22" i="3"/>
  <c r="M21" i="3"/>
  <c r="C21" i="3"/>
  <c r="A21" i="3"/>
  <c r="M20" i="3"/>
  <c r="C20" i="3"/>
  <c r="A20" i="3"/>
  <c r="M19" i="3"/>
  <c r="C19" i="3"/>
  <c r="A19" i="3"/>
  <c r="M18" i="3"/>
  <c r="C18" i="3"/>
  <c r="A18" i="3"/>
  <c r="M17" i="3"/>
  <c r="C17" i="3"/>
  <c r="A17" i="3"/>
  <c r="M16" i="3"/>
  <c r="C16" i="3"/>
  <c r="A16" i="3"/>
  <c r="M15" i="3"/>
  <c r="C15" i="3"/>
  <c r="A15" i="3"/>
  <c r="M14" i="3"/>
  <c r="C14" i="3"/>
  <c r="A14" i="3"/>
  <c r="M13" i="3"/>
  <c r="C13" i="3"/>
  <c r="A13" i="3"/>
  <c r="M12" i="3"/>
  <c r="C12" i="3"/>
  <c r="A12" i="3"/>
  <c r="M11" i="3"/>
  <c r="C11" i="3"/>
  <c r="A11" i="3"/>
  <c r="M10" i="3"/>
  <c r="C10" i="3"/>
  <c r="A10" i="3"/>
  <c r="M9" i="3"/>
  <c r="C9" i="3"/>
  <c r="A9" i="3"/>
  <c r="M8" i="3"/>
  <c r="C8" i="3"/>
  <c r="A8" i="3"/>
  <c r="M7" i="3"/>
  <c r="C7" i="3"/>
</calcChain>
</file>

<file path=xl/comments1.xml><?xml version="1.0" encoding="utf-8"?>
<comments xmlns="http://schemas.openxmlformats.org/spreadsheetml/2006/main">
  <authors>
    <author/>
  </authors>
  <commentList>
    <comment ref="E6" authorId="0" shapeId="0">
      <text>
        <r>
          <rPr>
            <sz val="10"/>
            <rFont val="SimSun"/>
          </rPr>
          <t>======
ID#AAABZRqttFQ
Fernando Vergara    (2024-12-05 12:18:26)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0"/>
            <rFont val="SimSun"/>
          </rPr>
          <t>======
ID#AAABZRqttFY
tc={E032B6D2-3379-48E1-8043-872FB677F0DA}    (2024-12-05 12:18:26)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AJ9" authorId="0" shapeId="0">
      <text>
        <r>
          <rPr>
            <sz val="10"/>
            <rFont val="SimSun"/>
          </rPr>
          <t>======
ID#AAABb2x23_Q
Gina Marcela Lozano Bermudez    (2025-01-17 16:42:16)
ANOTACIÓN: Esta acción de mitigación está sujeta a verificación y acuerdo con la Oficina Asesora de Planeación.</t>
        </r>
      </text>
    </comment>
  </commentList>
</comments>
</file>

<file path=xl/sharedStrings.xml><?xml version="1.0" encoding="utf-8"?>
<sst xmlns="http://schemas.openxmlformats.org/spreadsheetml/2006/main" count="1513" uniqueCount="506">
  <si>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</si>
  <si>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</si>
  <si>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</si>
  <si>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</si>
  <si>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</si>
  <si>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</si>
  <si>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</si>
  <si>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</si>
  <si>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</si>
  <si>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</si>
  <si>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</si>
  <si>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</si>
  <si>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</si>
  <si>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</si>
  <si>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</si>
  <si>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</si>
  <si>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</si>
  <si>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</si>
  <si>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</si>
  <si>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</si>
  <si>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</si>
  <si>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</si>
  <si>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</si>
  <si>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</si>
  <si>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</si>
  <si>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</si>
  <si>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</si>
  <si>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</si>
  <si>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</si>
  <si>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</si>
  <si>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</si>
  <si>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</si>
  <si>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</si>
  <si>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</si>
  <si>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</si>
  <si>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</si>
  <si>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</si>
  <si>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</si>
  <si>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</si>
  <si>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</si>
  <si>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</si>
  <si>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</si>
  <si>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</si>
  <si>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</si>
  <si>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</si>
  <si>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</si>
  <si>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</si>
  <si>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</si>
  <si>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</si>
  <si>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</si>
  <si>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</si>
  <si>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</si>
  <si>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</si>
  <si>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</si>
  <si>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</si>
  <si>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</si>
  <si>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</si>
  <si>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</si>
  <si>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</si>
  <si>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</si>
  <si>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</si>
  <si>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</si>
  <si>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</si>
  <si>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</si>
  <si>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</si>
  <si>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</si>
  <si>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</si>
  <si>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</si>
  <si>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</si>
  <si>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</si>
  <si>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 xml:space="preserve"> </t>
  </si>
  <si>
    <t>Interno</t>
  </si>
  <si>
    <t>Atención a la Ciudadanía</t>
  </si>
  <si>
    <t>Comunicación Estratégica</t>
  </si>
  <si>
    <t>Control Interno Disciplinario</t>
  </si>
  <si>
    <t>Direccionamiento Estratégico</t>
  </si>
  <si>
    <t>Divulgación y Apropiación Social del Patrimonio</t>
  </si>
  <si>
    <t>Fortalecimiento del SIG</t>
  </si>
  <si>
    <t>Gestión Contractual</t>
  </si>
  <si>
    <t>Gestión de Sistemas de Información y Tecnología</t>
  </si>
  <si>
    <t>Gestión de Talento Humano</t>
  </si>
  <si>
    <t>Gestión Documental</t>
  </si>
  <si>
    <t>Gestión Financiera</t>
  </si>
  <si>
    <t>Gestión Jurídica</t>
  </si>
  <si>
    <t>Gestión Territorial del Patrimonio</t>
  </si>
  <si>
    <t>Protección e Intervención del Patrimonio</t>
  </si>
  <si>
    <t>Seguimiento y Evaluación</t>
  </si>
  <si>
    <t xml:space="preserve">Formato Mapa Riesgos </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</si>
  <si>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</si>
  <si>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</si>
  <si>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</si>
  <si>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</si>
  <si>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</si>
  <si>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</si>
  <si>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</si>
  <si>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</si>
  <si>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</si>
  <si>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</si>
  <si>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</si>
  <si>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</si>
  <si>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</si>
  <si>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CONTROLES Y PRODUCTOS</t>
  </si>
  <si>
    <t xml:space="preserve">Observatorio de los Patrimonios </t>
  </si>
  <si>
    <t>Consolidar los patrimonios de Bogotá-región como referente de significados sociales y determinante de las dinámicas del ordenamiento territorial.</t>
  </si>
  <si>
    <t>Reputacional</t>
  </si>
  <si>
    <t>Atrasos en la formulación del Plan Anual de Investigaciones y Mediciones.</t>
  </si>
  <si>
    <t>Debilidades en la captura de necesidades de información, mediciones e investigación de los diferentes equipos.</t>
  </si>
  <si>
    <t>Posibilidad de afectación reputacional por atrasos en la formulación del Plan Anual de Investigaciones y Mediciones debido a debilidades en la captura de necesidades de información, mediciones e investigación de los diferentes equipos.</t>
  </si>
  <si>
    <t>x</t>
  </si>
  <si>
    <t>Realizar reuniones y/o talleres de capacitación sobre la identificación de necesidades de información de cada subdirección y el diligenciamiento del formato de solicitud de información.</t>
  </si>
  <si>
    <t>Toma de decisiones basadas en análisis de información incompleta o inconclusa que podría obstaculizar la identificación de problemas potenciales u oportunidades valiosas frente a la gestión de los Patrimonios Integrados.</t>
  </si>
  <si>
    <t>Debilidad en el diseño y  aplicación de herramientas metodológicas y en los análisis transversales para abordar los temas desde una perspectiva que involucre varias disciplinas o campos de estudio de los Patrimonios Integrados.</t>
  </si>
  <si>
    <t>Posibilidad de afectación reputacional por resultados de las investigaciones incompletas o inconclusas que podría obstaculizar la identificación de problemas potenciales u oportunidades valiosas frente a la gestión de los Patrimonios Integrados debido a la debilidad en el diseño y aplicación de herramientas metodológicas y en los análisis transversales para abordar los temas desde una perspectiva que involucre varias disciplinas o campos de estudio de los Patrimonios Integrados.</t>
  </si>
  <si>
    <t>Aplicar herramientas de captura de información, procesar los datos en la matriz de sistematización y realizar las respectivas mesas de análisis</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</si>
  <si>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</si>
  <si>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</si>
  <si>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</si>
  <si>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</si>
  <si>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</si>
  <si>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</si>
  <si>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Controles</t>
  </si>
  <si>
    <t>Acciones de Mitigación</t>
  </si>
  <si>
    <t>Plan de Contingencia</t>
  </si>
  <si>
    <t>Seguimiento Primer Cuatrimestre</t>
  </si>
  <si>
    <t>Seguimiento Segundo Cuatrimestre</t>
  </si>
  <si>
    <t>Seguimiento Tercer Cuatrimestre</t>
  </si>
  <si>
    <t>Atributos</t>
  </si>
  <si>
    <t>Primera Línea de Defensa - Líderes de Proceso</t>
  </si>
  <si>
    <t>Segunda Línea de Defensa - OAP</t>
  </si>
  <si>
    <t>Tercera Línea de Defensa C.I.</t>
  </si>
  <si>
    <t>Materialización</t>
  </si>
  <si>
    <t>1. Observaciones C.I.</t>
  </si>
  <si>
    <t>1. Calificación C.I.</t>
  </si>
  <si>
    <t>1. Materialización del riesgo</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</si>
  <si>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</si>
  <si>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</si>
  <si>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</si>
  <si>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</si>
  <si>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</si>
  <si>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</si>
  <si>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</si>
  <si>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</si>
  <si>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</si>
  <si>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</si>
  <si>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</si>
  <si>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</si>
  <si>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</si>
  <si>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Documentación</t>
  </si>
  <si>
    <t>Frecuencia</t>
  </si>
  <si>
    <t>Evidencia</t>
  </si>
  <si>
    <t>Probabilidad Residual</t>
  </si>
  <si>
    <t>Probabilidad Residual Final</t>
  </si>
  <si>
    <t>%</t>
  </si>
  <si>
    <t>Impacto Residual Final</t>
  </si>
  <si>
    <t>Zona de Riesgo Final</t>
  </si>
  <si>
    <t>Evidencia del Control</t>
  </si>
  <si>
    <t>Periodicidad de la aplicación del Control</t>
  </si>
  <si>
    <t>Responsable de la aplicación del control</t>
  </si>
  <si>
    <t>Plan de Acción</t>
  </si>
  <si>
    <t>Entregable</t>
  </si>
  <si>
    <t>Responsable</t>
  </si>
  <si>
    <t>Fecha Inicio</t>
  </si>
  <si>
    <t>Fecha Fin</t>
  </si>
  <si>
    <t>Actividad</t>
  </si>
  <si>
    <t>Recursos</t>
  </si>
  <si>
    <t>Qué hacer durante?</t>
  </si>
  <si>
    <t>Qué hacer después?</t>
  </si>
  <si>
    <t xml:space="preserve">Resultados del plan de contingencia y evidencias </t>
  </si>
  <si>
    <t>1. Descripción Cualitativa Controles</t>
  </si>
  <si>
    <t>1. Evidencia Controles</t>
  </si>
  <si>
    <t>Programado</t>
  </si>
  <si>
    <t>Ejecutado</t>
  </si>
  <si>
    <t>1. Descripción Cualitativa Acciones</t>
  </si>
  <si>
    <t>1. Evidencia de las acciones</t>
  </si>
  <si>
    <t>¿El Riesgo se materializó durante el periodo?</t>
  </si>
  <si>
    <t>1. Aplicación del Plan de Contingencias</t>
  </si>
  <si>
    <t>1. Evidencias Aplicación Plan de Contingencias</t>
  </si>
  <si>
    <t>1. Observaciones Controles</t>
  </si>
  <si>
    <t>1. Estado Controles</t>
  </si>
  <si>
    <t>1. Observaciones Estados de Mitigación</t>
  </si>
  <si>
    <t>1. Estado Acciones de Mitigación</t>
  </si>
  <si>
    <t>¿Se presentó Plan de Mejoramiento durante el periodo?</t>
  </si>
  <si>
    <t>Usuarios, productos y practicas , organizacionales</t>
  </si>
  <si>
    <t xml:space="preserve">     El riesgo afecta la imagen de la entidad con algunos usuarios de relevancia frente al logro de los objetivos</t>
  </si>
  <si>
    <t>Seguimiento matriz de consistencias</t>
  </si>
  <si>
    <t>Preventivo</t>
  </si>
  <si>
    <t>Manual</t>
  </si>
  <si>
    <t>Sin Documentar</t>
  </si>
  <si>
    <t>Continua</t>
  </si>
  <si>
    <t>Con Registro</t>
  </si>
  <si>
    <t>Evitar</t>
  </si>
  <si>
    <t xml:space="preserve">Registro de la información de las solicitudes en cada matriz de consistencias.
</t>
  </si>
  <si>
    <t>ANUAL</t>
  </si>
  <si>
    <t>EQUIPO OPI</t>
  </si>
  <si>
    <t xml:space="preserve">Se establecen reuniones para el análisis de las matrices de consistencia. Se lleva a cabo un acta en donde se evidencian los acuerdos con los equipos solicitantes para detallar el alcance y precisar detalles conceptuales, metodológicos y operativos de las solicitudes hechas por los equipos. </t>
  </si>
  <si>
    <t>Actas de reuniones.</t>
  </si>
  <si>
    <t>Equipo Observatorio de los Patrimonios Integrados</t>
  </si>
  <si>
    <t>1/02/2025</t>
  </si>
  <si>
    <t xml:space="preserve">Elaborar un documento instructivo con lineamientos de investigación como documento anexo al procedimiento de investigación del OPI. </t>
  </si>
  <si>
    <t>Un documento instructivo con lineamientos de investigación formalizado.</t>
  </si>
  <si>
    <t xml:space="preserve">
30/06/2025
</t>
  </si>
  <si>
    <t>Diseño de la herramientas de captura de información.</t>
  </si>
  <si>
    <t>Reducir (mitigar)</t>
  </si>
  <si>
    <t xml:space="preserve">Instrumento de captura de información. 
</t>
  </si>
  <si>
    <t>Cuatrimestal</t>
  </si>
  <si>
    <t>Realizar seguimiento al avance del PAIM.</t>
  </si>
  <si>
    <t xml:space="preserve">Una matriz de excel con el reporte de avance de las solictudes del PAIM.
</t>
  </si>
  <si>
    <t>Observatorio de los Patrimonios Integrados</t>
  </si>
  <si>
    <t>Aplicar herramientas de captura de información, procesar los datos en la matriz de sistematización y realizar las respectivas mesas de análisis.</t>
  </si>
  <si>
    <t>Matrices de sistematización actas de las mesas de análisis.</t>
  </si>
  <si>
    <t>Cuatrimestral</t>
  </si>
  <si>
    <t>Elaborar un documento con  el resultado final general de las investigaciones y mediciones.</t>
  </si>
  <si>
    <t xml:space="preserve">
Documento con resultados finales de investigaciones y mediciones.
</t>
  </si>
  <si>
    <t>Formato Mapa Riesgos  - Controles Riesgos de Corrupción</t>
  </si>
  <si>
    <t>Análisis del riesgo inherente</t>
  </si>
  <si>
    <t>Probabilidad</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</si>
  <si>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</si>
  <si>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</si>
  <si>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</si>
  <si>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</si>
  <si>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</si>
  <si>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</si>
  <si>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</si>
  <si>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</si>
  <si>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</si>
  <si>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</si>
  <si>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</si>
  <si>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</si>
  <si>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</si>
  <si>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</si>
  <si>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</si>
  <si>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</si>
  <si>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</si>
  <si>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</si>
  <si>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</si>
  <si>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</si>
  <si>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</si>
  <si>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</si>
  <si>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</si>
  <si>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</si>
  <si>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</si>
  <si>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</si>
  <si>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</si>
  <si>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</si>
  <si>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</si>
  <si>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</si>
  <si>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</si>
  <si>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</si>
  <si>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</si>
  <si>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</si>
  <si>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</si>
  <si>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</si>
  <si>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</si>
  <si>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</si>
  <si>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</si>
  <si>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</si>
  <si>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</si>
  <si>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</si>
  <si>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</si>
  <si>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</si>
  <si>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</si>
  <si>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</si>
  <si>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Formato Mapa Riesgos - Seguimiento</t>
  </si>
  <si>
    <t>2. Observaciones C.I.</t>
  </si>
  <si>
    <t>2. Calificación C.I.</t>
  </si>
  <si>
    <t>2. Materialización del riesgo</t>
  </si>
  <si>
    <t>3. Observaciones C.I.</t>
  </si>
  <si>
    <t>3. Calificación C.I.</t>
  </si>
  <si>
    <t>3. Materialización del riesgo</t>
  </si>
  <si>
    <t>Riesgo Definido Como</t>
  </si>
  <si>
    <t>Nivel de Riesgo Inherente</t>
  </si>
  <si>
    <t>Nivel de Riesgo Residual</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</si>
  <si>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</si>
  <si>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</si>
  <si>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</si>
  <si>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</si>
  <si>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</si>
  <si>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</si>
  <si>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</si>
  <si>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</si>
  <si>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</si>
  <si>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</si>
  <si>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</si>
  <si>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</si>
  <si>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</si>
  <si>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</si>
  <si>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</si>
  <si>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</si>
  <si>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</si>
  <si>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</si>
  <si>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</si>
  <si>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</si>
  <si>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 xml:space="preserve">Posibilidad de afectación reputacional por atrasos en la formuación del Plan Anual de Investigaciones y Mediciones debido a debilidades en la captura de necesidades de información, mediciones e investigaciones de los diferentes equipos. </t>
  </si>
  <si>
    <t xml:space="preserve">Garantizar que las solicitudes que lleguen en el marco del Plan Anual de Investigaciones y Mediciones -PAIM- se compilen en los primeros tres meses de cada año (enero-febero-marzo) para estabelcer una planificación adecuada de las soclicitudes durante el año. 
</t>
  </si>
  <si>
    <t>Moderado</t>
  </si>
  <si>
    <t>Organizar y consolidar la matriz que genera Google Forms como herramienta que registra, en los primeros tres meses del año, las solicitudes de investigación y medición en el marco del PAIM hechas por los equipos.</t>
  </si>
  <si>
    <r>
      <rPr>
        <sz val="11"/>
        <color rgb="FF00B050"/>
        <rFont val="Arial Narrow"/>
        <family val="2"/>
      </rPr>
      <t xml:space="preserve">Descargar, organizar y consolidar </t>
    </r>
    <r>
      <rPr>
        <sz val="11"/>
        <color rgb="FF00B050"/>
        <rFont val="Arial Narrow"/>
        <family val="2"/>
      </rPr>
      <t xml:space="preserve">la matriz extraida de google forms con las solicitudes hechas por los equipos para investigación y medición en el marco del PAIM.
</t>
    </r>
  </si>
  <si>
    <t>No</t>
  </si>
  <si>
    <t xml:space="preserve">
Realizar una reunión con los equipos solicitantes para detallar el  alcance y precisar detalles metodológicos de las solicitudes hechas por los equipos. 
</t>
  </si>
  <si>
    <t xml:space="preserve">
1/02/2024
</t>
  </si>
  <si>
    <t xml:space="preserve">
31/05/2024
</t>
  </si>
  <si>
    <r>
      <rPr>
        <sz val="11"/>
        <color rgb="FF00B050"/>
        <rFont val="Arial Narrow"/>
        <family val="2"/>
      </rPr>
      <t xml:space="preserve">Se programaron las respectivas reuniones con los equipos para profundizar y delimitar la solcitud. Sin embargo 6 reuniones no se realizaron porque 4  soliclitudes entraban en las acciones que el OPI venía desarrollando, 1 que fue programada, realizada y concluida y 1 la retiró el solicitante; especificamente estas son: </t>
    </r>
    <r>
      <rPr>
        <b/>
        <sz val="11"/>
        <color rgb="FF00B050"/>
        <rFont val="Arial Narrow"/>
        <family val="2"/>
      </rPr>
      <t>dos entradas</t>
    </r>
    <r>
      <rPr>
        <sz val="11"/>
        <color rgb="FF00B050"/>
        <rFont val="Arial Narrow"/>
        <family val="2"/>
      </rPr>
      <t xml:space="preserve"> del equipo 7 Entonos para la línea de activación 8  Gestión del Conocimiento- SIU Fontibón y aplicación de instrumento de recolección de información cuantitativa para el Núcleo Fundacional de Fontibón; y </t>
    </r>
    <r>
      <rPr>
        <b/>
        <sz val="11"/>
        <color rgb="FF00B050"/>
        <rFont val="Arial Narrow"/>
        <family val="2"/>
      </rPr>
      <t>dos entradas</t>
    </r>
    <r>
      <rPr>
        <sz val="11"/>
        <color rgb="FF00B050"/>
        <rFont val="Arial Narrow"/>
        <family val="2"/>
      </rPr>
      <t xml:space="preserve"> de la generencia de instrumentos para el desarrollo de los indicadores de seguimiento para los PEMP de Bosa, Parque Nacional y Centro Histórico, 1 correspondinete a la actividad de planeación estratégica que lideró la Ofician Asesora de Planeación y 1 que se eliminó por parte del solicitante (Censo de oficios tradicionales en territorios pemp).
Las 16 reuniones se realizaron así: 
*Equipo de Gerencia de Instrumentos con Subdirección de Protección e Intervención: solicitud de investigación del conjunto escultorio de La Rebeca y La Pola (2 solicitudes, 1 reunión) (listado de asistencia)
*Subdirección de Protección e Intervención del Patrimonio: Medir la cantidad de las solicitudes de intervención en APEP y hacer seguimiento al efecto de la  adopción de la resolución que la reglamenta  (1 solicitud, 1 reunión) (listado de asistencia)
*Subdirección de Protección e Intervención con Subdirección de Gestión Territorial del Patrimonio: Plan de Manejo Arqueológico (3 solicitudes, 1 reunión) (Acta de reunión)
*Subdirección de Protección e Intervención del Patrimonio: Impacto, seguimiento y análisis de las dinámicas en torno a la recuperación de Fachadas de Bienes de Interés Cultural del IDPC  (1 solicitud, 1 reunión) (listado de asistencia)
*Subdirección de Protección e Intervención del Patrimonio: Análisis de conocimiento producido en desarrollo de los trámites y servicios de la SPIP  (1 solicitud, 1 reunión)
*Subdirección de Gestión Territorial del Patrimonio: inclusión de la cartografía de sitios sagrados del pueblo Muisca en la Estructura Integradora de los Patrimonios (1 solicitud, 1 reunión) (listado de asistencia)
* Subdirección de Gestión Territorial del Patrimonio: Estudio de los modos de habitar en el PEMP-CHB (1 solicitud, 1 reunión)
* Subdirección de Gestión Territorial del Patrimonio:  Estudio de servicios de parqueaderos en el PEMP-CHB (1 solicitud, 1 reunión) (listado de asistencia)
*Subdirección de Gestión Territorial del Patrimonio: Medición y sondeo de indicadores relacionados con Patrimonios Integrados y proyectos misionales del IDPC para poderlos espacializar y visualizar el SISBIC.(1 soliciutd, 1 reunión) (Acta de reunión)
*Subdirección de Gestión Territorial del Patrimonio: encuestas en barrios para aplicacion de rutas de reconocimiento (1 solicitud, 1 reunión)
*Subdirección de Gestión Territorial del Patrimonio: Integración de Patrimonios Vivos Campesinos en Estructura integradora de Patrimonios  (1 solicitud, 1 reunión)
*Subdirección de Divulgación y Apropiación del Patrimonio: Caracterización de los oficios patrimoniales de la Cultura bogotana de la bicicleta (1 solicitud, 1 reunión)(Acta de reunión)
*Subdirección de Divulgación y Apropiación del Patrimonio: Patrimonios integrados desde la perspectiva de niñas, niños, adolescentes y jóvenes de la ciudad de Bogotá  (1 solicitud, 1 reunión)
</t>
    </r>
  </si>
  <si>
    <t>4 actas de reunión
9 listados de asistencia</t>
  </si>
  <si>
    <t>a demanda</t>
  </si>
  <si>
    <r>
      <rPr>
        <sz val="11"/>
        <color rgb="FF00B050"/>
        <rFont val="Arial Narrow"/>
        <family val="2"/>
      </rPr>
      <t>Se realizó un documento denominado como</t>
    </r>
    <r>
      <rPr>
        <i/>
        <sz val="11"/>
        <color rgb="FF00B050"/>
        <rFont val="Arial Narrow"/>
        <family val="2"/>
      </rPr>
      <t xml:space="preserve"> INSTRUCTIVO PARA EL DESARROLLO DE INVESTIGACIONES EN EL MARCO DEL PLAN ANUAL DE INVESTIGACIONES Y MEDICIONES -PAIM- DEL PROCESO DEL OBSERVATORIO DE LOS PATRIMONIOS INTEGRADOS </t>
    </r>
    <r>
      <rPr>
        <sz val="11"/>
        <color rgb="FF00B050"/>
        <rFont val="Arial Narrow"/>
        <family val="2"/>
      </rPr>
      <t>como documento anexo al procedimientode investigación del OPI.</t>
    </r>
  </si>
  <si>
    <t>Documento formalizado</t>
  </si>
  <si>
    <t>Debilidad en el diseño y aplicación de herramientas metodológicas y en los análisis transversales para abordar los temas desde una perspectiva que involucre varias discplinas o campos de estudio de los patrimonios integrados.</t>
  </si>
  <si>
    <t>Posibilidad de afectación reputacional por resultados de as investigaciones incompletas o inconclusas que podrían  obstaculizar la identificación de problemas potenciales u oportunidades valisos frente a la gestión de los Patrimonios Integrados debido a la debilidad en el diseño y aplicación de herramientas metodológicas y en los analisis transversales para abordar los temas desde una perspectiva que involucre varias disciplinas o campos de estudio de los Patrimonios Integrados.</t>
  </si>
  <si>
    <t>'Aplicar herramientas de captura de información, procesar los datos en la matriz de sistematización y realizar las respectivas mesas de análisis.</t>
  </si>
  <si>
    <t xml:space="preserve">
acta y/o listado de asistencia a mesa de análisis 
</t>
  </si>
  <si>
    <t>Presentar avance cuatrimestral al plan de trabajo general del PAIM.</t>
  </si>
  <si>
    <t xml:space="preserve">
Documento de informe con avance del proceso o resultados finales.</t>
  </si>
  <si>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</si>
  <si>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</si>
  <si>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</si>
  <si>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</si>
  <si>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</si>
  <si>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</si>
  <si>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</si>
  <si>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</si>
  <si>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</si>
  <si>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</si>
  <si>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</si>
  <si>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</si>
  <si>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</si>
  <si>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</si>
  <si>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aplicación de controles</t>
  </si>
  <si>
    <t>Evidencia ejecución de acciones</t>
  </si>
  <si>
    <t>Evidencia ejecución</t>
  </si>
  <si>
    <t>Sí</t>
  </si>
  <si>
    <t>Casi seguro</t>
  </si>
  <si>
    <t>Se espera que el evento ocurra en la mayoría de las circunstancias. Es muy seguro que se presente.</t>
  </si>
  <si>
    <t>Más de 1 vez al año.</t>
  </si>
  <si>
    <t>Casi seguro Catastrófico</t>
  </si>
  <si>
    <t>Extremo</t>
  </si>
  <si>
    <t>Consolidar la capacidad institucional y ciudadana para la identificación, reconocimiento, activación y salvaguardia del patrimonio cultural, reconociendo la diversidad territorial, poblacional y simbólica del patrimonio.</t>
  </si>
  <si>
    <t>Baja</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</si>
  <si>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</si>
  <si>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</si>
  <si>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</si>
  <si>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Controles aplicados parcialmente y adjunta evidencias</t>
  </si>
  <si>
    <t>Acciones ejecutadas parcialmente y adjunta evidencias</t>
  </si>
  <si>
    <t>No se evidencia ejecución</t>
  </si>
  <si>
    <t>Probable</t>
  </si>
  <si>
    <t>Es viable que el evento ocurra en la mayoría de las circunstancias.</t>
  </si>
  <si>
    <t>Al menos 1 vez en el último año.</t>
  </si>
  <si>
    <t>Casi seguro Mayor</t>
  </si>
  <si>
    <t>Alto</t>
  </si>
  <si>
    <t>Generar acciones de protección y recuperación del patrimonio cultural del distrito y de su significado histórico, urbano, arquitectónico, cultural y simbólico a diferentes escalas desde una perspectiva de integralidad.</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</si>
  <si>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</si>
  <si>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</si>
  <si>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</si>
  <si>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Controles aplicados parcialmente y no adjunta evidencias</t>
  </si>
  <si>
    <t>Acciones ejecutadas parcialmente y no adjunta evidencias</t>
  </si>
  <si>
    <t>No se envió monitoreo</t>
  </si>
  <si>
    <t>Posible</t>
  </si>
  <si>
    <t>El evento podrá ocurrir en algún momento.</t>
  </si>
  <si>
    <t>Al menos 1 vez en los últimos 2 años.</t>
  </si>
  <si>
    <t>Casi seguro Moderado</t>
  </si>
  <si>
    <t>Ampliar la cobertura en la formación en patrimonio cultural en el ciclo integral de educación en Bogotá.</t>
  </si>
  <si>
    <t>Alta</t>
  </si>
  <si>
    <t>Mayor</t>
  </si>
  <si>
    <t>Detectivo y Manual</t>
  </si>
  <si>
    <t>Adelantar procedimiento disciplinario ordinario de conformidad con las etapas procesales establecidas.</t>
  </si>
  <si>
    <t>No evidencia aplicación de controles</t>
  </si>
  <si>
    <t>No evidencia ejecución de acciones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</si>
  <si>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</si>
  <si>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</si>
  <si>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</si>
  <si>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</si>
  <si>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</si>
  <si>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</si>
  <si>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</si>
  <si>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</si>
  <si>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Evidencias no concuerdan</t>
  </si>
  <si>
    <t>Rara vez</t>
  </si>
  <si>
    <t>El evento puede ocurrir sólo en circunstancias excepcionales (poco comunes o anormales)</t>
  </si>
  <si>
    <t>No se ha presentado en los últimos 5 años.</t>
  </si>
  <si>
    <t>Probable Mayor</t>
  </si>
  <si>
    <t>Consolidar un referente simbólico, histórico y patrimonial, que reconozca las múltiples memorias, el valor los ritos funerarios, dignifique a las víctimas del conflicto, interpele a la sociedad sobre el pasado violento y la construcción de la paz.</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</si>
  <si>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</si>
  <si>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</si>
  <si>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</si>
  <si>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Fortalecer la capacidad administrativa para el desarrollo de la gestión institucional.</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</si>
  <si>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</si>
  <si>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</si>
  <si>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</si>
  <si>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</si>
  <si>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</si>
  <si>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</si>
  <si>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</si>
  <si>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</si>
  <si>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</si>
  <si>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</si>
  <si>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</si>
  <si>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</si>
  <si>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</si>
  <si>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</si>
  <si>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</si>
  <si>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</si>
  <si>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</si>
  <si>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</si>
  <si>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</si>
  <si>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Gestión de los Instrumentos de Ordenamiento de los Patrimonios </t>
  </si>
  <si>
    <t>Gestionar con los actores públicos y privados la ejecución armonizada y articulada de los planes programas y proyectos para la protección para la conservación y sostenibilidad de los territorios cubiertos y delimitados por los instrumentos de planeación y gestión designados al IDPC</t>
  </si>
  <si>
    <t>Gestionar y generar conocimiento sobre las dinámicas de los patrimonios que permitan incidir en los instrumentos, programas, planes y proyectos del sector,  en el marco del  ordenamiento territorial del Distrito Capital.</t>
  </si>
  <si>
    <t>Apoyo</t>
  </si>
  <si>
    <t>Estratégico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</si>
  <si>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</si>
  <si>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</si>
  <si>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</si>
  <si>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</si>
  <si>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</si>
  <si>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</si>
  <si>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</si>
  <si>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</si>
  <si>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</si>
  <si>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</si>
  <si>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</si>
  <si>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</si>
  <si>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</si>
  <si>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</si>
  <si>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</si>
  <si>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</si>
  <si>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</si>
  <si>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</si>
  <si>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</si>
  <si>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</si>
  <si>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</si>
  <si>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</si>
  <si>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</si>
  <si>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</si>
  <si>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</si>
  <si>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</si>
  <si>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</si>
  <si>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</si>
  <si>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</si>
  <si>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</si>
  <si>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</si>
  <si>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</si>
  <si>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</si>
  <si>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</si>
  <si>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</si>
  <si>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</si>
  <si>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</si>
  <si>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</si>
  <si>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</si>
  <si>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</si>
  <si>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</si>
  <si>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</si>
  <si>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</si>
  <si>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</si>
  <si>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</si>
  <si>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</si>
  <si>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</si>
  <si>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</si>
  <si>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</si>
  <si>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</si>
  <si>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</si>
  <si>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</si>
  <si>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</si>
  <si>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</si>
  <si>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</si>
  <si>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</si>
  <si>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</si>
  <si>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</si>
  <si>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</si>
  <si>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</si>
  <si>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</si>
  <si>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</si>
  <si>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</si>
  <si>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</si>
  <si>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</si>
  <si>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</si>
  <si>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</si>
  <si>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</si>
  <si>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</si>
  <si>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</si>
  <si>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</si>
  <si>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</si>
  <si>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</si>
  <si>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</si>
  <si>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</si>
  <si>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</si>
  <si>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</si>
  <si>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</si>
  <si>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</si>
  <si>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</si>
  <si>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</si>
  <si>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</si>
  <si>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</si>
  <si>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 / Presupuestal</t>
  </si>
  <si>
    <t>Reducir (compartir)</t>
  </si>
  <si>
    <t>Plan de accion (solo para la opción reducir)</t>
  </si>
  <si>
    <t>Finalizado</t>
  </si>
  <si>
    <t>En curso</t>
  </si>
  <si>
    <t>Daños Activos Fisicos</t>
  </si>
  <si>
    <t>Ejecucion y Administracion de procesos</t>
  </si>
  <si>
    <t>Fallas Tecnologicas</t>
  </si>
  <si>
    <t>Fraude Externo</t>
  </si>
  <si>
    <t>Fraude Interno</t>
  </si>
  <si>
    <t>Relaciones Laborales</t>
  </si>
  <si>
    <t>Registro Sustancial</t>
  </si>
  <si>
    <t>Registro Material</t>
  </si>
  <si>
    <t>Sin registro</t>
  </si>
  <si>
    <t>Reducir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</si>
</sst>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8" formatCode="0.0%"/>
    <numFmt numFmtId="169" formatCode="d/m/yyyy"/>
  </numFmts>
  <fonts count="71">
    <font>
      <sz val="11"/>
      <color theme="1"/>
      <name val="Calibri"/>
      <charset val="134"/>
      <scheme val="minor"/>
    </font>
    <font>
      <sz val="10"/>
      <color theme="1"/>
      <name val="Calibri"/>
      <family val="2"/>
    </font>
    <font>
      <sz val="10"/>
      <color rgb="FF000000"/>
      <name val="Arial Narrow"/>
      <family val="2"/>
    </font>
    <font>
      <sz val="11"/>
      <color theme="1"/>
      <name val="Calibri"/>
      <family val="2"/>
    </font>
    <font>
      <b/>
      <sz val="14"/>
      <color rgb="FF000000"/>
      <name val="Arial Narrow"/>
      <family val="2"/>
    </font>
    <font>
      <sz val="11"/>
      <name val="Calibri"/>
      <family val="2"/>
      <scheme val="minor"/>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9"/>
      <color theme="1"/>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b/>
      <sz val="11"/>
      <color theme="1"/>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sz val="24"/>
      <color theme="1"/>
      <name val="Arial Narrow"/>
      <family val="2"/>
    </font>
    <font>
      <b/>
      <sz val="40"/>
      <color rgb="FF000000"/>
      <name val="Calibri"/>
      <family val="2"/>
    </font>
    <font>
      <b/>
      <sz val="20"/>
      <color theme="1"/>
      <name val="Calibri"/>
      <family val="2"/>
    </font>
    <font>
      <sz val="16"/>
      <color theme="1"/>
      <name val="Calibri"/>
      <family val="2"/>
    </font>
    <font>
      <b/>
      <sz val="12"/>
      <color rgb="FF000000"/>
      <name val="Calibri"/>
      <family val="2"/>
    </font>
    <font>
      <b/>
      <sz val="18"/>
      <color rgb="FF000000"/>
      <name val="Calibri"/>
      <family val="2"/>
    </font>
    <font>
      <b/>
      <sz val="24"/>
      <color rgb="FF000000"/>
      <name val="Calibri"/>
      <family val="2"/>
    </font>
    <font>
      <b/>
      <sz val="22"/>
      <color theme="1"/>
      <name val="Arial Narrow"/>
      <family val="2"/>
    </font>
    <font>
      <sz val="28"/>
      <color theme="1"/>
      <name val="Calibri"/>
      <family val="2"/>
    </font>
    <font>
      <b/>
      <sz val="28"/>
      <color rgb="FF000000"/>
      <name val="Calibri"/>
      <family val="2"/>
    </font>
    <font>
      <b/>
      <sz val="36"/>
      <color rgb="FF000000"/>
      <name val="Calibri"/>
      <family val="2"/>
    </font>
    <font>
      <b/>
      <sz val="11"/>
      <color rgb="FF000000"/>
      <name val="Calibri"/>
      <family val="2"/>
    </font>
    <font>
      <b/>
      <sz val="11"/>
      <color theme="1"/>
      <name val="Calibri"/>
      <family val="2"/>
    </font>
    <font>
      <sz val="11"/>
      <color theme="1"/>
      <name val="Arial"/>
      <family val="2"/>
    </font>
    <font>
      <sz val="11"/>
      <color theme="1"/>
      <name val="Arial Narrow"/>
      <family val="2"/>
    </font>
    <font>
      <b/>
      <sz val="14"/>
      <color theme="1"/>
      <name val="Arial Narrow"/>
      <family val="2"/>
    </font>
    <font>
      <sz val="11"/>
      <color rgb="FF00B050"/>
      <name val="Arial Narrow"/>
      <family val="2"/>
    </font>
    <font>
      <sz val="10"/>
      <color rgb="FF00B050"/>
      <name val="Arial Narrow"/>
      <family val="2"/>
    </font>
    <font>
      <sz val="10"/>
      <color theme="1"/>
      <name val="Arial Narrow"/>
      <family val="2"/>
    </font>
    <font>
      <b/>
      <sz val="11"/>
      <color rgb="FF00B050"/>
      <name val="Arial Narrow"/>
      <family val="2"/>
    </font>
    <font>
      <b/>
      <sz val="11"/>
      <color rgb="FF000000"/>
      <name val="Arial Narrow"/>
      <family val="2"/>
    </font>
    <font>
      <sz val="11"/>
      <color theme="4"/>
      <name val="Arial Narrow"/>
      <family val="2"/>
    </font>
    <font>
      <b/>
      <sz val="11"/>
      <color theme="0"/>
      <name val="Arial Narrow"/>
      <family val="2"/>
    </font>
    <font>
      <b/>
      <sz val="10"/>
      <color theme="1"/>
      <name val="Arial Narrow"/>
      <family val="2"/>
    </font>
    <font>
      <sz val="11"/>
      <color rgb="FF4F81BD"/>
      <name val="Arial Narrow"/>
      <family val="2"/>
    </font>
    <font>
      <sz val="11"/>
      <color rgb="FF741B47"/>
      <name val="Arial Narrow"/>
      <family val="2"/>
    </font>
    <font>
      <sz val="11"/>
      <color rgb="FF000000"/>
      <name val="Arial Narrow"/>
      <family val="2"/>
    </font>
    <font>
      <sz val="12"/>
      <color theme="1"/>
      <name val="Tahoma"/>
      <family val="2"/>
    </font>
    <font>
      <b/>
      <sz val="11"/>
      <color rgb="FF000000"/>
      <name val="Arial"/>
      <family val="2"/>
    </font>
    <font>
      <sz val="12"/>
      <color rgb="FF000000"/>
      <name val="Arial"/>
      <family val="2"/>
    </font>
    <font>
      <b/>
      <sz val="10"/>
      <color rgb="FF000000"/>
      <name val="Arial"/>
      <family val="2"/>
    </font>
    <font>
      <b/>
      <sz val="12"/>
      <color theme="1"/>
      <name val="Arial"/>
      <family val="2"/>
    </font>
    <font>
      <b/>
      <sz val="12"/>
      <color rgb="FF000000"/>
      <name val="Arial"/>
      <family val="2"/>
    </font>
    <font>
      <sz val="12"/>
      <color theme="1"/>
      <name val="Arial"/>
      <family val="2"/>
    </font>
    <font>
      <sz val="12"/>
      <color rgb="FFFF0000"/>
      <name val="Arial"/>
      <family val="2"/>
    </font>
    <font>
      <b/>
      <u/>
      <sz val="11"/>
      <color theme="1"/>
      <name val="Arial Narrow"/>
      <family val="2"/>
    </font>
    <font>
      <sz val="9"/>
      <color theme="1"/>
      <name val="Arial Narrow"/>
      <family val="2"/>
    </font>
    <font>
      <b/>
      <sz val="12"/>
      <color rgb="FFE36C09"/>
      <name val="Arial Narrow"/>
      <family val="2"/>
    </font>
    <font>
      <b/>
      <sz val="9"/>
      <color rgb="FFE36C09"/>
      <name val="Arial Narrow"/>
      <family val="2"/>
    </font>
    <font>
      <b/>
      <sz val="11"/>
      <color rgb="FFE36C09"/>
      <name val="Arial Narrow"/>
      <family val="2"/>
    </font>
    <font>
      <b/>
      <sz val="10"/>
      <color rgb="FFE36C09"/>
      <name val="Arial Narrow"/>
      <family val="2"/>
    </font>
    <font>
      <i/>
      <sz val="11"/>
      <color rgb="FF00B050"/>
      <name val="Arial Narrow"/>
      <family val="2"/>
    </font>
    <font>
      <sz val="10"/>
      <name val="SimSun"/>
    </font>
  </fonts>
  <fills count="36">
    <fill>
      <patternFill patternType="none"/>
    </fill>
    <fill>
      <patternFill patternType="gray125"/>
    </fill>
    <fill>
      <patternFill patternType="solid">
        <fgColor theme="0"/>
        <bgColor theme="0"/>
      </patternFill>
    </fill>
    <fill>
      <patternFill patternType="solid">
        <fgColor rgb="FFFDE9D9"/>
        <bgColor rgb="FFFDE9D9"/>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FFFF00"/>
        <bgColor rgb="FFFFFF00"/>
      </patternFill>
    </fill>
    <fill>
      <patternFill patternType="solid">
        <fgColor rgb="FFC00000"/>
        <bgColor rgb="FFC00000"/>
      </patternFill>
    </fill>
    <fill>
      <patternFill patternType="solid">
        <fgColor rgb="FFFBD4B4"/>
        <bgColor rgb="FFFBD4B4"/>
      </patternFill>
    </fill>
    <fill>
      <patternFill patternType="solid">
        <fgColor rgb="FFA5A5A5"/>
        <bgColor rgb="FFA5A5A5"/>
      </patternFill>
    </fill>
    <fill>
      <patternFill patternType="solid">
        <fgColor rgb="FFB2B2B2"/>
        <bgColor rgb="FFB2B2B2"/>
      </patternFill>
    </fill>
    <fill>
      <patternFill patternType="solid">
        <fgColor rgb="FFFABF8F"/>
        <bgColor rgb="FFFABF8F"/>
      </patternFill>
    </fill>
    <fill>
      <patternFill patternType="solid">
        <fgColor rgb="FFE36C09"/>
        <bgColor rgb="FFE36C09"/>
      </patternFill>
    </fill>
    <fill>
      <patternFill patternType="solid">
        <fgColor rgb="FFF9A159"/>
        <bgColor rgb="FFF9A159"/>
      </patternFill>
    </fill>
    <fill>
      <patternFill patternType="solid">
        <fgColor rgb="FFF9BD8B"/>
        <bgColor rgb="FFF9BD8B"/>
      </patternFill>
    </fill>
    <fill>
      <patternFill patternType="solid">
        <fgColor rgb="FFF6882E"/>
        <bgColor rgb="FFF6882E"/>
      </patternFill>
    </fill>
    <fill>
      <patternFill patternType="solid">
        <fgColor rgb="FFF9A763"/>
        <bgColor rgb="FFF9A763"/>
      </patternFill>
    </fill>
    <fill>
      <patternFill patternType="solid">
        <fgColor rgb="FFB2A1C7"/>
        <bgColor rgb="FFB2A1C7"/>
      </patternFill>
    </fill>
    <fill>
      <patternFill patternType="solid">
        <fgColor rgb="FFCCC0D9"/>
        <bgColor rgb="FFCCC0D9"/>
      </patternFill>
    </fill>
    <fill>
      <patternFill patternType="solid">
        <fgColor rgb="FFE5DFEC"/>
        <bgColor rgb="FFE5DFEC"/>
      </patternFill>
    </fill>
    <fill>
      <patternFill patternType="solid">
        <fgColor rgb="FF5F497A"/>
        <bgColor rgb="FF5F497A"/>
      </patternFill>
    </fill>
    <fill>
      <patternFill patternType="solid">
        <fgColor rgb="FF9966FF"/>
        <bgColor rgb="FF9966FF"/>
      </patternFill>
    </fill>
    <fill>
      <patternFill patternType="solid">
        <fgColor rgb="FFD6E3BC"/>
        <bgColor rgb="FFD6E3BC"/>
      </patternFill>
    </fill>
    <fill>
      <patternFill patternType="solid">
        <fgColor rgb="FFEAF1DD"/>
        <bgColor rgb="FFEAF1DD"/>
      </patternFill>
    </fill>
    <fill>
      <patternFill patternType="solid">
        <fgColor rgb="FFC2D69B"/>
        <bgColor rgb="FFC2D69B"/>
      </patternFill>
    </fill>
    <fill>
      <patternFill patternType="solid">
        <fgColor rgb="FF4F6128"/>
        <bgColor rgb="FF4F6128"/>
      </patternFill>
    </fill>
    <fill>
      <patternFill patternType="solid">
        <fgColor rgb="FF76923C"/>
        <bgColor rgb="FF76923C"/>
      </patternFill>
    </fill>
    <fill>
      <patternFill patternType="solid">
        <fgColor rgb="FF8DB3E2"/>
        <bgColor rgb="FF8DB3E2"/>
      </patternFill>
    </fill>
    <fill>
      <patternFill patternType="solid">
        <fgColor rgb="FFDBE5F1"/>
        <bgColor rgb="FFDBE5F1"/>
      </patternFill>
    </fill>
    <fill>
      <patternFill patternType="solid">
        <fgColor rgb="FFD8D8D8"/>
        <bgColor rgb="FFD8D8D8"/>
      </patternFill>
    </fill>
  </fills>
  <borders count="127">
    <border>
      <left/>
      <right/>
      <top/>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style="dotted">
        <color rgb="FFE36C09"/>
      </top>
      <bottom/>
      <diagonal/>
    </border>
    <border>
      <left style="dotted">
        <color rgb="FFE36C09"/>
      </left>
      <right/>
      <top/>
      <bottom/>
      <diagonal/>
    </border>
    <border>
      <left/>
      <right style="dotted">
        <color rgb="FFE36C09"/>
      </right>
      <top/>
      <bottom/>
      <diagonal/>
    </border>
    <border>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style="dotted">
        <color rgb="FFE36C09"/>
      </left>
      <right style="dotted">
        <color rgb="FFE36C09"/>
      </right>
      <top/>
      <bottom/>
      <diagonal/>
    </border>
    <border>
      <left/>
      <right style="dotted">
        <color rgb="FF7030A0"/>
      </right>
      <top style="dotted">
        <color rgb="FFE36C09"/>
      </top>
      <bottom/>
      <diagonal/>
    </border>
    <border>
      <left style="dotted">
        <color rgb="FF7030A0"/>
      </left>
      <right/>
      <top style="dotted">
        <color rgb="FF7030A0"/>
      </top>
      <bottom style="dotted">
        <color rgb="FF7030A0"/>
      </bottom>
      <diagonal/>
    </border>
    <border>
      <left/>
      <right/>
      <top style="dotted">
        <color rgb="FF7030A0"/>
      </top>
      <bottom style="dotted">
        <color rgb="FF7030A0"/>
      </bottom>
      <diagonal/>
    </border>
    <border>
      <left/>
      <right style="dotted">
        <color rgb="FF7030A0"/>
      </right>
      <top style="dotted">
        <color rgb="FFE36C09"/>
      </top>
      <bottom style="dotted">
        <color rgb="FFE36C09"/>
      </bottom>
      <diagonal/>
    </border>
    <border>
      <left style="dotted">
        <color rgb="FFE36C09"/>
      </left>
      <right style="dotted">
        <color rgb="FF7030A0"/>
      </right>
      <top/>
      <bottom/>
      <diagonal/>
    </border>
    <border>
      <left/>
      <right style="dotted">
        <color rgb="FF7030A0"/>
      </right>
      <top style="dotted">
        <color rgb="FF7030A0"/>
      </top>
      <bottom style="dotted">
        <color rgb="FF7030A0"/>
      </bottom>
      <diagonal/>
    </border>
    <border>
      <left style="dotted">
        <color rgb="FF7030A0"/>
      </left>
      <right/>
      <top/>
      <bottom style="dotted">
        <color rgb="FF7030A0"/>
      </bottom>
      <diagonal/>
    </border>
    <border>
      <left/>
      <right/>
      <top/>
      <bottom style="dotted">
        <color rgb="FF7030A0"/>
      </bottom>
      <diagonal/>
    </border>
    <border>
      <left/>
      <right style="dotted">
        <color rgb="FF7030A0"/>
      </right>
      <top/>
      <bottom style="dotted">
        <color rgb="FF7030A0"/>
      </bottom>
      <diagonal/>
    </border>
    <border>
      <left style="dotted">
        <color rgb="FF7030A0"/>
      </left>
      <right style="dotted">
        <color rgb="FF7030A0"/>
      </right>
      <top/>
      <bottom style="dotted">
        <color rgb="FF7030A0"/>
      </bottom>
      <diagonal/>
    </border>
    <border>
      <left style="dotted">
        <color rgb="FFE36C09"/>
      </left>
      <right style="dotted">
        <color rgb="FF7030A0"/>
      </right>
      <top/>
      <bottom style="dotted">
        <color rgb="FFE36C09"/>
      </bottom>
      <diagonal/>
    </border>
    <border>
      <left style="dotted">
        <color rgb="FF7030A0"/>
      </left>
      <right style="dotted">
        <color rgb="FF7030A0"/>
      </right>
      <top style="dotted">
        <color rgb="FF7030A0"/>
      </top>
      <bottom style="dotted">
        <color rgb="FF7030A0"/>
      </bottom>
      <diagonal/>
    </border>
    <border>
      <left style="dotted">
        <color rgb="FFE36C09"/>
      </left>
      <right style="dotted">
        <color rgb="FF7030A0"/>
      </right>
      <top style="dotted">
        <color rgb="FFE36C09"/>
      </top>
      <bottom style="dotted">
        <color rgb="FFE36C09"/>
      </bottom>
      <diagonal/>
    </border>
    <border>
      <left/>
      <right/>
      <top style="dotted">
        <color rgb="FF76923C"/>
      </top>
      <bottom style="dotted">
        <color rgb="FF76923C"/>
      </bottom>
      <diagonal/>
    </border>
    <border>
      <left style="dotted">
        <color rgb="FF72AF2F"/>
      </left>
      <right/>
      <top style="dotted">
        <color rgb="FF76923C"/>
      </top>
      <bottom style="dotted">
        <color rgb="FF72AF2F"/>
      </bottom>
      <diagonal/>
    </border>
    <border>
      <left/>
      <right/>
      <top style="dotted">
        <color rgb="FF76923C"/>
      </top>
      <bottom style="dotted">
        <color rgb="FF72AF2F"/>
      </bottom>
      <diagonal/>
    </border>
    <border>
      <left/>
      <right style="dotted">
        <color rgb="FF7030A0"/>
      </right>
      <top/>
      <bottom/>
      <diagonal/>
    </border>
    <border>
      <left style="dotted">
        <color rgb="FF7030A0"/>
      </left>
      <right style="dotted">
        <color rgb="FF7030A0"/>
      </right>
      <top/>
      <bottom/>
      <diagonal/>
    </border>
    <border>
      <left style="dotted">
        <color rgb="FF7030A0"/>
      </left>
      <right/>
      <top style="dotted">
        <color rgb="FF72AF2F"/>
      </top>
      <bottom style="dotted">
        <color rgb="FF72AF2F"/>
      </bottom>
      <diagonal/>
    </border>
    <border>
      <left/>
      <right style="dotted">
        <color rgb="FF72AF2F"/>
      </right>
      <top style="dotted">
        <color rgb="FF72AF2F"/>
      </top>
      <bottom style="dotted">
        <color rgb="FF72AF2F"/>
      </bottom>
      <diagonal/>
    </border>
    <border>
      <left style="dotted">
        <color rgb="FF72AF2F"/>
      </left>
      <right/>
      <top style="dotted">
        <color rgb="FF72AF2F"/>
      </top>
      <bottom style="dotted">
        <color rgb="FF72AF2F"/>
      </bottom>
      <diagonal/>
    </border>
    <border>
      <left/>
      <right/>
      <top style="dotted">
        <color rgb="FF72AF2F"/>
      </top>
      <bottom style="dotted">
        <color rgb="FF72AF2F"/>
      </bottom>
      <diagonal/>
    </border>
    <border>
      <left style="dotted">
        <color rgb="FF72AF2F"/>
      </left>
      <right style="dotted">
        <color rgb="FF72AF2F"/>
      </right>
      <top style="dotted">
        <color rgb="FF72AF2F"/>
      </top>
      <bottom style="dotted">
        <color rgb="FF72AF2F"/>
      </bottom>
      <diagonal/>
    </border>
    <border>
      <left/>
      <right style="dotted">
        <color rgb="FF72AF2F"/>
      </right>
      <top style="dotted">
        <color rgb="FF76923C"/>
      </top>
      <bottom style="dotted">
        <color rgb="FF72AF2F"/>
      </bottom>
      <diagonal/>
    </border>
    <border>
      <left/>
      <right style="dotted">
        <color rgb="FF76923C"/>
      </right>
      <top style="dotted">
        <color rgb="FF76923C"/>
      </top>
      <bottom style="dotted">
        <color rgb="FF76923C"/>
      </bottom>
      <diagonal/>
    </border>
    <border>
      <left style="dotted">
        <color rgb="FF72AF2F"/>
      </left>
      <right style="dotted">
        <color rgb="FF72AF2F"/>
      </right>
      <top style="dotted">
        <color rgb="FF72AF2F"/>
      </top>
      <bottom/>
      <diagonal/>
    </border>
    <border>
      <left style="dotted">
        <color rgb="FF72AF2F"/>
      </left>
      <right style="dotted">
        <color rgb="FF72AF2F"/>
      </right>
      <top/>
      <bottom style="dotted">
        <color rgb="FF72AF2F"/>
      </bottom>
      <diagonal/>
    </border>
    <border>
      <left style="dotted">
        <color rgb="FFE36C09"/>
      </left>
      <right style="dotted">
        <color rgb="FFE36C09"/>
      </right>
      <top style="dotted">
        <color rgb="FFE36C09"/>
      </top>
      <bottom/>
      <diagonal/>
    </border>
    <border>
      <left style="medium">
        <color rgb="FF000000"/>
      </left>
      <right/>
      <top style="medium">
        <color rgb="FF000000"/>
      </top>
      <bottom style="dotted">
        <color rgb="FFE36C09"/>
      </bottom>
      <diagonal/>
    </border>
    <border>
      <left/>
      <right style="dotted">
        <color rgb="FFE36C09"/>
      </right>
      <top style="medium">
        <color rgb="FF000000"/>
      </top>
      <bottom style="dotted">
        <color rgb="FFE36C09"/>
      </bottom>
      <diagonal/>
    </border>
    <border>
      <left style="dotted">
        <color rgb="FFE36C09"/>
      </left>
      <right/>
      <top style="medium">
        <color rgb="FF000000"/>
      </top>
      <bottom style="dotted">
        <color rgb="FFE36C09"/>
      </bottom>
      <diagonal/>
    </border>
    <border>
      <left/>
      <right/>
      <top style="medium">
        <color rgb="FF000000"/>
      </top>
      <bottom style="dotted">
        <color rgb="FFE36C09"/>
      </bottom>
      <diagonal/>
    </border>
    <border>
      <left style="dotted">
        <color rgb="FFE36C09"/>
      </left>
      <right style="dotted">
        <color rgb="FFE36C09"/>
      </right>
      <top style="medium">
        <color rgb="FF000000"/>
      </top>
      <bottom style="dotted">
        <color rgb="FFE36C09"/>
      </bottom>
      <diagonal/>
    </border>
    <border>
      <left style="medium">
        <color rgb="FF000000"/>
      </left>
      <right style="dotted">
        <color rgb="FFE36C09"/>
      </right>
      <top style="dotted">
        <color rgb="FFE36C09"/>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dotted">
        <color rgb="FFE36C09"/>
      </left>
      <right style="dotted">
        <color rgb="FFE36C09"/>
      </right>
      <top style="medium">
        <color rgb="FF000000"/>
      </top>
      <bottom/>
      <diagonal/>
    </border>
    <border>
      <left style="dotted">
        <color rgb="FFE36C09"/>
      </left>
      <right style="medium">
        <color rgb="FF000000"/>
      </right>
      <top style="medium">
        <color rgb="FF000000"/>
      </top>
      <bottom/>
      <diagonal/>
    </border>
    <border>
      <left style="dotted">
        <color rgb="FFE36C09"/>
      </left>
      <right style="medium">
        <color rgb="FF000000"/>
      </right>
      <top/>
      <bottom style="dotted">
        <color rgb="FFE36C09"/>
      </bottom>
      <diagonal/>
    </border>
    <border>
      <left/>
      <right style="thin">
        <color rgb="FF000000"/>
      </right>
      <top style="thin">
        <color rgb="FF000000"/>
      </top>
      <bottom style="thin">
        <color rgb="FF000000"/>
      </bottom>
      <diagonal/>
    </border>
    <border>
      <left style="dotted">
        <color rgb="FFE36C09"/>
      </left>
      <right style="dotted">
        <color rgb="FFFF0000"/>
      </right>
      <top/>
      <bottom/>
      <diagonal/>
    </border>
    <border>
      <left style="dotted">
        <color rgb="FFFF0000"/>
      </left>
      <right style="dotted">
        <color rgb="FFFF0000"/>
      </right>
      <top style="dotted">
        <color rgb="FFFF0000"/>
      </top>
      <bottom style="dotted">
        <color rgb="FFFF0000"/>
      </bottom>
      <diagonal/>
    </border>
    <border>
      <left style="dotted">
        <color rgb="FFFF0000"/>
      </left>
      <right/>
      <top/>
      <bottom/>
      <diagonal/>
    </border>
    <border>
      <left/>
      <right/>
      <top style="dotted">
        <color rgb="FFFF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s>
  <cellStyleXfs count="1">
    <xf numFmtId="0" fontId="0" fillId="0" borderId="0"/>
  </cellStyleXfs>
  <cellXfs count="534">
    <xf numFmtId="0" fontId="0" fillId="0" borderId="0" xfId="0" applyFont="1" applyAlignment="1"/>
    <xf numFmtId="0" fontId="1" fillId="0" borderId="0" xfId="0" applyFont="1"/>
    <xf numFmtId="0" fontId="2" fillId="0" borderId="1" xfId="0" applyFont="1" applyBorder="1" applyAlignment="1">
      <alignment horizontal="left" vertical="center" wrapText="1" readingOrder="1"/>
    </xf>
    <xf numFmtId="0" fontId="3" fillId="0" borderId="0" xfId="0" applyFont="1"/>
    <xf numFmtId="0" fontId="1" fillId="2" borderId="0" xfId="0" applyFont="1" applyFill="1" applyBorder="1"/>
    <xf numFmtId="0" fontId="6" fillId="2" borderId="0" xfId="0" applyFont="1" applyFill="1" applyBorder="1"/>
    <xf numFmtId="0" fontId="7" fillId="3" borderId="6" xfId="0" applyFont="1" applyFill="1" applyBorder="1" applyAlignment="1">
      <alignment horizontal="center" vertical="center" wrapText="1" readingOrder="1"/>
    </xf>
    <xf numFmtId="0" fontId="7" fillId="3" borderId="7" xfId="0" applyFont="1" applyFill="1" applyBorder="1" applyAlignment="1">
      <alignment horizontal="center" vertical="center" wrapText="1" readingOrder="1"/>
    </xf>
    <xf numFmtId="0" fontId="7" fillId="2" borderId="10" xfId="0" applyFont="1" applyFill="1" applyBorder="1" applyAlignment="1">
      <alignment horizontal="center" vertical="center" wrapText="1" readingOrder="1"/>
    </xf>
    <xf numFmtId="0" fontId="8" fillId="2" borderId="10" xfId="0" applyFont="1" applyFill="1" applyBorder="1" applyAlignment="1">
      <alignment horizontal="left" vertical="center" wrapText="1" readingOrder="1"/>
    </xf>
    <xf numFmtId="9" fontId="7" fillId="2" borderId="11" xfId="0" applyNumberFormat="1" applyFont="1" applyFill="1" applyBorder="1" applyAlignment="1">
      <alignment horizontal="center" vertical="center" wrapText="1" readingOrder="1"/>
    </xf>
    <xf numFmtId="0" fontId="7" fillId="2" borderId="12" xfId="0" applyFont="1" applyFill="1" applyBorder="1" applyAlignment="1">
      <alignment horizontal="center" vertical="center" wrapText="1" readingOrder="1"/>
    </xf>
    <xf numFmtId="0" fontId="8" fillId="2" borderId="12" xfId="0" applyFont="1" applyFill="1" applyBorder="1" applyAlignment="1">
      <alignment horizontal="left" vertical="center" wrapText="1" readingOrder="1"/>
    </xf>
    <xf numFmtId="9" fontId="7" fillId="2" borderId="13" xfId="0" applyNumberFormat="1" applyFont="1" applyFill="1" applyBorder="1" applyAlignment="1">
      <alignment horizontal="center" vertical="center" wrapText="1" readingOrder="1"/>
    </xf>
    <xf numFmtId="0" fontId="8" fillId="2" borderId="13" xfId="0" applyFont="1" applyFill="1" applyBorder="1" applyAlignment="1">
      <alignment horizontal="center" vertical="center" wrapText="1" readingOrder="1"/>
    </xf>
    <xf numFmtId="0" fontId="7" fillId="2" borderId="19" xfId="0" applyFont="1" applyFill="1" applyBorder="1" applyAlignment="1">
      <alignment horizontal="center" vertical="center" wrapText="1" readingOrder="1"/>
    </xf>
    <xf numFmtId="0" fontId="8" fillId="2" borderId="19" xfId="0" applyFont="1" applyFill="1" applyBorder="1" applyAlignment="1">
      <alignment horizontal="left" vertical="center" wrapText="1" readingOrder="1"/>
    </xf>
    <xf numFmtId="0" fontId="8" fillId="2" borderId="20" xfId="0" applyFont="1" applyFill="1" applyBorder="1" applyAlignment="1">
      <alignment horizontal="center" vertical="center" wrapText="1" readingOrder="1"/>
    </xf>
    <xf numFmtId="0" fontId="10" fillId="2" borderId="0" xfId="0" applyFont="1" applyFill="1" applyBorder="1"/>
    <xf numFmtId="0" fontId="3" fillId="2" borderId="0" xfId="0" applyFont="1" applyFill="1" applyBorder="1"/>
    <xf numFmtId="0" fontId="12" fillId="2" borderId="0" xfId="0" applyFont="1" applyFill="1" applyBorder="1" applyAlignment="1">
      <alignment horizontal="center" vertical="center" wrapText="1"/>
    </xf>
    <xf numFmtId="0" fontId="13" fillId="4" borderId="0" xfId="0" applyFont="1" applyFill="1" applyBorder="1" applyAlignment="1">
      <alignment horizontal="center" vertical="center" wrapText="1" readingOrder="1"/>
    </xf>
    <xf numFmtId="0" fontId="14" fillId="2" borderId="0" xfId="0" applyFont="1" applyFill="1" applyBorder="1"/>
    <xf numFmtId="0" fontId="15" fillId="5" borderId="21" xfId="0" applyFont="1" applyFill="1" applyBorder="1" applyAlignment="1">
      <alignment horizontal="center" vertical="center" wrapText="1" readingOrder="1"/>
    </xf>
    <xf numFmtId="0" fontId="15" fillId="0" borderId="21" xfId="0" applyFont="1" applyBorder="1" applyAlignment="1">
      <alignment horizontal="center" vertical="center" wrapText="1" readingOrder="1"/>
    </xf>
    <xf numFmtId="0" fontId="15" fillId="0" borderId="21" xfId="0" applyFont="1" applyBorder="1" applyAlignment="1">
      <alignment horizontal="left" vertical="center" wrapText="1" readingOrder="1"/>
    </xf>
    <xf numFmtId="0" fontId="15" fillId="6" borderId="1" xfId="0" applyFont="1" applyFill="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1" xfId="0" applyFont="1" applyBorder="1" applyAlignment="1">
      <alignment horizontal="left" vertical="center" wrapText="1" readingOrder="1"/>
    </xf>
    <xf numFmtId="0" fontId="15" fillId="7" borderId="1" xfId="0" applyFont="1" applyFill="1" applyBorder="1" applyAlignment="1">
      <alignment horizontal="center" vertical="center" wrapText="1" readingOrder="1"/>
    </xf>
    <xf numFmtId="0" fontId="15" fillId="8" borderId="1" xfId="0" applyFont="1" applyFill="1" applyBorder="1" applyAlignment="1">
      <alignment horizontal="center" vertical="center" wrapText="1" readingOrder="1"/>
    </xf>
    <xf numFmtId="0" fontId="16" fillId="9" borderId="1" xfId="0" applyFont="1" applyFill="1" applyBorder="1" applyAlignment="1">
      <alignment horizontal="center" vertical="center" wrapText="1" readingOrder="1"/>
    </xf>
    <xf numFmtId="0" fontId="17" fillId="2" borderId="0" xfId="0" applyFont="1" applyFill="1" applyBorder="1" applyAlignment="1">
      <alignment horizontal="left" vertical="center" wrapText="1" readingOrder="1"/>
    </xf>
    <xf numFmtId="0" fontId="18" fillId="2" borderId="0" xfId="0" applyFont="1" applyFill="1" applyBorder="1" applyAlignment="1">
      <alignment vertical="center"/>
    </xf>
    <xf numFmtId="0" fontId="14" fillId="0" borderId="0" xfId="0" applyFont="1"/>
    <xf numFmtId="0" fontId="17" fillId="0" borderId="0" xfId="0" applyFont="1" applyAlignment="1">
      <alignment horizontal="left" vertical="center" wrapText="1" readingOrder="1"/>
    </xf>
    <xf numFmtId="0" fontId="19" fillId="0" borderId="0" xfId="0" applyFont="1" applyAlignment="1">
      <alignment vertical="center"/>
    </xf>
    <xf numFmtId="0" fontId="20" fillId="0" borderId="0" xfId="0" applyFont="1"/>
    <xf numFmtId="0" fontId="21" fillId="0" borderId="0" xfId="0" applyFont="1"/>
    <xf numFmtId="0" fontId="22" fillId="0" borderId="0" xfId="0" applyFont="1"/>
    <xf numFmtId="0" fontId="24" fillId="0" borderId="0" xfId="0" applyFont="1" applyAlignment="1">
      <alignment horizontal="center" vertical="center" wrapText="1"/>
    </xf>
    <xf numFmtId="0" fontId="25" fillId="4" borderId="0" xfId="0" applyFont="1" applyFill="1" applyBorder="1" applyAlignment="1">
      <alignment horizontal="center" vertical="center" wrapText="1" readingOrder="1"/>
    </xf>
    <xf numFmtId="0" fontId="26" fillId="5" borderId="21" xfId="0" applyFont="1" applyFill="1" applyBorder="1" applyAlignment="1">
      <alignment horizontal="center" vertical="center" wrapText="1" readingOrder="1"/>
    </xf>
    <xf numFmtId="0" fontId="26" fillId="0" borderId="21" xfId="0" applyFont="1" applyBorder="1" applyAlignment="1">
      <alignment horizontal="left" vertical="center" wrapText="1" readingOrder="1"/>
    </xf>
    <xf numFmtId="9" fontId="26" fillId="0" borderId="21" xfId="0" applyNumberFormat="1" applyFont="1" applyBorder="1" applyAlignment="1">
      <alignment horizontal="center" vertical="center" wrapText="1" readingOrder="1"/>
    </xf>
    <xf numFmtId="0" fontId="26" fillId="6" borderId="1" xfId="0" applyFont="1" applyFill="1" applyBorder="1" applyAlignment="1">
      <alignment horizontal="center" vertical="center" wrapText="1" readingOrder="1"/>
    </xf>
    <xf numFmtId="0" fontId="26" fillId="0" borderId="1" xfId="0" applyFont="1" applyBorder="1" applyAlignment="1">
      <alignment horizontal="left" vertical="center" wrapText="1" readingOrder="1"/>
    </xf>
    <xf numFmtId="9" fontId="26" fillId="0" borderId="1" xfId="0" applyNumberFormat="1" applyFont="1" applyBorder="1" applyAlignment="1">
      <alignment horizontal="center" vertical="center" wrapText="1" readingOrder="1"/>
    </xf>
    <xf numFmtId="0" fontId="26" fillId="7" borderId="1" xfId="0" applyFont="1" applyFill="1" applyBorder="1" applyAlignment="1">
      <alignment horizontal="center" vertical="center" wrapText="1" readingOrder="1"/>
    </xf>
    <xf numFmtId="0" fontId="26" fillId="8" borderId="1" xfId="0" applyFont="1" applyFill="1" applyBorder="1" applyAlignment="1">
      <alignment horizontal="center" vertical="center" wrapText="1" readingOrder="1"/>
    </xf>
    <xf numFmtId="0" fontId="27" fillId="9" borderId="1" xfId="0" applyFont="1" applyFill="1" applyBorder="1" applyAlignment="1">
      <alignment horizontal="center" vertical="center" wrapText="1" readingOrder="1"/>
    </xf>
    <xf numFmtId="0" fontId="18" fillId="2" borderId="0" xfId="0" applyFont="1" applyFill="1" applyBorder="1" applyAlignment="1">
      <alignment horizontal="left" vertical="center"/>
    </xf>
    <xf numFmtId="0" fontId="31" fillId="2" borderId="0" xfId="0" applyFont="1" applyFill="1" applyBorder="1" applyAlignment="1">
      <alignment vertical="center"/>
    </xf>
    <xf numFmtId="0" fontId="32" fillId="11" borderId="23" xfId="0" applyFont="1" applyFill="1" applyBorder="1" applyAlignment="1">
      <alignment horizontal="center" vertical="center" wrapText="1" readingOrder="1"/>
    </xf>
    <xf numFmtId="0" fontId="32" fillId="11" borderId="24" xfId="0" applyFont="1" applyFill="1" applyBorder="1" applyAlignment="1">
      <alignment horizontal="center" vertical="center" wrapText="1" readingOrder="1"/>
    </xf>
    <xf numFmtId="0" fontId="32" fillId="11" borderId="28" xfId="0" applyFont="1" applyFill="1" applyBorder="1" applyAlignment="1">
      <alignment horizontal="center" vertical="center" wrapText="1" readingOrder="1"/>
    </xf>
    <xf numFmtId="0" fontId="32" fillId="11" borderId="25" xfId="0" applyFont="1" applyFill="1" applyBorder="1" applyAlignment="1">
      <alignment horizontal="center" vertical="center" wrapText="1" readingOrder="1"/>
    </xf>
    <xf numFmtId="0" fontId="32" fillId="11" borderId="0" xfId="0" applyFont="1" applyFill="1" applyBorder="1" applyAlignment="1">
      <alignment horizontal="center" vertical="center" wrapText="1" readingOrder="1"/>
    </xf>
    <xf numFmtId="0" fontId="32" fillId="11" borderId="22" xfId="0" applyFont="1" applyFill="1" applyBorder="1" applyAlignment="1">
      <alignment horizontal="center" vertical="center" wrapText="1" readingOrder="1"/>
    </xf>
    <xf numFmtId="0" fontId="32" fillId="11" borderId="26" xfId="0" applyFont="1" applyFill="1" applyBorder="1" applyAlignment="1">
      <alignment horizontal="center" vertical="center" wrapText="1" readingOrder="1"/>
    </xf>
    <xf numFmtId="0" fontId="32" fillId="11" borderId="27" xfId="0" applyFont="1" applyFill="1" applyBorder="1" applyAlignment="1">
      <alignment horizontal="center" vertical="center" wrapText="1" readingOrder="1"/>
    </xf>
    <xf numFmtId="0" fontId="32" fillId="11" borderId="29" xfId="0" applyFont="1" applyFill="1" applyBorder="1" applyAlignment="1">
      <alignment horizontal="center" vertical="center" wrapText="1" readingOrder="1"/>
    </xf>
    <xf numFmtId="0" fontId="32" fillId="12" borderId="23" xfId="0" applyFont="1" applyFill="1" applyBorder="1" applyAlignment="1">
      <alignment horizontal="center" wrapText="1" readingOrder="1"/>
    </xf>
    <xf numFmtId="0" fontId="32" fillId="12" borderId="24" xfId="0" applyFont="1" applyFill="1" applyBorder="1" applyAlignment="1">
      <alignment horizontal="center" wrapText="1" readingOrder="1"/>
    </xf>
    <xf numFmtId="0" fontId="32" fillId="12" borderId="28" xfId="0" applyFont="1" applyFill="1" applyBorder="1" applyAlignment="1">
      <alignment horizontal="center" wrapText="1" readingOrder="1"/>
    </xf>
    <xf numFmtId="0" fontId="32" fillId="12" borderId="25" xfId="0" applyFont="1" applyFill="1" applyBorder="1" applyAlignment="1">
      <alignment horizontal="center" wrapText="1" readingOrder="1"/>
    </xf>
    <xf numFmtId="0" fontId="32" fillId="12" borderId="0" xfId="0" applyFont="1" applyFill="1" applyBorder="1" applyAlignment="1">
      <alignment horizontal="center" wrapText="1" readingOrder="1"/>
    </xf>
    <xf numFmtId="0" fontId="32" fillId="12" borderId="22" xfId="0" applyFont="1" applyFill="1" applyBorder="1" applyAlignment="1">
      <alignment horizontal="center" wrapText="1" readingOrder="1"/>
    </xf>
    <xf numFmtId="0" fontId="32" fillId="12" borderId="26" xfId="0" applyFont="1" applyFill="1" applyBorder="1" applyAlignment="1">
      <alignment horizontal="center" wrapText="1" readingOrder="1"/>
    </xf>
    <xf numFmtId="0" fontId="32" fillId="12" borderId="27" xfId="0" applyFont="1" applyFill="1" applyBorder="1" applyAlignment="1">
      <alignment horizontal="center" wrapText="1" readingOrder="1"/>
    </xf>
    <xf numFmtId="0" fontId="32" fillId="12" borderId="29" xfId="0" applyFont="1" applyFill="1" applyBorder="1" applyAlignment="1">
      <alignment horizontal="center" wrapText="1" readingOrder="1"/>
    </xf>
    <xf numFmtId="0" fontId="32" fillId="5" borderId="23" xfId="0" applyFont="1" applyFill="1" applyBorder="1" applyAlignment="1">
      <alignment horizontal="center" wrapText="1" readingOrder="1"/>
    </xf>
    <xf numFmtId="0" fontId="32" fillId="5" borderId="24" xfId="0" applyFont="1" applyFill="1" applyBorder="1" applyAlignment="1">
      <alignment horizontal="center" wrapText="1" readingOrder="1"/>
    </xf>
    <xf numFmtId="0" fontId="32" fillId="5" borderId="28" xfId="0" applyFont="1" applyFill="1" applyBorder="1" applyAlignment="1">
      <alignment horizontal="center" wrapText="1" readingOrder="1"/>
    </xf>
    <xf numFmtId="0" fontId="32" fillId="5" borderId="25" xfId="0" applyFont="1" applyFill="1" applyBorder="1" applyAlignment="1">
      <alignment horizontal="center" wrapText="1" readingOrder="1"/>
    </xf>
    <xf numFmtId="0" fontId="32" fillId="5" borderId="0" xfId="0" applyFont="1" applyFill="1" applyBorder="1" applyAlignment="1">
      <alignment horizontal="center" wrapText="1" readingOrder="1"/>
    </xf>
    <xf numFmtId="0" fontId="32" fillId="5" borderId="22" xfId="0" applyFont="1" applyFill="1" applyBorder="1" applyAlignment="1">
      <alignment horizontal="center" wrapText="1" readingOrder="1"/>
    </xf>
    <xf numFmtId="0" fontId="32" fillId="5" borderId="26" xfId="0" applyFont="1" applyFill="1" applyBorder="1" applyAlignment="1">
      <alignment horizontal="center" wrapText="1" readingOrder="1"/>
    </xf>
    <xf numFmtId="0" fontId="32" fillId="5" borderId="27" xfId="0" applyFont="1" applyFill="1" applyBorder="1" applyAlignment="1">
      <alignment horizontal="center" wrapText="1" readingOrder="1"/>
    </xf>
    <xf numFmtId="0" fontId="32" fillId="5" borderId="29" xfId="0" applyFont="1" applyFill="1" applyBorder="1" applyAlignment="1">
      <alignment horizontal="center" wrapText="1" readingOrder="1"/>
    </xf>
    <xf numFmtId="0" fontId="33" fillId="12" borderId="24" xfId="0" applyFont="1" applyFill="1" applyBorder="1" applyAlignment="1">
      <alignment horizontal="center" wrapText="1" readingOrder="1"/>
    </xf>
    <xf numFmtId="0" fontId="32" fillId="13" borderId="23" xfId="0" applyFont="1" applyFill="1" applyBorder="1" applyAlignment="1">
      <alignment horizontal="center" wrapText="1" readingOrder="1"/>
    </xf>
    <xf numFmtId="0" fontId="32" fillId="13" borderId="24" xfId="0" applyFont="1" applyFill="1" applyBorder="1" applyAlignment="1">
      <alignment horizontal="center" wrapText="1" readingOrder="1"/>
    </xf>
    <xf numFmtId="0" fontId="32" fillId="13" borderId="28" xfId="0" applyFont="1" applyFill="1" applyBorder="1" applyAlignment="1">
      <alignment horizontal="center" wrapText="1" readingOrder="1"/>
    </xf>
    <xf numFmtId="0" fontId="32" fillId="13" borderId="25" xfId="0" applyFont="1" applyFill="1" applyBorder="1" applyAlignment="1">
      <alignment horizontal="center" wrapText="1" readingOrder="1"/>
    </xf>
    <xf numFmtId="0" fontId="32" fillId="13" borderId="0" xfId="0" applyFont="1" applyFill="1" applyBorder="1" applyAlignment="1">
      <alignment horizontal="center" wrapText="1" readingOrder="1"/>
    </xf>
    <xf numFmtId="0" fontId="32" fillId="13" borderId="22" xfId="0" applyFont="1" applyFill="1" applyBorder="1" applyAlignment="1">
      <alignment horizontal="center" wrapText="1" readingOrder="1"/>
    </xf>
    <xf numFmtId="0" fontId="32" fillId="13" borderId="26" xfId="0" applyFont="1" applyFill="1" applyBorder="1" applyAlignment="1">
      <alignment horizontal="center" wrapText="1" readingOrder="1"/>
    </xf>
    <xf numFmtId="0" fontId="32" fillId="13" borderId="27" xfId="0" applyFont="1" applyFill="1" applyBorder="1" applyAlignment="1">
      <alignment horizontal="center" wrapText="1" readingOrder="1"/>
    </xf>
    <xf numFmtId="0" fontId="32" fillId="13" borderId="29" xfId="0" applyFont="1" applyFill="1" applyBorder="1" applyAlignment="1">
      <alignment horizontal="center" wrapText="1" readingOrder="1"/>
    </xf>
    <xf numFmtId="0" fontId="37" fillId="12" borderId="23" xfId="0" applyFont="1" applyFill="1" applyBorder="1" applyAlignment="1">
      <alignment horizontal="center" wrapText="1" readingOrder="1"/>
    </xf>
    <xf numFmtId="0" fontId="37" fillId="12" borderId="24" xfId="0" applyFont="1" applyFill="1" applyBorder="1" applyAlignment="1">
      <alignment horizontal="center" wrapText="1" readingOrder="1"/>
    </xf>
    <xf numFmtId="0" fontId="37" fillId="12" borderId="25" xfId="0" applyFont="1" applyFill="1" applyBorder="1" applyAlignment="1">
      <alignment horizontal="center" wrapText="1" readingOrder="1"/>
    </xf>
    <xf numFmtId="0" fontId="37" fillId="12" borderId="0" xfId="0" applyFont="1" applyFill="1" applyBorder="1" applyAlignment="1">
      <alignment horizontal="center" wrapText="1" readingOrder="1"/>
    </xf>
    <xf numFmtId="0" fontId="37" fillId="12" borderId="26" xfId="0" applyFont="1" applyFill="1" applyBorder="1" applyAlignment="1">
      <alignment horizontal="center" wrapText="1" readingOrder="1"/>
    </xf>
    <xf numFmtId="0" fontId="37" fillId="12" borderId="27" xfId="0" applyFont="1" applyFill="1" applyBorder="1" applyAlignment="1">
      <alignment horizontal="center" wrapText="1" readingOrder="1"/>
    </xf>
    <xf numFmtId="0" fontId="37" fillId="12" borderId="28" xfId="0" applyFont="1" applyFill="1" applyBorder="1" applyAlignment="1">
      <alignment horizontal="center" wrapText="1" readingOrder="1"/>
    </xf>
    <xf numFmtId="0" fontId="37" fillId="12" borderId="22" xfId="0" applyFont="1" applyFill="1" applyBorder="1" applyAlignment="1">
      <alignment horizontal="center" wrapText="1" readingOrder="1"/>
    </xf>
    <xf numFmtId="0" fontId="37" fillId="12" borderId="29" xfId="0" applyFont="1" applyFill="1" applyBorder="1" applyAlignment="1">
      <alignment horizontal="center" wrapText="1" readingOrder="1"/>
    </xf>
    <xf numFmtId="0" fontId="39" fillId="4" borderId="12" xfId="0" applyFont="1" applyFill="1" applyBorder="1" applyAlignment="1">
      <alignment horizontal="center" vertical="center"/>
    </xf>
    <xf numFmtId="0" fontId="3" fillId="0" borderId="12" xfId="0" applyFont="1" applyBorder="1" applyAlignment="1">
      <alignment vertical="center" wrapText="1"/>
    </xf>
    <xf numFmtId="0" fontId="3" fillId="0" borderId="0" xfId="0" applyFont="1" applyAlignment="1">
      <alignment vertical="center"/>
    </xf>
    <xf numFmtId="0" fontId="40" fillId="0" borderId="0" xfId="0" applyFont="1" applyAlignment="1">
      <alignment horizontal="center" vertical="center"/>
    </xf>
    <xf numFmtId="9" fontId="3" fillId="0" borderId="0" xfId="0" applyNumberFormat="1" applyFont="1" applyAlignment="1">
      <alignment vertical="center"/>
    </xf>
    <xf numFmtId="0" fontId="40"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41" fillId="0" borderId="0" xfId="0" applyFont="1" applyAlignment="1">
      <alignment vertical="center" wrapText="1"/>
    </xf>
    <xf numFmtId="0" fontId="42" fillId="2" borderId="0" xfId="0" applyFont="1" applyFill="1" applyBorder="1" applyAlignment="1">
      <alignment horizontal="center" vertical="center"/>
    </xf>
    <xf numFmtId="0" fontId="42" fillId="2" borderId="0" xfId="0" applyFont="1" applyFill="1" applyBorder="1"/>
    <xf numFmtId="0" fontId="43" fillId="14" borderId="46" xfId="0" applyFont="1" applyFill="1" applyBorder="1" applyAlignment="1">
      <alignment vertical="center" textRotation="90"/>
    </xf>
    <xf numFmtId="0" fontId="18" fillId="14" borderId="46" xfId="0" applyFont="1" applyFill="1" applyBorder="1" applyAlignment="1">
      <alignment horizontal="center" vertical="center"/>
    </xf>
    <xf numFmtId="0" fontId="18" fillId="14" borderId="46" xfId="0" applyFont="1" applyFill="1" applyBorder="1" applyAlignment="1">
      <alignment horizontal="center" vertical="center" wrapText="1"/>
    </xf>
    <xf numFmtId="0" fontId="18" fillId="14" borderId="46" xfId="0" applyFont="1" applyFill="1" applyBorder="1" applyAlignment="1">
      <alignment horizontal="center" vertical="center" textRotation="90" wrapText="1"/>
    </xf>
    <xf numFmtId="0" fontId="42" fillId="15" borderId="47" xfId="0" applyFont="1" applyFill="1" applyBorder="1" applyAlignment="1">
      <alignment vertical="center"/>
    </xf>
    <xf numFmtId="0" fontId="44" fillId="2" borderId="47" xfId="0" applyFont="1" applyFill="1" applyBorder="1" applyAlignment="1">
      <alignment vertical="center" wrapText="1"/>
    </xf>
    <xf numFmtId="0" fontId="44" fillId="2" borderId="47" xfId="0" applyFont="1" applyFill="1" applyBorder="1" applyAlignment="1">
      <alignment vertical="center"/>
    </xf>
    <xf numFmtId="0" fontId="44" fillId="2" borderId="46" xfId="0" applyFont="1" applyFill="1" applyBorder="1" applyAlignment="1">
      <alignment vertical="center" wrapText="1"/>
    </xf>
    <xf numFmtId="0" fontId="42" fillId="2" borderId="47" xfId="0" applyFont="1" applyFill="1" applyBorder="1" applyAlignment="1">
      <alignment vertical="center" wrapText="1"/>
    </xf>
    <xf numFmtId="0" fontId="42" fillId="2" borderId="47" xfId="0" applyFont="1" applyFill="1" applyBorder="1" applyAlignment="1">
      <alignment horizontal="center" vertical="center"/>
    </xf>
    <xf numFmtId="0" fontId="45" fillId="2" borderId="47" xfId="0" applyFont="1" applyFill="1" applyBorder="1" applyAlignment="1">
      <alignment horizontal="left" vertical="center" wrapText="1"/>
    </xf>
    <xf numFmtId="0" fontId="42" fillId="15" borderId="46" xfId="0" applyFont="1" applyFill="1" applyBorder="1" applyAlignment="1">
      <alignment vertical="center"/>
    </xf>
    <xf numFmtId="0" fontId="44" fillId="2" borderId="46" xfId="0" applyFont="1" applyFill="1" applyBorder="1" applyAlignment="1">
      <alignment vertical="center"/>
    </xf>
    <xf numFmtId="0" fontId="44" fillId="2" borderId="46" xfId="0" applyFont="1" applyFill="1" applyBorder="1" applyAlignment="1">
      <alignment horizontal="center" vertical="center"/>
    </xf>
    <xf numFmtId="0" fontId="45" fillId="2" borderId="46" xfId="0" applyFont="1" applyFill="1" applyBorder="1" applyAlignment="1">
      <alignment horizontal="left" vertical="center" wrapText="1"/>
    </xf>
    <xf numFmtId="0" fontId="42" fillId="16" borderId="46" xfId="0" applyFont="1" applyFill="1" applyBorder="1" applyAlignment="1">
      <alignment vertical="center"/>
    </xf>
    <xf numFmtId="0" fontId="42" fillId="16" borderId="46" xfId="0" applyFont="1" applyFill="1" applyBorder="1" applyAlignment="1">
      <alignment vertical="center" wrapText="1"/>
    </xf>
    <xf numFmtId="0" fontId="42" fillId="15" borderId="46" xfId="0" applyFont="1" applyFill="1" applyBorder="1" applyAlignment="1">
      <alignment vertical="center" wrapText="1"/>
    </xf>
    <xf numFmtId="0" fontId="42" fillId="16" borderId="46" xfId="0" applyFont="1" applyFill="1" applyBorder="1" applyAlignment="1">
      <alignment horizontal="center" vertical="center"/>
    </xf>
    <xf numFmtId="0" fontId="46" fillId="15" borderId="46" xfId="0" applyFont="1" applyFill="1" applyBorder="1" applyAlignment="1">
      <alignment horizontal="left" vertical="center" wrapText="1"/>
    </xf>
    <xf numFmtId="0" fontId="42" fillId="15" borderId="46" xfId="0" applyFont="1" applyFill="1" applyBorder="1" applyAlignment="1">
      <alignment horizontal="left" vertical="center"/>
    </xf>
    <xf numFmtId="0" fontId="42" fillId="0" borderId="0" xfId="0" applyFont="1"/>
    <xf numFmtId="0" fontId="18" fillId="14" borderId="47" xfId="0" applyFont="1" applyFill="1" applyBorder="1" applyAlignment="1">
      <alignment horizontal="center" vertical="center" wrapText="1"/>
    </xf>
    <xf numFmtId="168" fontId="44" fillId="2" borderId="47" xfId="0" applyNumberFormat="1" applyFont="1" applyFill="1" applyBorder="1" applyAlignment="1">
      <alignment horizontal="center" vertical="center"/>
    </xf>
    <xf numFmtId="0" fontId="47" fillId="2" borderId="47" xfId="0" applyFont="1" applyFill="1" applyBorder="1" applyAlignment="1">
      <alignment horizontal="center" vertical="center" textRotation="90" wrapText="1"/>
    </xf>
    <xf numFmtId="0" fontId="44" fillId="2" borderId="47" xfId="0" applyFont="1" applyFill="1" applyBorder="1" applyAlignment="1">
      <alignment horizontal="center" vertical="center" textRotation="90"/>
    </xf>
    <xf numFmtId="0" fontId="44" fillId="0" borderId="46" xfId="0" applyFont="1" applyBorder="1" applyAlignment="1">
      <alignment horizontal="left" vertical="center" wrapText="1"/>
    </xf>
    <xf numFmtId="169" fontId="42" fillId="0" borderId="46" xfId="0" applyNumberFormat="1" applyFont="1" applyBorder="1" applyAlignment="1">
      <alignment horizontal="center" vertical="center" wrapText="1"/>
    </xf>
    <xf numFmtId="169" fontId="44" fillId="0" borderId="46" xfId="0" applyNumberFormat="1" applyFont="1" applyBorder="1" applyAlignment="1">
      <alignment horizontal="center" vertical="center" wrapText="1"/>
    </xf>
    <xf numFmtId="169" fontId="42" fillId="0" borderId="46" xfId="0" applyNumberFormat="1" applyFont="1" applyBorder="1" applyAlignment="1">
      <alignment vertical="center" wrapText="1"/>
    </xf>
    <xf numFmtId="169" fontId="44" fillId="0" borderId="46" xfId="0" applyNumberFormat="1" applyFont="1" applyBorder="1" applyAlignment="1">
      <alignment vertical="center" wrapText="1"/>
    </xf>
    <xf numFmtId="0" fontId="42" fillId="0" borderId="46" xfId="0" applyFont="1" applyBorder="1"/>
    <xf numFmtId="168" fontId="42" fillId="16" borderId="46" xfId="0" applyNumberFormat="1" applyFont="1" applyFill="1" applyBorder="1" applyAlignment="1">
      <alignment horizontal="center" vertical="center"/>
    </xf>
    <xf numFmtId="0" fontId="18" fillId="16" borderId="46" xfId="0" applyFont="1" applyFill="1" applyBorder="1" applyAlignment="1">
      <alignment horizontal="center" vertical="center" textRotation="90" wrapText="1"/>
    </xf>
    <xf numFmtId="0" fontId="42" fillId="15" borderId="46" xfId="0" applyFont="1" applyFill="1" applyBorder="1" applyAlignment="1">
      <alignment horizontal="center" vertical="center" textRotation="90"/>
    </xf>
    <xf numFmtId="0" fontId="42" fillId="15" borderId="46" xfId="0" applyFont="1" applyFill="1" applyBorder="1"/>
    <xf numFmtId="0" fontId="48" fillId="14" borderId="45" xfId="0" applyFont="1" applyFill="1" applyBorder="1" applyAlignment="1">
      <alignment horizontal="center" vertical="center" wrapText="1"/>
    </xf>
    <xf numFmtId="0" fontId="48" fillId="14" borderId="47" xfId="0" applyFont="1" applyFill="1" applyBorder="1" applyAlignment="1">
      <alignment horizontal="center" vertical="center" wrapText="1"/>
    </xf>
    <xf numFmtId="0" fontId="48" fillId="14" borderId="40" xfId="0" applyFont="1" applyFill="1" applyBorder="1" applyAlignment="1">
      <alignment horizontal="center" vertical="center" wrapText="1"/>
    </xf>
    <xf numFmtId="0" fontId="18" fillId="17" borderId="46" xfId="0" applyFont="1" applyFill="1" applyBorder="1" applyAlignment="1">
      <alignment horizontal="center" vertical="center" wrapText="1"/>
    </xf>
    <xf numFmtId="0" fontId="44" fillId="0" borderId="50" xfId="0" applyFont="1" applyBorder="1"/>
    <xf numFmtId="0" fontId="44" fillId="0" borderId="46" xfId="0" applyFont="1" applyBorder="1" applyAlignment="1">
      <alignment vertical="center"/>
    </xf>
    <xf numFmtId="0" fontId="44" fillId="0" borderId="48" xfId="0" applyFont="1" applyBorder="1" applyAlignment="1">
      <alignment vertical="center"/>
    </xf>
    <xf numFmtId="0" fontId="44" fillId="0" borderId="46" xfId="0" applyFont="1" applyBorder="1" applyAlignment="1">
      <alignment vertical="top" wrapText="1"/>
    </xf>
    <xf numFmtId="0" fontId="44" fillId="0" borderId="46" xfId="0" applyFont="1" applyBorder="1" applyAlignment="1">
      <alignment vertical="center" wrapText="1"/>
    </xf>
    <xf numFmtId="0" fontId="44" fillId="0" borderId="46" xfId="0" applyFont="1" applyBorder="1" applyAlignment="1">
      <alignment wrapText="1"/>
    </xf>
    <xf numFmtId="0" fontId="49" fillId="0" borderId="46" xfId="0" applyFont="1" applyBorder="1" applyAlignment="1">
      <alignment vertical="center" wrapText="1"/>
    </xf>
    <xf numFmtId="0" fontId="42" fillId="0" borderId="50" xfId="0" applyFont="1" applyBorder="1"/>
    <xf numFmtId="0" fontId="42" fillId="0" borderId="48" xfId="0" applyFont="1" applyBorder="1"/>
    <xf numFmtId="0" fontId="50" fillId="18" borderId="47" xfId="0" applyFont="1" applyFill="1" applyBorder="1" applyAlignment="1">
      <alignment horizontal="center" vertical="center" wrapText="1"/>
    </xf>
    <xf numFmtId="0" fontId="50" fillId="18" borderId="46" xfId="0" applyFont="1" applyFill="1" applyBorder="1" applyAlignment="1">
      <alignment horizontal="center" vertical="center" wrapText="1"/>
    </xf>
    <xf numFmtId="0" fontId="18" fillId="19" borderId="46" xfId="0" applyFont="1" applyFill="1" applyBorder="1" applyAlignment="1">
      <alignment horizontal="center" vertical="center" wrapText="1"/>
    </xf>
    <xf numFmtId="0" fontId="42" fillId="4" borderId="46" xfId="0" applyFont="1" applyFill="1" applyBorder="1" applyAlignment="1">
      <alignment vertical="center"/>
    </xf>
    <xf numFmtId="0" fontId="42" fillId="0" borderId="46" xfId="0" applyFont="1" applyBorder="1" applyAlignment="1">
      <alignment vertical="center"/>
    </xf>
    <xf numFmtId="0" fontId="42" fillId="4" borderId="46" xfId="0" applyFont="1" applyFill="1" applyBorder="1"/>
    <xf numFmtId="0" fontId="18" fillId="20" borderId="40" xfId="0" applyFont="1" applyFill="1" applyBorder="1" applyAlignment="1">
      <alignment horizontal="center" vertical="center" wrapText="1"/>
    </xf>
    <xf numFmtId="0" fontId="18" fillId="21" borderId="47" xfId="0" applyFont="1" applyFill="1" applyBorder="1" applyAlignment="1">
      <alignment horizontal="center" vertical="center" wrapText="1"/>
    </xf>
    <xf numFmtId="0" fontId="18" fillId="14" borderId="51" xfId="0" applyFont="1" applyFill="1" applyBorder="1" applyAlignment="1">
      <alignment horizontal="center" vertical="center" wrapText="1"/>
    </xf>
    <xf numFmtId="0" fontId="18" fillId="20" borderId="47" xfId="0" applyFont="1" applyFill="1" applyBorder="1" applyAlignment="1">
      <alignment horizontal="center" vertical="center" wrapText="1"/>
    </xf>
    <xf numFmtId="0" fontId="18" fillId="21" borderId="46" xfId="0" applyFont="1" applyFill="1" applyBorder="1" applyAlignment="1">
      <alignment horizontal="center" vertical="center" wrapText="1"/>
    </xf>
    <xf numFmtId="0" fontId="18" fillId="22" borderId="46" xfId="0" applyFont="1" applyFill="1" applyBorder="1" applyAlignment="1">
      <alignment horizontal="center" vertical="center" wrapText="1"/>
    </xf>
    <xf numFmtId="0" fontId="42" fillId="4" borderId="48" xfId="0" applyFont="1" applyFill="1" applyBorder="1" applyAlignment="1">
      <alignment vertical="center"/>
    </xf>
    <xf numFmtId="0" fontId="42" fillId="4" borderId="49" xfId="0" applyFont="1" applyFill="1" applyBorder="1" applyAlignment="1">
      <alignment vertical="center"/>
    </xf>
    <xf numFmtId="0" fontId="42" fillId="4" borderId="48" xfId="0" applyFont="1" applyFill="1" applyBorder="1"/>
    <xf numFmtId="0" fontId="42" fillId="4" borderId="49" xfId="0" applyFont="1" applyFill="1" applyBorder="1"/>
    <xf numFmtId="0" fontId="50" fillId="26" borderId="61" xfId="0" applyFont="1" applyFill="1" applyBorder="1" applyAlignment="1">
      <alignment horizontal="center" vertical="center" wrapText="1"/>
    </xf>
    <xf numFmtId="0" fontId="18" fillId="24" borderId="63" xfId="0" applyFont="1" applyFill="1" applyBorder="1" applyAlignment="1">
      <alignment horizontal="center" vertical="center" wrapText="1"/>
    </xf>
    <xf numFmtId="0" fontId="18" fillId="25" borderId="63" xfId="0" applyFont="1" applyFill="1" applyBorder="1" applyAlignment="1">
      <alignment horizontal="center" vertical="center" wrapText="1"/>
    </xf>
    <xf numFmtId="0" fontId="50" fillId="26" borderId="63" xfId="0" applyFont="1" applyFill="1" applyBorder="1" applyAlignment="1">
      <alignment horizontal="center" vertical="center" wrapText="1"/>
    </xf>
    <xf numFmtId="0" fontId="42" fillId="4" borderId="64" xfId="0" applyFont="1" applyFill="1" applyBorder="1" applyAlignment="1">
      <alignment vertical="center"/>
    </xf>
    <xf numFmtId="0" fontId="42" fillId="0" borderId="63" xfId="0" applyFont="1" applyBorder="1"/>
    <xf numFmtId="0" fontId="42" fillId="0" borderId="63" xfId="0" applyFont="1" applyBorder="1" applyAlignment="1">
      <alignment vertical="center"/>
    </xf>
    <xf numFmtId="0" fontId="42" fillId="4" borderId="64" xfId="0" applyFont="1" applyFill="1" applyBorder="1"/>
    <xf numFmtId="0" fontId="18" fillId="21" borderId="61" xfId="0" applyFont="1" applyFill="1" applyBorder="1" applyAlignment="1">
      <alignment horizontal="center" vertical="center" wrapText="1"/>
    </xf>
    <xf numFmtId="0" fontId="18" fillId="27" borderId="63" xfId="0" applyFont="1" applyFill="1" applyBorder="1" applyAlignment="1">
      <alignment horizontal="center" vertical="center" wrapText="1"/>
    </xf>
    <xf numFmtId="0" fontId="18" fillId="14" borderId="63" xfId="0" applyFont="1" applyFill="1" applyBorder="1" applyAlignment="1">
      <alignment horizontal="center" vertical="center" wrapText="1"/>
    </xf>
    <xf numFmtId="0" fontId="18" fillId="20" borderId="63" xfId="0" applyFont="1" applyFill="1" applyBorder="1" applyAlignment="1">
      <alignment horizontal="center" vertical="center" wrapText="1"/>
    </xf>
    <xf numFmtId="0" fontId="18" fillId="21" borderId="63" xfId="0" applyFont="1" applyFill="1" applyBorder="1" applyAlignment="1">
      <alignment horizontal="center" vertical="center" wrapText="1"/>
    </xf>
    <xf numFmtId="0" fontId="18" fillId="22" borderId="63" xfId="0" applyFont="1" applyFill="1" applyBorder="1" applyAlignment="1">
      <alignment horizontal="center" vertical="center" wrapText="1"/>
    </xf>
    <xf numFmtId="0" fontId="42" fillId="4" borderId="63" xfId="0" applyFont="1" applyFill="1" applyBorder="1" applyAlignment="1">
      <alignment vertical="center"/>
    </xf>
    <xf numFmtId="0" fontId="42" fillId="4" borderId="63" xfId="0" applyFont="1" applyFill="1" applyBorder="1"/>
    <xf numFmtId="0" fontId="18" fillId="29" borderId="74" xfId="0" applyFont="1" applyFill="1" applyBorder="1" applyAlignment="1">
      <alignment horizontal="center" vertical="center" wrapText="1"/>
    </xf>
    <xf numFmtId="0" fontId="18" fillId="30" borderId="74" xfId="0" applyFont="1" applyFill="1" applyBorder="1" applyAlignment="1">
      <alignment horizontal="center" vertical="center" wrapText="1"/>
    </xf>
    <xf numFmtId="0" fontId="42" fillId="4" borderId="57" xfId="0" applyFont="1" applyFill="1" applyBorder="1" applyAlignment="1">
      <alignment vertical="center"/>
    </xf>
    <xf numFmtId="0" fontId="42" fillId="0" borderId="74" xfId="0" applyFont="1" applyBorder="1"/>
    <xf numFmtId="0" fontId="42" fillId="0" borderId="74" xfId="0" applyFont="1" applyBorder="1" applyAlignment="1">
      <alignment vertical="center"/>
    </xf>
    <xf numFmtId="0" fontId="42" fillId="4" borderId="57" xfId="0" applyFont="1" applyFill="1" applyBorder="1"/>
    <xf numFmtId="0" fontId="50" fillId="31" borderId="74" xfId="0" applyFont="1" applyFill="1" applyBorder="1" applyAlignment="1">
      <alignment horizontal="center" vertical="center" wrapText="1"/>
    </xf>
    <xf numFmtId="0" fontId="18" fillId="32" borderId="74" xfId="0" applyFont="1" applyFill="1" applyBorder="1" applyAlignment="1">
      <alignment horizontal="center" vertical="center" wrapText="1"/>
    </xf>
    <xf numFmtId="0" fontId="18" fillId="14" borderId="74" xfId="0" applyFont="1" applyFill="1" applyBorder="1" applyAlignment="1">
      <alignment horizontal="center" vertical="center" wrapText="1"/>
    </xf>
    <xf numFmtId="0" fontId="18" fillId="20" borderId="74" xfId="0" applyFont="1" applyFill="1" applyBorder="1" applyAlignment="1">
      <alignment horizontal="center" vertical="center" wrapText="1"/>
    </xf>
    <xf numFmtId="0" fontId="42" fillId="4" borderId="74" xfId="0" applyFont="1" applyFill="1" applyBorder="1" applyAlignment="1">
      <alignment vertical="center"/>
    </xf>
    <xf numFmtId="0" fontId="42" fillId="4" borderId="74" xfId="0" applyFont="1" applyFill="1" applyBorder="1"/>
    <xf numFmtId="0" fontId="18" fillId="21" borderId="74" xfId="0" applyFont="1" applyFill="1" applyBorder="1" applyAlignment="1">
      <alignment horizontal="center" vertical="center" wrapText="1"/>
    </xf>
    <xf numFmtId="0" fontId="18" fillId="22" borderId="74" xfId="0" applyFont="1" applyFill="1" applyBorder="1" applyAlignment="1">
      <alignment horizontal="center" vertical="center" wrapText="1"/>
    </xf>
    <xf numFmtId="0" fontId="42" fillId="0" borderId="46" xfId="0" applyFont="1" applyBorder="1" applyAlignment="1">
      <alignment horizontal="center" vertical="center"/>
    </xf>
    <xf numFmtId="0" fontId="42" fillId="0" borderId="46" xfId="0" applyFont="1" applyBorder="1" applyAlignment="1">
      <alignment vertical="center" wrapText="1"/>
    </xf>
    <xf numFmtId="0" fontId="42" fillId="0" borderId="0" xfId="0" applyFont="1" applyAlignment="1">
      <alignment horizontal="center" vertical="center"/>
    </xf>
    <xf numFmtId="0" fontId="42" fillId="0" borderId="49" xfId="0" applyFont="1" applyBorder="1"/>
    <xf numFmtId="0" fontId="42" fillId="0" borderId="64" xfId="0" applyFont="1" applyBorder="1"/>
    <xf numFmtId="0" fontId="42" fillId="0" borderId="57" xfId="0" applyFont="1" applyBorder="1"/>
    <xf numFmtId="0" fontId="42" fillId="2" borderId="0" xfId="0" applyFont="1" applyFill="1" applyBorder="1" applyAlignment="1">
      <alignment horizontal="center"/>
    </xf>
    <xf numFmtId="0" fontId="43" fillId="14" borderId="79" xfId="0" applyFont="1" applyFill="1" applyBorder="1" applyAlignment="1">
      <alignment vertical="center" textRotation="90"/>
    </xf>
    <xf numFmtId="0" fontId="43" fillId="14" borderId="79" xfId="0" applyFont="1" applyFill="1" applyBorder="1" applyAlignment="1">
      <alignment horizontal="center" vertical="center" textRotation="90"/>
    </xf>
    <xf numFmtId="0" fontId="18" fillId="14" borderId="79" xfId="0" applyFont="1" applyFill="1" applyBorder="1" applyAlignment="1">
      <alignment horizontal="center" vertical="center" wrapText="1"/>
    </xf>
    <xf numFmtId="0" fontId="18" fillId="14" borderId="79" xfId="0" applyFont="1" applyFill="1" applyBorder="1" applyAlignment="1">
      <alignment horizontal="center" vertical="center"/>
    </xf>
    <xf numFmtId="0" fontId="43" fillId="14" borderId="51" xfId="0" applyFont="1" applyFill="1" applyBorder="1" applyAlignment="1">
      <alignment vertical="center" textRotation="90"/>
    </xf>
    <xf numFmtId="0" fontId="43" fillId="14" borderId="51" xfId="0" applyFont="1" applyFill="1" applyBorder="1" applyAlignment="1">
      <alignment horizontal="center" vertical="center" textRotation="90"/>
    </xf>
    <xf numFmtId="0" fontId="18" fillId="14" borderId="51" xfId="0" applyFont="1" applyFill="1" applyBorder="1" applyAlignment="1">
      <alignment horizontal="center" vertical="center"/>
    </xf>
    <xf numFmtId="0" fontId="43" fillId="14" borderId="47" xfId="0" applyFont="1" applyFill="1" applyBorder="1" applyAlignment="1">
      <alignment vertical="center" textRotation="90"/>
    </xf>
    <xf numFmtId="0" fontId="18" fillId="14" borderId="47" xfId="0" applyFont="1" applyFill="1" applyBorder="1" applyAlignment="1">
      <alignment horizontal="center" vertical="center"/>
    </xf>
    <xf numFmtId="0" fontId="51" fillId="14" borderId="46" xfId="0" applyFont="1" applyFill="1" applyBorder="1" applyAlignment="1">
      <alignment horizontal="center" vertical="center" wrapText="1"/>
    </xf>
    <xf numFmtId="0" fontId="42" fillId="0" borderId="46" xfId="0" applyFont="1" applyBorder="1" applyAlignment="1">
      <alignment horizontal="center" vertical="center" wrapText="1"/>
    </xf>
    <xf numFmtId="0" fontId="18" fillId="14" borderId="50" xfId="0" applyFont="1" applyFill="1" applyBorder="1" applyAlignment="1">
      <alignment horizontal="center" vertical="center"/>
    </xf>
    <xf numFmtId="0" fontId="18" fillId="14" borderId="79" xfId="0" applyFont="1" applyFill="1" applyBorder="1" applyAlignment="1">
      <alignment horizontal="center" vertical="center" textRotation="90" wrapText="1"/>
    </xf>
    <xf numFmtId="0" fontId="18" fillId="14" borderId="51" xfId="0" applyFont="1" applyFill="1" applyBorder="1" applyAlignment="1">
      <alignment horizontal="center" vertical="center" textRotation="90" wrapText="1"/>
    </xf>
    <xf numFmtId="0" fontId="18" fillId="14" borderId="47" xfId="0" applyFont="1" applyFill="1" applyBorder="1" applyAlignment="1">
      <alignment horizontal="center" vertical="center" textRotation="90" wrapText="1"/>
    </xf>
    <xf numFmtId="0" fontId="18" fillId="16" borderId="46" xfId="0" applyFont="1" applyFill="1" applyBorder="1" applyAlignment="1">
      <alignment horizontal="center" vertical="center" wrapText="1"/>
    </xf>
    <xf numFmtId="0" fontId="42" fillId="15" borderId="46" xfId="0" applyFont="1" applyFill="1" applyBorder="1" applyAlignment="1">
      <alignment horizontal="center" vertical="center" wrapText="1"/>
    </xf>
    <xf numFmtId="0" fontId="42" fillId="15" borderId="46" xfId="0" applyFont="1" applyFill="1" applyBorder="1" applyAlignment="1">
      <alignment horizontal="center" vertical="center"/>
    </xf>
    <xf numFmtId="0" fontId="18" fillId="14" borderId="47" xfId="0" applyFont="1" applyFill="1" applyBorder="1" applyAlignment="1">
      <alignment horizontal="center" vertical="center" textRotation="90"/>
    </xf>
    <xf numFmtId="0" fontId="46" fillId="0" borderId="46" xfId="0" applyFont="1" applyBorder="1" applyAlignment="1">
      <alignment horizontal="left" vertical="center" wrapText="1"/>
    </xf>
    <xf numFmtId="0" fontId="42" fillId="0" borderId="46" xfId="0" applyFont="1" applyBorder="1" applyAlignment="1">
      <alignment horizontal="left" vertical="center"/>
    </xf>
    <xf numFmtId="0" fontId="18" fillId="14" borderId="46" xfId="0" applyFont="1" applyFill="1" applyBorder="1" applyAlignment="1">
      <alignment vertical="center" textRotation="90" wrapText="1"/>
    </xf>
    <xf numFmtId="0" fontId="18" fillId="14" borderId="79" xfId="0" applyFont="1" applyFill="1" applyBorder="1" applyAlignment="1">
      <alignment vertical="center" textRotation="90" wrapText="1"/>
    </xf>
    <xf numFmtId="168" fontId="42" fillId="15" borderId="46" xfId="0" applyNumberFormat="1" applyFont="1" applyFill="1" applyBorder="1" applyAlignment="1">
      <alignment horizontal="center" vertical="center"/>
    </xf>
    <xf numFmtId="0" fontId="18" fillId="14" borderId="46" xfId="0" applyFont="1" applyFill="1" applyBorder="1" applyAlignment="1">
      <alignment vertical="center" wrapText="1"/>
    </xf>
    <xf numFmtId="0" fontId="18" fillId="14" borderId="79" xfId="0" applyFont="1" applyFill="1" applyBorder="1" applyAlignment="1">
      <alignment vertical="center" wrapText="1"/>
    </xf>
    <xf numFmtId="0" fontId="18" fillId="14" borderId="51" xfId="0" applyFont="1" applyFill="1" applyBorder="1" applyAlignment="1">
      <alignment vertical="center" wrapText="1"/>
    </xf>
    <xf numFmtId="0" fontId="42" fillId="14" borderId="79" xfId="0" applyFont="1" applyFill="1" applyBorder="1" applyAlignment="1">
      <alignment horizontal="center" vertical="center"/>
    </xf>
    <xf numFmtId="0" fontId="42" fillId="0" borderId="46" xfId="0" applyFont="1" applyBorder="1" applyAlignment="1">
      <alignment horizontal="center" vertical="center" textRotation="90"/>
    </xf>
    <xf numFmtId="0" fontId="42" fillId="2" borderId="46" xfId="0" applyFont="1" applyFill="1" applyBorder="1" applyAlignment="1">
      <alignment vertical="center"/>
    </xf>
    <xf numFmtId="0" fontId="42" fillId="2" borderId="46" xfId="0" applyFont="1" applyFill="1" applyBorder="1"/>
    <xf numFmtId="0" fontId="42" fillId="0" borderId="0" xfId="0" applyFont="1" applyAlignment="1">
      <alignment horizontal="center"/>
    </xf>
    <xf numFmtId="0" fontId="18" fillId="14" borderId="79" xfId="0" applyFont="1" applyFill="1" applyBorder="1" applyAlignment="1">
      <alignment vertical="center" textRotation="90"/>
    </xf>
    <xf numFmtId="0" fontId="18" fillId="14" borderId="79" xfId="0" applyFont="1" applyFill="1" applyBorder="1" applyAlignment="1">
      <alignment horizontal="center" vertical="center" textRotation="90"/>
    </xf>
    <xf numFmtId="0" fontId="18" fillId="14" borderId="51" xfId="0" applyFont="1" applyFill="1" applyBorder="1" applyAlignment="1">
      <alignment vertical="center" textRotation="90"/>
    </xf>
    <xf numFmtId="0" fontId="18" fillId="14" borderId="51" xfId="0" applyFont="1" applyFill="1" applyBorder="1" applyAlignment="1">
      <alignment horizontal="center" vertical="center" textRotation="90"/>
    </xf>
    <xf numFmtId="0" fontId="18" fillId="14" borderId="47" xfId="0" applyFont="1" applyFill="1" applyBorder="1" applyAlignment="1">
      <alignment vertical="center" textRotation="90"/>
    </xf>
    <xf numFmtId="0" fontId="18" fillId="16" borderId="46" xfId="0" applyFont="1" applyFill="1" applyBorder="1" applyAlignment="1">
      <alignment vertical="center" wrapText="1"/>
    </xf>
    <xf numFmtId="9" fontId="42" fillId="16" borderId="46" xfId="0" applyNumberFormat="1" applyFont="1" applyFill="1" applyBorder="1" applyAlignment="1">
      <alignment vertical="center" wrapText="1"/>
    </xf>
    <xf numFmtId="9" fontId="42" fillId="0" borderId="46" xfId="0" applyNumberFormat="1" applyFont="1" applyBorder="1" applyAlignment="1">
      <alignment horizontal="left" vertical="center" wrapText="1"/>
    </xf>
    <xf numFmtId="0" fontId="18" fillId="16" borderId="46" xfId="0" applyFont="1" applyFill="1" applyBorder="1" applyAlignment="1">
      <alignment vertical="center"/>
    </xf>
    <xf numFmtId="9" fontId="42" fillId="0" borderId="46" xfId="0" applyNumberFormat="1" applyFont="1" applyBorder="1" applyAlignment="1">
      <alignment vertical="center" wrapText="1"/>
    </xf>
    <xf numFmtId="0" fontId="42" fillId="12" borderId="46" xfId="0" applyFont="1" applyFill="1" applyBorder="1" applyAlignment="1">
      <alignment horizontal="left" vertical="top" wrapText="1"/>
    </xf>
    <xf numFmtId="9" fontId="42" fillId="16" borderId="46" xfId="0" applyNumberFormat="1" applyFont="1" applyFill="1" applyBorder="1" applyAlignment="1">
      <alignment horizontal="center" vertical="center"/>
    </xf>
    <xf numFmtId="0" fontId="42" fillId="0" borderId="46" xfId="0" applyFont="1" applyBorder="1" applyAlignment="1">
      <alignment horizontal="left" vertical="center" wrapText="1"/>
    </xf>
    <xf numFmtId="0" fontId="18" fillId="16" borderId="46" xfId="0" applyFont="1" applyFill="1" applyBorder="1" applyAlignment="1">
      <alignment horizontal="center" vertical="center" textRotation="90"/>
    </xf>
    <xf numFmtId="0" fontId="42" fillId="2" borderId="46" xfId="0" applyFont="1" applyFill="1" applyBorder="1" applyAlignment="1">
      <alignment vertical="center" wrapText="1"/>
    </xf>
    <xf numFmtId="0" fontId="42" fillId="2" borderId="46" xfId="0" applyFont="1" applyFill="1" applyBorder="1" applyAlignment="1">
      <alignment horizontal="center" vertical="center"/>
    </xf>
    <xf numFmtId="169" fontId="42" fillId="0" borderId="46" xfId="0" applyNumberFormat="1" applyFont="1" applyBorder="1" applyAlignment="1">
      <alignment vertical="center"/>
    </xf>
    <xf numFmtId="0" fontId="42" fillId="0" borderId="0" xfId="0" applyFont="1" applyAlignment="1">
      <alignment vertical="center"/>
    </xf>
    <xf numFmtId="0" fontId="42" fillId="33" borderId="46" xfId="0" applyFont="1" applyFill="1" applyBorder="1"/>
    <xf numFmtId="0" fontId="50" fillId="18" borderId="84" xfId="0" applyFont="1" applyFill="1" applyBorder="1" applyAlignment="1">
      <alignment horizontal="center" vertical="center" wrapText="1"/>
    </xf>
    <xf numFmtId="0" fontId="18" fillId="17" borderId="85" xfId="0" applyFont="1" applyFill="1" applyBorder="1" applyAlignment="1">
      <alignment horizontal="center" vertical="center" wrapText="1"/>
    </xf>
    <xf numFmtId="0" fontId="18" fillId="17" borderId="79" xfId="0" applyFont="1" applyFill="1" applyBorder="1" applyAlignment="1">
      <alignment horizontal="center" vertical="center" wrapText="1"/>
    </xf>
    <xf numFmtId="0" fontId="50" fillId="18" borderId="79" xfId="0" applyFont="1" applyFill="1" applyBorder="1" applyAlignment="1">
      <alignment horizontal="center" vertical="center" wrapText="1"/>
    </xf>
    <xf numFmtId="0" fontId="18" fillId="19" borderId="79" xfId="0" applyFont="1" applyFill="1" applyBorder="1" applyAlignment="1">
      <alignment horizontal="center" vertical="center" wrapText="1"/>
    </xf>
    <xf numFmtId="0" fontId="42" fillId="2" borderId="86" xfId="0" applyFont="1" applyFill="1" applyBorder="1" applyAlignment="1">
      <alignment vertical="center"/>
    </xf>
    <xf numFmtId="0" fontId="42" fillId="2" borderId="12" xfId="0" applyFont="1" applyFill="1" applyBorder="1" applyAlignment="1">
      <alignment vertical="center"/>
    </xf>
    <xf numFmtId="0" fontId="52" fillId="2" borderId="12" xfId="0" applyFont="1" applyFill="1" applyBorder="1" applyAlignment="1">
      <alignment vertical="center" wrapText="1"/>
    </xf>
    <xf numFmtId="0" fontId="49" fillId="2" borderId="12" xfId="0" applyFont="1" applyFill="1" applyBorder="1" applyAlignment="1">
      <alignment vertical="center" wrapText="1"/>
    </xf>
    <xf numFmtId="0" fontId="49" fillId="2" borderId="86" xfId="0" applyFont="1" applyFill="1" applyBorder="1" applyAlignment="1">
      <alignment wrapText="1"/>
    </xf>
    <xf numFmtId="0" fontId="49" fillId="2" borderId="12" xfId="0" applyFont="1" applyFill="1" applyBorder="1" applyAlignment="1">
      <alignment wrapText="1"/>
    </xf>
    <xf numFmtId="0" fontId="42" fillId="2" borderId="12" xfId="0" applyFont="1" applyFill="1" applyBorder="1"/>
    <xf numFmtId="0" fontId="49" fillId="2" borderId="12" xfId="0" applyFont="1" applyFill="1" applyBorder="1" applyAlignment="1">
      <alignment vertical="top" wrapText="1"/>
    </xf>
    <xf numFmtId="0" fontId="52" fillId="2" borderId="12" xfId="0" applyFont="1" applyFill="1" applyBorder="1" applyAlignment="1">
      <alignment vertical="top" wrapText="1"/>
    </xf>
    <xf numFmtId="0" fontId="49" fillId="2" borderId="12" xfId="0" applyFont="1" applyFill="1" applyBorder="1" applyAlignment="1">
      <alignment vertical="top"/>
    </xf>
    <xf numFmtId="0" fontId="42" fillId="2" borderId="87" xfId="0" applyFont="1" applyFill="1" applyBorder="1"/>
    <xf numFmtId="0" fontId="42" fillId="2" borderId="19" xfId="0" applyFont="1" applyFill="1" applyBorder="1"/>
    <xf numFmtId="0" fontId="49" fillId="2" borderId="19" xfId="0" applyFont="1" applyFill="1" applyBorder="1" applyAlignment="1">
      <alignment vertical="top" wrapText="1"/>
    </xf>
    <xf numFmtId="0" fontId="18" fillId="21" borderId="84" xfId="0" applyFont="1" applyFill="1" applyBorder="1" applyAlignment="1">
      <alignment horizontal="center" vertical="center" wrapText="1"/>
    </xf>
    <xf numFmtId="0" fontId="42" fillId="0" borderId="27" xfId="0" applyFont="1" applyBorder="1"/>
    <xf numFmtId="0" fontId="18" fillId="17" borderId="42" xfId="0" applyFont="1" applyFill="1" applyBorder="1" applyAlignment="1">
      <alignment horizontal="center" vertical="center" wrapText="1"/>
    </xf>
    <xf numFmtId="0" fontId="42" fillId="2" borderId="13" xfId="0" applyFont="1" applyFill="1" applyBorder="1" applyAlignment="1">
      <alignment vertical="center"/>
    </xf>
    <xf numFmtId="0" fontId="42" fillId="2" borderId="91" xfId="0" applyFont="1" applyFill="1" applyBorder="1" applyAlignment="1">
      <alignment vertical="center"/>
    </xf>
    <xf numFmtId="0" fontId="42" fillId="0" borderId="0" xfId="0" applyFont="1" applyAlignment="1">
      <alignment vertical="center" wrapText="1"/>
    </xf>
    <xf numFmtId="0" fontId="3" fillId="0" borderId="0" xfId="0" applyFont="1" applyAlignment="1">
      <alignment horizontal="left" vertical="center" wrapText="1"/>
    </xf>
    <xf numFmtId="0" fontId="42" fillId="34" borderId="12" xfId="0" applyFont="1" applyFill="1" applyBorder="1" applyAlignment="1">
      <alignment vertical="center" wrapText="1"/>
    </xf>
    <xf numFmtId="0" fontId="42" fillId="0" borderId="22" xfId="0" applyFont="1" applyBorder="1"/>
    <xf numFmtId="0" fontId="53" fillId="34" borderId="0" xfId="0" applyFont="1" applyFill="1" applyBorder="1" applyAlignment="1">
      <alignment vertical="center" wrapText="1"/>
    </xf>
    <xf numFmtId="0" fontId="53" fillId="0" borderId="0" xfId="0" applyFont="1" applyAlignment="1">
      <alignment vertical="center" wrapText="1"/>
    </xf>
    <xf numFmtId="0" fontId="54" fillId="34" borderId="0" xfId="0" applyFont="1" applyFill="1" applyBorder="1" applyAlignment="1">
      <alignment vertical="center" wrapText="1"/>
    </xf>
    <xf numFmtId="0" fontId="42" fillId="0" borderId="29" xfId="0" applyFont="1" applyBorder="1"/>
    <xf numFmtId="0" fontId="42" fillId="34" borderId="0" xfId="0" applyFont="1" applyFill="1" applyBorder="1" applyAlignment="1">
      <alignment vertical="center" wrapText="1"/>
    </xf>
    <xf numFmtId="0" fontId="53" fillId="34" borderId="12" xfId="0" applyFont="1" applyFill="1" applyBorder="1" applyAlignment="1">
      <alignment vertical="center" wrapText="1"/>
    </xf>
    <xf numFmtId="0" fontId="54" fillId="0" borderId="0" xfId="0" applyFont="1" applyAlignment="1">
      <alignment vertical="center" wrapText="1"/>
    </xf>
    <xf numFmtId="0" fontId="42" fillId="0" borderId="0" xfId="0" applyFont="1" applyAlignment="1">
      <alignment wrapText="1"/>
    </xf>
    <xf numFmtId="0" fontId="42" fillId="2" borderId="0" xfId="0" applyFont="1" applyFill="1" applyBorder="1" applyAlignment="1">
      <alignment horizontal="left" vertical="center"/>
    </xf>
    <xf numFmtId="0" fontId="18" fillId="14" borderId="79" xfId="0" applyFont="1" applyFill="1" applyBorder="1" applyAlignment="1">
      <alignment vertical="center"/>
    </xf>
    <xf numFmtId="0" fontId="18" fillId="2" borderId="0" xfId="0" applyFont="1" applyFill="1" applyBorder="1" applyAlignment="1">
      <alignment horizontal="center" vertical="center"/>
    </xf>
    <xf numFmtId="0" fontId="18" fillId="2" borderId="14" xfId="0" applyFont="1" applyFill="1" applyBorder="1" applyAlignment="1">
      <alignment horizontal="center" vertical="center"/>
    </xf>
    <xf numFmtId="0" fontId="42" fillId="2" borderId="92" xfId="0" applyFont="1" applyFill="1" applyBorder="1" applyAlignment="1">
      <alignment vertical="center"/>
    </xf>
    <xf numFmtId="0" fontId="42" fillId="2" borderId="93" xfId="0" applyFont="1" applyFill="1" applyBorder="1" applyAlignment="1">
      <alignment horizontal="left" vertical="center" wrapText="1"/>
    </xf>
    <xf numFmtId="0" fontId="42" fillId="2" borderId="94" xfId="0" applyFont="1" applyFill="1" applyBorder="1" applyAlignment="1">
      <alignment vertical="center"/>
    </xf>
    <xf numFmtId="0" fontId="42" fillId="2" borderId="46" xfId="0" applyFont="1" applyFill="1" applyBorder="1" applyAlignment="1">
      <alignment horizontal="center"/>
    </xf>
    <xf numFmtId="0" fontId="42" fillId="2" borderId="94" xfId="0" applyFont="1" applyFill="1" applyBorder="1"/>
    <xf numFmtId="0" fontId="42" fillId="0" borderId="46" xfId="0" applyFont="1" applyBorder="1" applyAlignment="1">
      <alignment horizontal="center"/>
    </xf>
    <xf numFmtId="0" fontId="42" fillId="2" borderId="0" xfId="0" applyFont="1" applyFill="1" applyBorder="1" applyAlignment="1">
      <alignment vertical="center"/>
    </xf>
    <xf numFmtId="0" fontId="42" fillId="0" borderId="48" xfId="0" applyFont="1" applyBorder="1" applyAlignment="1">
      <alignment horizontal="center" vertical="center"/>
    </xf>
    <xf numFmtId="0" fontId="42" fillId="0" borderId="48" xfId="0" applyFont="1" applyBorder="1" applyAlignment="1">
      <alignment vertical="center" wrapText="1"/>
    </xf>
    <xf numFmtId="0" fontId="42" fillId="0" borderId="49" xfId="0" applyFont="1" applyBorder="1" applyAlignment="1">
      <alignment vertical="center" wrapText="1"/>
    </xf>
    <xf numFmtId="0" fontId="18" fillId="0" borderId="0" xfId="0" applyFont="1" applyAlignment="1">
      <alignment horizontal="left" vertical="center"/>
    </xf>
    <xf numFmtId="0" fontId="42" fillId="0" borderId="95" xfId="0" applyFont="1" applyBorder="1"/>
    <xf numFmtId="0" fontId="57" fillId="0" borderId="0" xfId="0" applyFont="1"/>
    <xf numFmtId="0" fontId="55" fillId="0" borderId="0" xfId="0" applyFont="1" applyAlignment="1">
      <alignment horizontal="center" vertical="center" wrapText="1"/>
    </xf>
    <xf numFmtId="0" fontId="56" fillId="0" borderId="0" xfId="0" applyFont="1" applyAlignment="1">
      <alignment horizontal="center" vertical="center" wrapText="1"/>
    </xf>
    <xf numFmtId="0" fontId="58" fillId="35" borderId="102" xfId="0" applyFont="1" applyFill="1" applyBorder="1" applyAlignment="1">
      <alignment horizontal="center" vertical="center" wrapText="1"/>
    </xf>
    <xf numFmtId="0" fontId="60" fillId="35" borderId="91" xfId="0" applyFont="1" applyFill="1" applyBorder="1" applyAlignment="1">
      <alignment horizontal="center" vertical="center" wrapText="1"/>
    </xf>
    <xf numFmtId="0" fontId="60" fillId="35" borderId="12" xfId="0" applyFont="1" applyFill="1" applyBorder="1" applyAlignment="1">
      <alignment horizontal="center" vertical="center" wrapText="1"/>
    </xf>
    <xf numFmtId="0" fontId="61" fillId="0" borderId="12" xfId="0" applyFont="1" applyBorder="1" applyAlignment="1">
      <alignment horizontal="center" vertical="center"/>
    </xf>
    <xf numFmtId="0" fontId="61" fillId="0" borderId="91" xfId="0" applyFont="1" applyBorder="1" applyAlignment="1">
      <alignment horizontal="left" vertical="center" wrapText="1"/>
    </xf>
    <xf numFmtId="0" fontId="61" fillId="0" borderId="91" xfId="0" applyFont="1" applyBorder="1" applyAlignment="1">
      <alignment horizontal="center" vertical="center" wrapText="1"/>
    </xf>
    <xf numFmtId="0" fontId="61" fillId="0" borderId="12" xfId="0" applyFont="1" applyBorder="1" applyAlignment="1">
      <alignment horizontal="left" vertical="center" wrapText="1"/>
    </xf>
    <xf numFmtId="0" fontId="62" fillId="0" borderId="0" xfId="0" applyFont="1" applyAlignment="1">
      <alignment wrapText="1"/>
    </xf>
    <xf numFmtId="0" fontId="61" fillId="0" borderId="12" xfId="0" applyFont="1" applyBorder="1" applyAlignment="1">
      <alignment vertical="center" wrapText="1"/>
    </xf>
    <xf numFmtId="0" fontId="55" fillId="0" borderId="0" xfId="0" applyFont="1" applyAlignment="1">
      <alignment vertical="center" wrapText="1"/>
    </xf>
    <xf numFmtId="0" fontId="61" fillId="0" borderId="0" xfId="0" applyFont="1"/>
    <xf numFmtId="0" fontId="46" fillId="2" borderId="107" xfId="0" applyFont="1" applyFill="1" applyBorder="1"/>
    <xf numFmtId="0" fontId="46" fillId="2" borderId="96" xfId="0" applyFont="1" applyFill="1" applyBorder="1"/>
    <xf numFmtId="0" fontId="46" fillId="2" borderId="108" xfId="0" applyFont="1" applyFill="1" applyBorder="1"/>
    <xf numFmtId="0" fontId="63" fillId="2" borderId="25"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22" xfId="0" applyFont="1" applyFill="1" applyBorder="1" applyAlignment="1">
      <alignment horizontal="left" vertical="top" wrapText="1"/>
    </xf>
    <xf numFmtId="0" fontId="46" fillId="2" borderId="25" xfId="0" applyFont="1" applyFill="1" applyBorder="1"/>
    <xf numFmtId="0" fontId="46" fillId="2" borderId="0" xfId="0" applyFont="1" applyFill="1" applyBorder="1"/>
    <xf numFmtId="0" fontId="51" fillId="2" borderId="0" xfId="0" applyFont="1" applyFill="1" applyBorder="1" applyAlignment="1">
      <alignment horizontal="left" vertical="center" wrapText="1"/>
    </xf>
    <xf numFmtId="0" fontId="46" fillId="2" borderId="0" xfId="0" applyFont="1" applyFill="1" applyBorder="1" applyAlignment="1">
      <alignment horizontal="left" vertical="center" wrapText="1"/>
    </xf>
    <xf numFmtId="0" fontId="46" fillId="2" borderId="22" xfId="0" applyFont="1" applyFill="1" applyBorder="1"/>
    <xf numFmtId="0" fontId="10" fillId="2" borderId="0" xfId="0" applyFont="1" applyFill="1" applyBorder="1" applyAlignment="1">
      <alignment horizontal="left" vertical="center" wrapText="1"/>
    </xf>
    <xf numFmtId="0" fontId="64" fillId="2" borderId="0" xfId="0" applyFont="1" applyFill="1" applyBorder="1" applyAlignment="1">
      <alignment horizontal="left" vertical="top" wrapText="1"/>
    </xf>
    <xf numFmtId="0" fontId="46" fillId="2" borderId="26" xfId="0" applyFont="1" applyFill="1" applyBorder="1"/>
    <xf numFmtId="0" fontId="46" fillId="2" borderId="27" xfId="0" applyFont="1" applyFill="1" applyBorder="1"/>
    <xf numFmtId="0" fontId="46" fillId="2" borderId="29" xfId="0" applyFont="1" applyFill="1" applyBorder="1"/>
    <xf numFmtId="0" fontId="42" fillId="0" borderId="46" xfId="0" quotePrefix="1" applyFont="1" applyBorder="1" applyAlignment="1">
      <alignment horizontal="center" vertical="center" wrapText="1"/>
    </xf>
    <xf numFmtId="0" fontId="42" fillId="0" borderId="46" xfId="0" quotePrefix="1" applyFont="1" applyBorder="1" applyAlignment="1">
      <alignment horizontal="left" vertical="center" wrapText="1"/>
    </xf>
    <xf numFmtId="169" fontId="42" fillId="0" borderId="46" xfId="0" quotePrefix="1" applyNumberFormat="1" applyFont="1" applyBorder="1" applyAlignment="1">
      <alignment horizontal="center" vertical="center" wrapText="1"/>
    </xf>
    <xf numFmtId="0" fontId="44" fillId="0" borderId="46" xfId="0" quotePrefix="1" applyFont="1" applyBorder="1" applyAlignment="1">
      <alignment horizontal="left" vertical="center" wrapText="1"/>
    </xf>
    <xf numFmtId="169" fontId="44" fillId="0" borderId="46" xfId="0" quotePrefix="1" applyNumberFormat="1" applyFont="1" applyBorder="1" applyAlignment="1">
      <alignment horizontal="center" vertical="center" wrapText="1"/>
    </xf>
    <xf numFmtId="0" fontId="43" fillId="17" borderId="104" xfId="0" applyFont="1" applyFill="1" applyBorder="1" applyAlignment="1">
      <alignment horizontal="center" vertical="center" wrapText="1"/>
    </xf>
    <xf numFmtId="0" fontId="5" fillId="0" borderId="105" xfId="0" applyFont="1" applyBorder="1"/>
    <xf numFmtId="0" fontId="5" fillId="0" borderId="106" xfId="0" applyFont="1" applyBorder="1"/>
    <xf numFmtId="0" fontId="63" fillId="2" borderId="107" xfId="0" quotePrefix="1" applyFont="1" applyFill="1" applyBorder="1" applyAlignment="1">
      <alignment horizontal="left" vertical="top" wrapText="1"/>
    </xf>
    <xf numFmtId="0" fontId="5" fillId="0" borderId="96" xfId="0" applyFont="1" applyBorder="1"/>
    <xf numFmtId="0" fontId="5" fillId="0" borderId="108" xfId="0" applyFont="1" applyBorder="1"/>
    <xf numFmtId="0" fontId="42" fillId="2" borderId="109" xfId="0" applyFont="1" applyFill="1" applyBorder="1" applyAlignment="1">
      <alignment horizontal="left" vertical="center" wrapText="1"/>
    </xf>
    <xf numFmtId="0" fontId="5" fillId="0" borderId="100" xfId="0" applyFont="1" applyBorder="1"/>
    <xf numFmtId="0" fontId="5" fillId="0" borderId="110" xfId="0" applyFont="1" applyBorder="1"/>
    <xf numFmtId="0" fontId="10" fillId="17" borderId="111" xfId="0" applyFont="1" applyFill="1" applyBorder="1" applyAlignment="1">
      <alignment horizontal="center" vertical="center" wrapText="1"/>
    </xf>
    <xf numFmtId="0" fontId="5" fillId="0" borderId="112" xfId="0" applyFont="1" applyBorder="1"/>
    <xf numFmtId="0" fontId="10" fillId="17" borderId="113" xfId="0" applyFont="1" applyFill="1" applyBorder="1" applyAlignment="1">
      <alignment horizontal="center" vertical="center"/>
    </xf>
    <xf numFmtId="0" fontId="5" fillId="0" borderId="114" xfId="0" applyFont="1" applyBorder="1"/>
    <xf numFmtId="0" fontId="10" fillId="2" borderId="115" xfId="0" applyFont="1" applyFill="1" applyBorder="1" applyAlignment="1">
      <alignment horizontal="left" vertical="top" wrapText="1" readingOrder="1"/>
    </xf>
    <xf numFmtId="0" fontId="5" fillId="0" borderId="116" xfId="0" applyFont="1" applyBorder="1"/>
    <xf numFmtId="0" fontId="64" fillId="2" borderId="117" xfId="0" applyFont="1" applyFill="1" applyBorder="1" applyAlignment="1">
      <alignment horizontal="left" vertical="center" wrapText="1"/>
    </xf>
    <xf numFmtId="0" fontId="5" fillId="0" borderId="118" xfId="0" applyFont="1" applyBorder="1"/>
    <xf numFmtId="0" fontId="10" fillId="2" borderId="119" xfId="0" applyFont="1" applyFill="1" applyBorder="1" applyAlignment="1">
      <alignment horizontal="left" vertical="center" wrapText="1"/>
    </xf>
    <xf numFmtId="0" fontId="5" fillId="0" borderId="120" xfId="0" applyFont="1" applyBorder="1"/>
    <xf numFmtId="0" fontId="64" fillId="2" borderId="121" xfId="0" applyFont="1" applyFill="1" applyBorder="1" applyAlignment="1">
      <alignment horizontal="left" vertical="center" wrapText="1"/>
    </xf>
    <xf numFmtId="0" fontId="5" fillId="0" borderId="122" xfId="0" applyFont="1" applyBorder="1"/>
    <xf numFmtId="0" fontId="10" fillId="2" borderId="123" xfId="0" applyFont="1" applyFill="1" applyBorder="1" applyAlignment="1">
      <alignment horizontal="left" vertical="center" wrapText="1"/>
    </xf>
    <xf numFmtId="0" fontId="5" fillId="0" borderId="124" xfId="0" applyFont="1" applyBorder="1"/>
    <xf numFmtId="0" fontId="64" fillId="2" borderId="125" xfId="0" applyFont="1" applyFill="1" applyBorder="1" applyAlignment="1">
      <alignment horizontal="left" vertical="center" wrapText="1"/>
    </xf>
    <xf numFmtId="0" fontId="5" fillId="0" borderId="126" xfId="0" applyFont="1" applyBorder="1"/>
    <xf numFmtId="0" fontId="46" fillId="2" borderId="25" xfId="0" applyFont="1" applyFill="1" applyBorder="1" applyAlignment="1">
      <alignment horizontal="left" vertical="top" wrapText="1"/>
    </xf>
    <xf numFmtId="0" fontId="5" fillId="0" borderId="0" xfId="0" applyFont="1" applyBorder="1"/>
    <xf numFmtId="0" fontId="5" fillId="0" borderId="22" xfId="0" applyFont="1" applyBorder="1"/>
    <xf numFmtId="0" fontId="46" fillId="0" borderId="25" xfId="0" applyFont="1" applyBorder="1" applyAlignment="1">
      <alignment horizontal="left" vertical="center" wrapText="1"/>
    </xf>
    <xf numFmtId="0" fontId="0" fillId="0" borderId="0" xfId="0" applyFont="1" applyAlignment="1"/>
    <xf numFmtId="0" fontId="5" fillId="0" borderId="109" xfId="0" applyFont="1" applyBorder="1"/>
    <xf numFmtId="0" fontId="46" fillId="0" borderId="25" xfId="0" applyFont="1" applyBorder="1" applyAlignment="1">
      <alignment horizontal="left" vertical="top" wrapText="1"/>
    </xf>
    <xf numFmtId="0" fontId="5" fillId="0" borderId="25" xfId="0" applyFont="1" applyBorder="1"/>
    <xf numFmtId="0" fontId="56" fillId="0" borderId="98" xfId="0" applyFont="1" applyBorder="1" applyAlignment="1">
      <alignment horizontal="center" vertical="center" wrapText="1"/>
    </xf>
    <xf numFmtId="0" fontId="5" fillId="0" borderId="91" xfId="0" applyFont="1" applyBorder="1"/>
    <xf numFmtId="0" fontId="59" fillId="35" borderId="98" xfId="0" applyFont="1" applyFill="1" applyBorder="1" applyAlignment="1">
      <alignment horizontal="center" vertical="center" wrapText="1"/>
    </xf>
    <xf numFmtId="0" fontId="5" fillId="0" borderId="103" xfId="0" applyFont="1" applyBorder="1"/>
    <xf numFmtId="0" fontId="55" fillId="0" borderId="96" xfId="0" applyFont="1" applyBorder="1" applyAlignment="1">
      <alignment horizontal="center" vertical="center" wrapText="1"/>
    </xf>
    <xf numFmtId="0" fontId="5" fillId="0" borderId="97" xfId="0" applyFont="1" applyBorder="1"/>
    <xf numFmtId="0" fontId="5" fillId="0" borderId="99" xfId="0" applyFont="1" applyBorder="1"/>
    <xf numFmtId="0" fontId="5" fillId="0" borderId="101" xfId="0" applyFont="1" applyBorder="1"/>
    <xf numFmtId="0" fontId="18" fillId="14" borderId="48" xfId="0" applyFont="1" applyFill="1" applyBorder="1" applyAlignment="1">
      <alignment horizontal="center" vertical="center"/>
    </xf>
    <xf numFmtId="0" fontId="5" fillId="0" borderId="49" xfId="0" applyFont="1" applyBorder="1"/>
    <xf numFmtId="0" fontId="18" fillId="14" borderId="48" xfId="0" applyFont="1" applyFill="1" applyBorder="1" applyAlignment="1">
      <alignment horizontal="center" vertical="center" wrapText="1"/>
    </xf>
    <xf numFmtId="0" fontId="5" fillId="0" borderId="50" xfId="0" applyFont="1" applyBorder="1"/>
    <xf numFmtId="0" fontId="35" fillId="14" borderId="43" xfId="0" applyFont="1" applyFill="1" applyBorder="1" applyAlignment="1">
      <alignment horizontal="center" vertical="center"/>
    </xf>
    <xf numFmtId="0" fontId="5" fillId="0" borderId="43" xfId="0" applyFont="1" applyBorder="1"/>
    <xf numFmtId="0" fontId="18" fillId="17" borderId="38" xfId="0" applyFont="1" applyFill="1" applyBorder="1" applyAlignment="1">
      <alignment horizontal="center" vertical="center" wrapText="1"/>
    </xf>
    <xf numFmtId="0" fontId="5" fillId="0" borderId="39" xfId="0" applyFont="1" applyBorder="1"/>
    <xf numFmtId="0" fontId="5" fillId="0" borderId="52" xfId="0" applyFont="1" applyBorder="1"/>
    <xf numFmtId="0" fontId="18" fillId="17" borderId="48" xfId="0" applyFont="1" applyFill="1" applyBorder="1" applyAlignment="1">
      <alignment horizontal="center" vertical="center" wrapText="1"/>
    </xf>
    <xf numFmtId="0" fontId="18" fillId="17" borderId="48" xfId="0" applyFont="1" applyFill="1" applyBorder="1" applyAlignment="1">
      <alignment horizontal="center" vertical="center"/>
    </xf>
    <xf numFmtId="0" fontId="5" fillId="0" borderId="55" xfId="0" applyFont="1" applyBorder="1"/>
    <xf numFmtId="0" fontId="5" fillId="0" borderId="42" xfId="0" applyFont="1" applyBorder="1"/>
    <xf numFmtId="0" fontId="18" fillId="17" borderId="38" xfId="0" applyFont="1" applyFill="1" applyBorder="1" applyAlignment="1">
      <alignment horizontal="center" vertical="center"/>
    </xf>
    <xf numFmtId="0" fontId="18" fillId="14" borderId="40" xfId="0" applyFont="1" applyFill="1" applyBorder="1" applyAlignment="1">
      <alignment horizontal="center" vertical="center" wrapText="1"/>
    </xf>
    <xf numFmtId="0" fontId="5" fillId="0" borderId="41" xfId="0" applyFont="1" applyBorder="1"/>
    <xf numFmtId="0" fontId="5" fillId="0" borderId="45" xfId="0" applyFont="1" applyBorder="1"/>
    <xf numFmtId="0" fontId="18" fillId="19" borderId="41" xfId="0" applyFont="1" applyFill="1" applyBorder="1" applyAlignment="1">
      <alignment horizontal="center" vertical="center" wrapText="1"/>
    </xf>
    <xf numFmtId="0" fontId="18" fillId="20" borderId="40" xfId="0" applyFont="1" applyFill="1" applyBorder="1" applyAlignment="1">
      <alignment horizontal="center" vertical="center" wrapText="1"/>
    </xf>
    <xf numFmtId="0" fontId="18" fillId="22" borderId="40" xfId="0" applyFont="1" applyFill="1" applyBorder="1" applyAlignment="1">
      <alignment horizontal="center" vertical="center" wrapText="1"/>
    </xf>
    <xf numFmtId="0" fontId="18" fillId="17" borderId="80" xfId="0" applyFont="1" applyFill="1" applyBorder="1" applyAlignment="1">
      <alignment horizontal="center" vertical="center" wrapText="1"/>
    </xf>
    <xf numFmtId="0" fontId="5" fillId="0" borderId="81" xfId="0" applyFont="1" applyBorder="1"/>
    <xf numFmtId="0" fontId="18" fillId="14" borderId="82" xfId="0" applyFont="1" applyFill="1" applyBorder="1" applyAlignment="1">
      <alignment horizontal="center" vertical="center" wrapText="1"/>
    </xf>
    <xf numFmtId="0" fontId="5" fillId="0" borderId="83" xfId="0" applyFont="1" applyBorder="1"/>
    <xf numFmtId="0" fontId="18" fillId="19" borderId="83" xfId="0" applyFont="1" applyFill="1" applyBorder="1" applyAlignment="1">
      <alignment horizontal="center" vertical="center" wrapText="1"/>
    </xf>
    <xf numFmtId="0" fontId="18" fillId="20" borderId="82" xfId="0" applyFont="1" applyFill="1" applyBorder="1" applyAlignment="1">
      <alignment horizontal="center" vertical="center" wrapText="1"/>
    </xf>
    <xf numFmtId="0" fontId="18" fillId="22" borderId="82" xfId="0" applyFont="1" applyFill="1" applyBorder="1" applyAlignment="1">
      <alignment horizontal="center" vertical="center" wrapText="1"/>
    </xf>
    <xf numFmtId="0" fontId="18" fillId="17" borderId="49" xfId="0" applyFont="1" applyFill="1" applyBorder="1" applyAlignment="1">
      <alignment horizontal="center" vertical="center" wrapText="1"/>
    </xf>
    <xf numFmtId="0" fontId="18" fillId="14" borderId="51" xfId="0" applyFont="1" applyFill="1" applyBorder="1" applyAlignment="1">
      <alignment horizontal="center" vertical="center" wrapText="1"/>
    </xf>
    <xf numFmtId="0" fontId="5" fillId="0" borderId="47" xfId="0" applyFont="1" applyBorder="1"/>
    <xf numFmtId="0" fontId="18" fillId="14" borderId="43" xfId="0" applyFont="1" applyFill="1" applyBorder="1" applyAlignment="1">
      <alignment horizontal="center" vertical="center" wrapText="1"/>
    </xf>
    <xf numFmtId="0" fontId="5" fillId="0" borderId="40" xfId="0" applyFont="1" applyBorder="1"/>
    <xf numFmtId="0" fontId="18" fillId="14" borderId="88" xfId="0" applyFont="1" applyFill="1" applyBorder="1" applyAlignment="1">
      <alignment horizontal="center" vertical="center" wrapText="1"/>
    </xf>
    <xf numFmtId="0" fontId="18" fillId="14" borderId="89" xfId="0" applyFont="1" applyFill="1" applyBorder="1" applyAlignment="1">
      <alignment horizontal="center" vertical="center" wrapText="1"/>
    </xf>
    <xf numFmtId="0" fontId="5" fillId="0" borderId="90" xfId="0" applyFont="1" applyBorder="1"/>
    <xf numFmtId="0" fontId="18" fillId="14" borderId="56" xfId="0" applyFont="1" applyFill="1" applyBorder="1" applyAlignment="1">
      <alignment horizontal="center" vertical="center" wrapText="1"/>
    </xf>
    <xf numFmtId="0" fontId="5" fillId="0" borderId="62" xfId="0" applyFont="1" applyBorder="1"/>
    <xf numFmtId="0" fontId="48" fillId="14" borderId="38" xfId="0" applyFont="1" applyFill="1" applyBorder="1" applyAlignment="1">
      <alignment horizontal="center" vertical="center"/>
    </xf>
    <xf numFmtId="0" fontId="18" fillId="14" borderId="38" xfId="0" applyFont="1" applyFill="1" applyBorder="1" applyAlignment="1">
      <alignment horizontal="center" vertical="center"/>
    </xf>
    <xf numFmtId="0" fontId="5" fillId="0" borderId="44" xfId="0" applyFont="1" applyBorder="1"/>
    <xf numFmtId="0" fontId="18" fillId="23" borderId="53" xfId="0" applyFont="1" applyFill="1" applyBorder="1" applyAlignment="1">
      <alignment horizontal="center" vertical="center" wrapText="1"/>
    </xf>
    <xf numFmtId="0" fontId="5" fillId="0" borderId="54" xfId="0" applyFont="1" applyBorder="1"/>
    <xf numFmtId="0" fontId="5" fillId="0" borderId="57" xfId="0" applyFont="1" applyBorder="1"/>
    <xf numFmtId="0" fontId="18" fillId="28" borderId="65" xfId="0" applyFont="1" applyFill="1" applyBorder="1" applyAlignment="1">
      <alignment horizontal="center" vertical="center" wrapText="1"/>
    </xf>
    <xf numFmtId="0" fontId="5" fillId="0" borderId="65" xfId="0" applyFont="1" applyBorder="1"/>
    <xf numFmtId="0" fontId="5" fillId="0" borderId="76" xfId="0" applyFont="1" applyBorder="1"/>
    <xf numFmtId="0" fontId="18" fillId="23" borderId="53" xfId="0" applyFont="1" applyFill="1" applyBorder="1" applyAlignment="1">
      <alignment horizontal="center" vertical="center"/>
    </xf>
    <xf numFmtId="0" fontId="18" fillId="28" borderId="66" xfId="0" applyFont="1" applyFill="1" applyBorder="1" applyAlignment="1">
      <alignment horizontal="center" vertical="center" wrapText="1"/>
    </xf>
    <xf numFmtId="0" fontId="5" fillId="0" borderId="67" xfId="0" applyFont="1" applyBorder="1"/>
    <xf numFmtId="0" fontId="5" fillId="0" borderId="75" xfId="0" applyFont="1" applyBorder="1"/>
    <xf numFmtId="0" fontId="18" fillId="28" borderId="66" xfId="0" applyFont="1" applyFill="1" applyBorder="1" applyAlignment="1">
      <alignment horizontal="center" vertical="center"/>
    </xf>
    <xf numFmtId="0" fontId="18" fillId="24" borderId="53" xfId="0" applyFont="1" applyFill="1" applyBorder="1" applyAlignment="1">
      <alignment horizontal="center" vertical="center" wrapText="1"/>
    </xf>
    <xf numFmtId="0" fontId="18" fillId="25" borderId="58" xfId="0" applyFont="1" applyFill="1" applyBorder="1" applyAlignment="1">
      <alignment horizontal="center" vertical="center" wrapText="1"/>
    </xf>
    <xf numFmtId="0" fontId="5" fillId="0" borderId="59" xfId="0" applyFont="1" applyBorder="1"/>
    <xf numFmtId="0" fontId="5" fillId="0" borderId="60" xfId="0" applyFont="1" applyBorder="1"/>
    <xf numFmtId="0" fontId="18" fillId="27" borderId="58" xfId="0"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8" fillId="20" borderId="58" xfId="0" applyFont="1" applyFill="1" applyBorder="1" applyAlignment="1">
      <alignment horizontal="center" vertical="center" wrapText="1"/>
    </xf>
    <xf numFmtId="0" fontId="18" fillId="22" borderId="58" xfId="0" applyFont="1" applyFill="1" applyBorder="1" applyAlignment="1">
      <alignment horizontal="center" vertical="center" wrapText="1"/>
    </xf>
    <xf numFmtId="0" fontId="18" fillId="29" borderId="70" xfId="0" applyFont="1" applyFill="1" applyBorder="1" applyAlignment="1">
      <alignment horizontal="center" vertical="center" wrapText="1"/>
    </xf>
    <xf numFmtId="0" fontId="5" fillId="0" borderId="71" xfId="0" applyFont="1" applyBorder="1"/>
    <xf numFmtId="0" fontId="18" fillId="30" borderId="72" xfId="0" applyFont="1" applyFill="1" applyBorder="1" applyAlignment="1">
      <alignment horizontal="center" vertical="center" wrapText="1"/>
    </xf>
    <xf numFmtId="0" fontId="5" fillId="0" borderId="73" xfId="0" applyFont="1" applyBorder="1"/>
    <xf numFmtId="0" fontId="18" fillId="32" borderId="72" xfId="0" applyFont="1" applyFill="1" applyBorder="1" applyAlignment="1">
      <alignment horizontal="center" vertical="center" wrapText="1"/>
    </xf>
    <xf numFmtId="0" fontId="18" fillId="14" borderId="72" xfId="0" applyFont="1" applyFill="1" applyBorder="1" applyAlignment="1">
      <alignment horizontal="center" vertical="center" wrapText="1"/>
    </xf>
    <xf numFmtId="0" fontId="18" fillId="20" borderId="72" xfId="0" applyFont="1" applyFill="1" applyBorder="1" applyAlignment="1">
      <alignment horizontal="center" vertical="center" wrapText="1"/>
    </xf>
    <xf numFmtId="0" fontId="18" fillId="22" borderId="72" xfId="0" applyFont="1" applyFill="1" applyBorder="1" applyAlignment="1">
      <alignment horizontal="center" vertical="center" wrapText="1"/>
    </xf>
    <xf numFmtId="0" fontId="18" fillId="14" borderId="68" xfId="0" applyFont="1" applyFill="1" applyBorder="1" applyAlignment="1">
      <alignment horizontal="center" vertical="center" wrapText="1"/>
    </xf>
    <xf numFmtId="0" fontId="18" fillId="14" borderId="69" xfId="0" applyFont="1" applyFill="1" applyBorder="1" applyAlignment="1">
      <alignment horizontal="center" vertical="center" wrapText="1"/>
    </xf>
    <xf numFmtId="0" fontId="5" fillId="0" borderId="61" xfId="0" applyFont="1" applyBorder="1"/>
    <xf numFmtId="0" fontId="18" fillId="14" borderId="77" xfId="0" applyFont="1" applyFill="1" applyBorder="1" applyAlignment="1">
      <alignment horizontal="center" vertical="center" wrapText="1"/>
    </xf>
    <xf numFmtId="0" fontId="5" fillId="0" borderId="78" xfId="0" applyFont="1" applyBorder="1"/>
    <xf numFmtId="0" fontId="35" fillId="14" borderId="38" xfId="0" applyFont="1" applyFill="1" applyBorder="1" applyAlignment="1">
      <alignment horizontal="center" vertical="center"/>
    </xf>
    <xf numFmtId="0" fontId="18" fillId="14" borderId="38" xfId="0" applyFont="1" applyFill="1" applyBorder="1" applyAlignment="1">
      <alignment horizontal="center" vertical="center" wrapText="1"/>
    </xf>
    <xf numFmtId="0" fontId="40" fillId="0" borderId="0" xfId="0" applyFont="1" applyAlignment="1">
      <alignment horizontal="center" vertical="center"/>
    </xf>
    <xf numFmtId="0" fontId="37" fillId="11" borderId="23" xfId="0" applyFont="1" applyFill="1" applyBorder="1" applyAlignment="1">
      <alignment horizontal="center" vertical="center" wrapText="1" readingOrder="1"/>
    </xf>
    <xf numFmtId="0" fontId="5" fillId="0" borderId="24" xfId="0" applyFont="1" applyBorder="1"/>
    <xf numFmtId="0" fontId="37" fillId="11" borderId="24" xfId="0" applyFont="1" applyFill="1" applyBorder="1" applyAlignment="1">
      <alignment horizontal="center" vertical="center" wrapText="1" readingOrder="1"/>
    </xf>
    <xf numFmtId="0" fontId="5" fillId="0" borderId="28" xfId="0" applyFont="1" applyBorder="1"/>
    <xf numFmtId="0" fontId="37" fillId="13" borderId="23" xfId="0" applyFont="1" applyFill="1" applyBorder="1" applyAlignment="1">
      <alignment horizontal="center" wrapText="1" readingOrder="1"/>
    </xf>
    <xf numFmtId="0" fontId="37" fillId="13" borderId="24" xfId="0" applyFont="1" applyFill="1" applyBorder="1" applyAlignment="1">
      <alignment horizontal="center" wrapText="1" readingOrder="1"/>
    </xf>
    <xf numFmtId="0" fontId="37" fillId="11" borderId="25" xfId="0" applyFont="1" applyFill="1" applyBorder="1" applyAlignment="1">
      <alignment horizontal="center" vertical="center" wrapText="1" readingOrder="1"/>
    </xf>
    <xf numFmtId="0" fontId="37" fillId="11" borderId="0" xfId="0" applyFont="1" applyFill="1" applyBorder="1" applyAlignment="1">
      <alignment horizontal="center" vertical="center" wrapText="1" readingOrder="1"/>
    </xf>
    <xf numFmtId="0" fontId="37" fillId="13" borderId="25" xfId="0" applyFont="1" applyFill="1" applyBorder="1" applyAlignment="1">
      <alignment horizontal="center" wrapText="1" readingOrder="1"/>
    </xf>
    <xf numFmtId="0" fontId="37" fillId="13" borderId="0" xfId="0" applyFont="1" applyFill="1" applyBorder="1" applyAlignment="1">
      <alignment horizontal="center" wrapText="1" readingOrder="1"/>
    </xf>
    <xf numFmtId="0" fontId="37" fillId="9" borderId="25" xfId="0" applyFont="1" applyFill="1" applyBorder="1" applyAlignment="1">
      <alignment horizontal="center" vertical="center" wrapText="1" readingOrder="1"/>
    </xf>
    <xf numFmtId="0" fontId="37" fillId="9" borderId="0" xfId="0" applyFont="1" applyFill="1" applyBorder="1" applyAlignment="1">
      <alignment horizontal="center" vertical="center" wrapText="1" readingOrder="1"/>
    </xf>
    <xf numFmtId="0" fontId="5" fillId="0" borderId="26" xfId="0" applyFont="1" applyBorder="1"/>
    <xf numFmtId="0" fontId="5" fillId="0" borderId="27" xfId="0" applyFont="1" applyBorder="1"/>
    <xf numFmtId="0" fontId="5" fillId="0" borderId="29" xfId="0" applyFont="1" applyBorder="1"/>
    <xf numFmtId="0" fontId="37" fillId="9" borderId="23" xfId="0" applyFont="1" applyFill="1" applyBorder="1" applyAlignment="1">
      <alignment horizontal="center" vertical="center" wrapText="1" readingOrder="1"/>
    </xf>
    <xf numFmtId="0" fontId="37" fillId="9" borderId="24" xfId="0" applyFont="1" applyFill="1" applyBorder="1" applyAlignment="1">
      <alignment horizontal="center" vertical="center" wrapText="1" readingOrder="1"/>
    </xf>
    <xf numFmtId="0" fontId="38" fillId="13" borderId="30" xfId="0" applyFont="1" applyFill="1" applyBorder="1" applyAlignment="1">
      <alignment horizontal="center" vertical="center" wrapText="1" readingOrder="1"/>
    </xf>
    <xf numFmtId="0" fontId="5" fillId="0" borderId="31" xfId="0" applyFont="1" applyBorder="1"/>
    <xf numFmtId="0" fontId="5" fillId="0" borderId="32" xfId="0" applyFont="1" applyBorder="1"/>
    <xf numFmtId="0" fontId="5" fillId="0" borderId="33" xfId="0" applyFont="1" applyBorder="1"/>
    <xf numFmtId="0" fontId="5" fillId="0" borderId="34" xfId="0" applyFont="1" applyBorder="1"/>
    <xf numFmtId="0" fontId="5" fillId="0" borderId="35" xfId="0" applyFont="1" applyBorder="1"/>
    <xf numFmtId="0" fontId="5" fillId="0" borderId="36" xfId="0" applyFont="1" applyBorder="1"/>
    <xf numFmtId="0" fontId="5" fillId="0" borderId="37" xfId="0" applyFont="1" applyBorder="1"/>
    <xf numFmtId="0" fontId="37" fillId="9" borderId="23" xfId="0" applyFont="1" applyFill="1" applyBorder="1" applyAlignment="1">
      <alignment horizontal="center" wrapText="1" readingOrder="1"/>
    </xf>
    <xf numFmtId="0" fontId="37" fillId="9" borderId="24" xfId="0" applyFont="1" applyFill="1" applyBorder="1" applyAlignment="1">
      <alignment horizontal="center" wrapText="1" readingOrder="1"/>
    </xf>
    <xf numFmtId="0" fontId="37" fillId="12" borderId="23" xfId="0" applyFont="1" applyFill="1" applyBorder="1" applyAlignment="1">
      <alignment horizontal="center" wrapText="1" readingOrder="1"/>
    </xf>
    <xf numFmtId="0" fontId="37" fillId="12" borderId="24" xfId="0" applyFont="1" applyFill="1" applyBorder="1" applyAlignment="1">
      <alignment horizontal="center" wrapText="1" readingOrder="1"/>
    </xf>
    <xf numFmtId="0" fontId="37" fillId="12" borderId="25" xfId="0" applyFont="1" applyFill="1" applyBorder="1" applyAlignment="1">
      <alignment horizontal="center" wrapText="1" readingOrder="1"/>
    </xf>
    <xf numFmtId="0" fontId="37" fillId="12" borderId="0" xfId="0" applyFont="1" applyFill="1" applyBorder="1" applyAlignment="1">
      <alignment horizontal="center" wrapText="1" readingOrder="1"/>
    </xf>
    <xf numFmtId="0" fontId="37" fillId="9" borderId="25" xfId="0" applyFont="1" applyFill="1" applyBorder="1" applyAlignment="1">
      <alignment horizontal="center" wrapText="1" readingOrder="1"/>
    </xf>
    <xf numFmtId="0" fontId="37" fillId="9" borderId="0" xfId="0" applyFont="1" applyFill="1" applyBorder="1" applyAlignment="1">
      <alignment horizontal="center" wrapText="1" readingOrder="1"/>
    </xf>
    <xf numFmtId="0" fontId="38" fillId="12" borderId="30" xfId="0" applyFont="1" applyFill="1" applyBorder="1" applyAlignment="1">
      <alignment horizontal="center" vertical="center" wrapText="1" readingOrder="1"/>
    </xf>
    <xf numFmtId="0" fontId="36" fillId="0" borderId="23" xfId="0" applyFont="1" applyBorder="1" applyAlignment="1">
      <alignment horizontal="center" vertical="center" wrapText="1"/>
    </xf>
    <xf numFmtId="0" fontId="38" fillId="5" borderId="30" xfId="0" applyFont="1" applyFill="1" applyBorder="1" applyAlignment="1">
      <alignment horizontal="center" vertical="center" wrapText="1" readingOrder="1"/>
    </xf>
    <xf numFmtId="0" fontId="38" fillId="11" borderId="30" xfId="0" applyFont="1" applyFill="1" applyBorder="1" applyAlignment="1">
      <alignment horizontal="center" vertical="center" wrapText="1" readingOrder="1"/>
    </xf>
    <xf numFmtId="0" fontId="37" fillId="5" borderId="23" xfId="0" applyFont="1" applyFill="1" applyBorder="1" applyAlignment="1">
      <alignment horizontal="center" wrapText="1" readingOrder="1"/>
    </xf>
    <xf numFmtId="0" fontId="37" fillId="5" borderId="24" xfId="0" applyFont="1" applyFill="1" applyBorder="1" applyAlignment="1">
      <alignment horizontal="center" wrapText="1" readingOrder="1"/>
    </xf>
    <xf numFmtId="0" fontId="37" fillId="5" borderId="25" xfId="0" applyFont="1" applyFill="1" applyBorder="1" applyAlignment="1">
      <alignment horizontal="center" wrapText="1" readingOrder="1"/>
    </xf>
    <xf numFmtId="0" fontId="37" fillId="5" borderId="0" xfId="0" applyFont="1" applyFill="1" applyBorder="1" applyAlignment="1">
      <alignment horizontal="center" wrapText="1" readingOrder="1"/>
    </xf>
    <xf numFmtId="0" fontId="35" fillId="0" borderId="0" xfId="0" applyFont="1" applyAlignment="1">
      <alignment horizontal="center" vertical="center" wrapText="1"/>
    </xf>
    <xf numFmtId="0" fontId="29" fillId="10" borderId="0" xfId="0" applyFont="1" applyFill="1" applyBorder="1" applyAlignment="1">
      <alignment horizontal="center" vertical="center" textRotation="90" wrapText="1" readingOrder="1"/>
    </xf>
    <xf numFmtId="0" fontId="29" fillId="10" borderId="0" xfId="0" applyFont="1" applyFill="1" applyBorder="1" applyAlignment="1">
      <alignment horizontal="center" vertical="center" wrapText="1" readingOrder="1"/>
    </xf>
    <xf numFmtId="0" fontId="36" fillId="9" borderId="23" xfId="0" applyFont="1" applyFill="1" applyBorder="1" applyAlignment="1">
      <alignment horizontal="center" vertical="center" wrapText="1"/>
    </xf>
    <xf numFmtId="0" fontId="34" fillId="11" borderId="30" xfId="0" applyFont="1" applyFill="1" applyBorder="1" applyAlignment="1">
      <alignment horizontal="center" vertical="center" wrapText="1" readingOrder="1"/>
    </xf>
    <xf numFmtId="0" fontId="34" fillId="12" borderId="30" xfId="0" applyFont="1" applyFill="1" applyBorder="1" applyAlignment="1">
      <alignment horizontal="center" vertical="center" wrapText="1" readingOrder="1"/>
    </xf>
    <xf numFmtId="0" fontId="34" fillId="13" borderId="30" xfId="0" applyFont="1" applyFill="1" applyBorder="1" applyAlignment="1">
      <alignment horizontal="center" vertical="center" wrapText="1" readingOrder="1"/>
    </xf>
    <xf numFmtId="0" fontId="34" fillId="5" borderId="30" xfId="0" applyFont="1" applyFill="1" applyBorder="1" applyAlignment="1">
      <alignment horizontal="center" vertical="center" wrapText="1" readingOrder="1"/>
    </xf>
    <xf numFmtId="0" fontId="30" fillId="0" borderId="23" xfId="0" applyFont="1" applyBorder="1" applyAlignment="1">
      <alignment horizontal="center" vertical="center" wrapText="1"/>
    </xf>
    <xf numFmtId="0" fontId="28" fillId="0" borderId="0" xfId="0" applyFont="1" applyAlignment="1">
      <alignment horizontal="center" vertical="center" wrapText="1"/>
    </xf>
    <xf numFmtId="0" fontId="23" fillId="0" borderId="0" xfId="0" applyFont="1" applyAlignment="1">
      <alignment horizontal="center" vertical="center"/>
    </xf>
    <xf numFmtId="0" fontId="11" fillId="0" borderId="0" xfId="0" applyFont="1" applyAlignment="1">
      <alignment horizontal="center" vertical="center"/>
    </xf>
    <xf numFmtId="0" fontId="4" fillId="3" borderId="2" xfId="0" applyFont="1" applyFill="1" applyBorder="1" applyAlignment="1">
      <alignment horizontal="center" vertical="center" wrapText="1" readingOrder="1"/>
    </xf>
    <xf numFmtId="0" fontId="5" fillId="0" borderId="3" xfId="0" applyFont="1" applyBorder="1"/>
    <xf numFmtId="0" fontId="5" fillId="0" borderId="4" xfId="0" applyFont="1" applyBorder="1"/>
    <xf numFmtId="0" fontId="7" fillId="3" borderId="2" xfId="0" applyFont="1" applyFill="1" applyBorder="1" applyAlignment="1">
      <alignment horizontal="center" vertical="center" wrapText="1" readingOrder="1"/>
    </xf>
    <xf numFmtId="0" fontId="5" fillId="0" borderId="5" xfId="0" applyFont="1" applyBorder="1"/>
    <xf numFmtId="0" fontId="9" fillId="2" borderId="0" xfId="0" applyFont="1" applyFill="1" applyBorder="1" applyAlignment="1">
      <alignment horizontal="left" vertical="center" wrapText="1"/>
    </xf>
    <xf numFmtId="0" fontId="7" fillId="2" borderId="8" xfId="0" applyFont="1" applyFill="1" applyBorder="1" applyAlignment="1">
      <alignment horizontal="center" vertical="center" wrapText="1" readingOrder="1"/>
    </xf>
    <xf numFmtId="0" fontId="5" fillId="0" borderId="8" xfId="0" applyFont="1" applyBorder="1"/>
    <xf numFmtId="0" fontId="5" fillId="0" borderId="15" xfId="0" applyFont="1" applyBorder="1"/>
    <xf numFmtId="0" fontId="7" fillId="2" borderId="16" xfId="0" applyFont="1" applyFill="1" applyBorder="1" applyAlignment="1">
      <alignment horizontal="center" vertical="center" wrapText="1" readingOrder="1"/>
    </xf>
    <xf numFmtId="0" fontId="5" fillId="0" borderId="17" xfId="0" applyFont="1" applyBorder="1"/>
    <xf numFmtId="0" fontId="7" fillId="2" borderId="9" xfId="0" applyFont="1" applyFill="1" applyBorder="1" applyAlignment="1">
      <alignment horizontal="center" vertical="center" wrapText="1" readingOrder="1"/>
    </xf>
    <xf numFmtId="0" fontId="5" fillId="0" borderId="9" xfId="0" applyFont="1" applyBorder="1"/>
    <xf numFmtId="0" fontId="5" fillId="0" borderId="10" xfId="0" applyFont="1" applyBorder="1"/>
    <xf numFmtId="0" fontId="7" fillId="2" borderId="14" xfId="0" applyFont="1" applyFill="1" applyBorder="1" applyAlignment="1">
      <alignment horizontal="center" vertical="center" wrapText="1" readingOrder="1"/>
    </xf>
    <xf numFmtId="0" fontId="5" fillId="0" borderId="18" xfId="0" applyFont="1" applyBorder="1"/>
  </cellXfs>
  <cellStyles count="1">
    <cellStyle name="Normal" xfId="0" builtinId="0"/>
  </cellStyles>
  <dxfs count="116">
    <dxf>
      <font>
        <b val="0"/>
        <i val="0"/>
        <strike val="0"/>
        <u val="none"/>
        <sz val="11"/>
        <color theme="1"/>
        <name val="Calibri"/>
        <scheme val="minor"/>
      </font>
    </dxf>
    <dxf>
      <font>
        <b val="0"/>
        <i val="0"/>
        <strike val="0"/>
        <u val="none"/>
        <sz val="11"/>
        <color theme="1"/>
        <name val="Calibri"/>
        <scheme val="minor"/>
      </font>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15"/>
      <tableStyleElement type="firstRowStripe" dxfId="114"/>
      <tableStyleElement type="secondRowStripe" dxfId="1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1143000</xdr:colOff>
      <xdr:row>0</xdr:row>
      <xdr:rowOff>0</xdr:rowOff>
    </xdr:from>
    <xdr:ext cx="942975" cy="600075"/>
    <xdr:pic>
      <xdr:nvPicPr>
        <xdr:cNvPr id="2" name="image1.jpg" descr="IDPCBYN"/>
        <xdr:cNvPicPr preferRelativeResize="0"/>
      </xdr:nvPicPr>
      <xdr:blipFill>
        <a:blip xmlns:r="http://schemas.openxmlformats.org/officeDocument/2006/relationships" r:embed="rId1" cstate="print"/>
        <a:stretch>
          <a:fillRect/>
        </a:stretch>
      </xdr:blipFill>
      <xdr:spPr>
        <a:xfrm>
          <a:off x="3857625" y="0"/>
          <a:ext cx="942975" cy="6000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de Matriz de Riesgos "/>
    </sheetNames>
    <sheetDataSet>
      <sheetData sheetId="0" refreshError="1"/>
    </sheetDataSet>
  </externalBook>
</externalLink>
</file>

<file path=xl/tables/table1.xml><?xml version="1.0" encoding="utf-8"?>
<table xmlns="http://schemas.openxmlformats.org/spreadsheetml/2006/main" id="1" name="Table_1" displayName="Table_1" ref="B209:C219">
  <tableColumns count="2">
    <tableColumn id="1" name="Criterios" dataDxfId="1"/>
    <tableColumn id="2" name="Subcriterios" dataDxfId="0"/>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c r="A2" s="19"/>
      <c r="B2" s="349" t="s">
        <v>0</v>
      </c>
      <c r="C2" s="350"/>
      <c r="D2" s="350"/>
      <c r="E2" s="350"/>
      <c r="F2" s="350"/>
      <c r="G2" s="350"/>
      <c r="H2" s="351"/>
      <c r="I2" s="19"/>
      <c r="J2" s="19"/>
      <c r="K2" s="19"/>
      <c r="L2" s="19"/>
      <c r="M2" s="19"/>
      <c r="N2" s="19"/>
      <c r="O2" s="19"/>
      <c r="P2" s="19"/>
      <c r="Q2" s="19"/>
      <c r="R2" s="19"/>
      <c r="S2" s="19"/>
      <c r="T2" s="19"/>
      <c r="U2" s="19"/>
      <c r="V2" s="19"/>
      <c r="W2" s="19"/>
      <c r="X2" s="19"/>
      <c r="Y2" s="19"/>
      <c r="Z2" s="19"/>
    </row>
    <row r="3" spans="1:26">
      <c r="A3" s="19"/>
      <c r="B3" s="328"/>
      <c r="C3" s="329"/>
      <c r="D3" s="329"/>
      <c r="E3" s="329"/>
      <c r="F3" s="329"/>
      <c r="G3" s="329"/>
      <c r="H3" s="330"/>
      <c r="I3" s="19"/>
      <c r="J3" s="19"/>
      <c r="K3" s="19"/>
      <c r="L3" s="19"/>
      <c r="M3" s="19"/>
      <c r="N3" s="19"/>
      <c r="O3" s="19"/>
      <c r="P3" s="19"/>
      <c r="Q3" s="19"/>
      <c r="R3" s="19"/>
      <c r="S3" s="19"/>
      <c r="T3" s="19"/>
      <c r="U3" s="19"/>
      <c r="V3" s="19"/>
      <c r="W3" s="19"/>
      <c r="X3" s="19"/>
      <c r="Y3" s="19"/>
      <c r="Z3" s="19"/>
    </row>
    <row r="4" spans="1:26" ht="63" customHeight="1">
      <c r="A4" s="19"/>
      <c r="B4" s="377" t="s">
        <v>1</v>
      </c>
      <c r="C4" s="378"/>
      <c r="D4" s="378"/>
      <c r="E4" s="378"/>
      <c r="F4" s="378"/>
      <c r="G4" s="378"/>
      <c r="H4" s="376"/>
      <c r="I4" s="19"/>
      <c r="J4" s="19"/>
      <c r="K4" s="19"/>
      <c r="L4" s="19"/>
      <c r="M4" s="19"/>
      <c r="N4" s="19"/>
      <c r="O4" s="19"/>
      <c r="P4" s="19"/>
      <c r="Q4" s="19"/>
      <c r="R4" s="19"/>
      <c r="S4" s="19"/>
      <c r="T4" s="19"/>
      <c r="U4" s="19"/>
      <c r="V4" s="19"/>
      <c r="W4" s="19"/>
      <c r="X4" s="19"/>
      <c r="Y4" s="19"/>
      <c r="Z4" s="19"/>
    </row>
    <row r="5" spans="1:26" ht="63" customHeight="1">
      <c r="A5" s="19"/>
      <c r="B5" s="379"/>
      <c r="C5" s="356"/>
      <c r="D5" s="356"/>
      <c r="E5" s="356"/>
      <c r="F5" s="356"/>
      <c r="G5" s="356"/>
      <c r="H5" s="357"/>
      <c r="I5" s="19"/>
      <c r="J5" s="19"/>
      <c r="K5" s="19"/>
      <c r="L5" s="19"/>
      <c r="M5" s="19"/>
      <c r="N5" s="19"/>
      <c r="O5" s="19"/>
      <c r="P5" s="19"/>
      <c r="Q5" s="19"/>
      <c r="R5" s="19"/>
      <c r="S5" s="19"/>
      <c r="T5" s="19"/>
      <c r="U5" s="19"/>
      <c r="V5" s="19"/>
      <c r="W5" s="19"/>
      <c r="X5" s="19"/>
      <c r="Y5" s="19"/>
      <c r="Z5" s="19"/>
    </row>
    <row r="6" spans="1:26">
      <c r="A6" s="19"/>
      <c r="B6" s="352" t="s">
        <v>2</v>
      </c>
      <c r="C6" s="353"/>
      <c r="D6" s="353"/>
      <c r="E6" s="353"/>
      <c r="F6" s="353"/>
      <c r="G6" s="353"/>
      <c r="H6" s="354"/>
      <c r="I6" s="19"/>
      <c r="J6" s="19"/>
      <c r="K6" s="19"/>
      <c r="L6" s="19"/>
      <c r="M6" s="19"/>
      <c r="N6" s="19"/>
      <c r="O6" s="19"/>
      <c r="P6" s="19"/>
      <c r="Q6" s="19"/>
      <c r="R6" s="19"/>
      <c r="S6" s="19"/>
      <c r="T6" s="19"/>
      <c r="U6" s="19"/>
      <c r="V6" s="19"/>
      <c r="W6" s="19"/>
      <c r="X6" s="19"/>
      <c r="Y6" s="19"/>
      <c r="Z6" s="19"/>
    </row>
    <row r="7" spans="1:26" ht="95.25" customHeight="1">
      <c r="A7" s="19"/>
      <c r="B7" s="355" t="s">
        <v>3</v>
      </c>
      <c r="C7" s="356"/>
      <c r="D7" s="356"/>
      <c r="E7" s="356"/>
      <c r="F7" s="356"/>
      <c r="G7" s="356"/>
      <c r="H7" s="357"/>
      <c r="I7" s="19"/>
      <c r="J7" s="19"/>
      <c r="K7" s="19"/>
      <c r="L7" s="19"/>
      <c r="M7" s="19"/>
      <c r="N7" s="19"/>
      <c r="O7" s="19"/>
      <c r="P7" s="19"/>
      <c r="Q7" s="19"/>
      <c r="R7" s="19"/>
      <c r="S7" s="19"/>
      <c r="T7" s="19"/>
      <c r="U7" s="19"/>
      <c r="V7" s="19"/>
      <c r="W7" s="19"/>
      <c r="X7" s="19"/>
      <c r="Y7" s="19"/>
      <c r="Z7" s="19"/>
    </row>
    <row r="8" spans="1:26" ht="16.5">
      <c r="A8" s="19"/>
      <c r="B8" s="331"/>
      <c r="C8" s="332"/>
      <c r="D8" s="332"/>
      <c r="E8" s="332"/>
      <c r="F8" s="332"/>
      <c r="G8" s="332"/>
      <c r="H8" s="333"/>
      <c r="I8" s="19"/>
      <c r="J8" s="19"/>
      <c r="K8" s="19"/>
      <c r="L8" s="19"/>
      <c r="M8" s="19"/>
      <c r="N8" s="19"/>
      <c r="O8" s="19"/>
      <c r="P8" s="19"/>
      <c r="Q8" s="19"/>
      <c r="R8" s="19"/>
      <c r="S8" s="19"/>
      <c r="T8" s="19"/>
      <c r="U8" s="19"/>
      <c r="V8" s="19"/>
      <c r="W8" s="19"/>
      <c r="X8" s="19"/>
      <c r="Y8" s="19"/>
      <c r="Z8" s="19"/>
    </row>
    <row r="9" spans="1:26" ht="16.5" customHeight="1">
      <c r="A9" s="19"/>
      <c r="B9" s="380" t="s">
        <v>4</v>
      </c>
      <c r="C9" s="378"/>
      <c r="D9" s="378"/>
      <c r="E9" s="378"/>
      <c r="F9" s="378"/>
      <c r="G9" s="378"/>
      <c r="H9" s="376"/>
      <c r="I9" s="19"/>
      <c r="J9" s="19"/>
      <c r="K9" s="19"/>
      <c r="L9" s="19"/>
      <c r="M9" s="19"/>
      <c r="N9" s="19"/>
      <c r="O9" s="19"/>
      <c r="P9" s="19"/>
      <c r="Q9" s="19"/>
      <c r="R9" s="19"/>
      <c r="S9" s="19"/>
      <c r="T9" s="19"/>
      <c r="U9" s="19"/>
      <c r="V9" s="19"/>
      <c r="W9" s="19"/>
      <c r="X9" s="19"/>
      <c r="Y9" s="19"/>
      <c r="Z9" s="19"/>
    </row>
    <row r="10" spans="1:26" ht="44.25" customHeight="1">
      <c r="A10" s="19"/>
      <c r="B10" s="381"/>
      <c r="C10" s="378"/>
      <c r="D10" s="378"/>
      <c r="E10" s="378"/>
      <c r="F10" s="378"/>
      <c r="G10" s="378"/>
      <c r="H10" s="376"/>
      <c r="I10" s="19"/>
      <c r="J10" s="19"/>
      <c r="K10" s="19"/>
      <c r="L10" s="19"/>
      <c r="M10" s="19"/>
      <c r="N10" s="19"/>
      <c r="O10" s="19"/>
      <c r="P10" s="19"/>
      <c r="Q10" s="19"/>
      <c r="R10" s="19"/>
      <c r="S10" s="19"/>
      <c r="T10" s="19"/>
      <c r="U10" s="19"/>
      <c r="V10" s="19"/>
      <c r="W10" s="19"/>
      <c r="X10" s="19"/>
      <c r="Y10" s="19"/>
      <c r="Z10" s="19"/>
    </row>
    <row r="11" spans="1:26">
      <c r="A11" s="19"/>
      <c r="B11" s="334"/>
      <c r="C11" s="335"/>
      <c r="D11" s="336"/>
      <c r="E11" s="337"/>
      <c r="F11" s="337"/>
      <c r="G11" s="337"/>
      <c r="H11" s="338"/>
      <c r="I11" s="19"/>
      <c r="J11" s="19"/>
      <c r="K11" s="19"/>
      <c r="L11" s="19"/>
      <c r="M11" s="19"/>
      <c r="N11" s="19"/>
      <c r="O11" s="19"/>
      <c r="P11" s="19"/>
      <c r="Q11" s="19"/>
      <c r="R11" s="19"/>
      <c r="S11" s="19"/>
      <c r="T11" s="19"/>
      <c r="U11" s="19"/>
      <c r="V11" s="19"/>
      <c r="W11" s="19"/>
      <c r="X11" s="19"/>
      <c r="Y11" s="19"/>
      <c r="Z11" s="19"/>
    </row>
    <row r="12" spans="1:26">
      <c r="A12" s="19"/>
      <c r="B12" s="334"/>
      <c r="C12" s="358" t="s">
        <v>5</v>
      </c>
      <c r="D12" s="359"/>
      <c r="E12" s="360" t="s">
        <v>6</v>
      </c>
      <c r="F12" s="361"/>
      <c r="G12" s="335"/>
      <c r="H12" s="338"/>
      <c r="I12" s="19"/>
      <c r="J12" s="19"/>
      <c r="K12" s="19"/>
      <c r="L12" s="19"/>
      <c r="M12" s="19"/>
      <c r="N12" s="19"/>
      <c r="O12" s="19"/>
      <c r="P12" s="19"/>
      <c r="Q12" s="19"/>
      <c r="R12" s="19"/>
      <c r="S12" s="19"/>
      <c r="T12" s="19"/>
      <c r="U12" s="19"/>
      <c r="V12" s="19"/>
      <c r="W12" s="19"/>
      <c r="X12" s="19"/>
      <c r="Y12" s="19"/>
      <c r="Z12" s="19"/>
    </row>
    <row r="13" spans="1:26" ht="35.25" customHeight="1">
      <c r="A13" s="19"/>
      <c r="B13" s="334"/>
      <c r="C13" s="362" t="s">
        <v>7</v>
      </c>
      <c r="D13" s="363"/>
      <c r="E13" s="364" t="s">
        <v>8</v>
      </c>
      <c r="F13" s="365"/>
      <c r="G13" s="335"/>
      <c r="H13" s="338"/>
      <c r="I13" s="19"/>
      <c r="J13" s="19"/>
      <c r="K13" s="19"/>
      <c r="L13" s="19"/>
      <c r="M13" s="19"/>
      <c r="N13" s="19"/>
      <c r="O13" s="19"/>
      <c r="P13" s="19"/>
      <c r="Q13" s="19"/>
      <c r="R13" s="19"/>
      <c r="S13" s="19"/>
      <c r="T13" s="19"/>
      <c r="U13" s="19"/>
      <c r="V13" s="19"/>
      <c r="W13" s="19"/>
      <c r="X13" s="19"/>
      <c r="Y13" s="19"/>
      <c r="Z13" s="19"/>
    </row>
    <row r="14" spans="1:26" ht="17.25" customHeight="1">
      <c r="A14" s="19"/>
      <c r="B14" s="334"/>
      <c r="C14" s="362" t="s">
        <v>9</v>
      </c>
      <c r="D14" s="363"/>
      <c r="E14" s="364" t="s">
        <v>10</v>
      </c>
      <c r="F14" s="365"/>
      <c r="G14" s="335"/>
      <c r="H14" s="338"/>
      <c r="I14" s="19"/>
      <c r="J14" s="19"/>
      <c r="K14" s="19"/>
      <c r="L14" s="19"/>
      <c r="M14" s="19"/>
      <c r="N14" s="19"/>
      <c r="O14" s="19"/>
      <c r="P14" s="19"/>
      <c r="Q14" s="19"/>
      <c r="R14" s="19"/>
      <c r="S14" s="19"/>
      <c r="T14" s="19"/>
      <c r="U14" s="19"/>
      <c r="V14" s="19"/>
      <c r="W14" s="19"/>
      <c r="X14" s="19"/>
      <c r="Y14" s="19"/>
      <c r="Z14" s="19"/>
    </row>
    <row r="15" spans="1:26" ht="19.5" customHeight="1">
      <c r="A15" s="19"/>
      <c r="B15" s="334"/>
      <c r="C15" s="362" t="s">
        <v>11</v>
      </c>
      <c r="D15" s="363"/>
      <c r="E15" s="364" t="s">
        <v>12</v>
      </c>
      <c r="F15" s="365"/>
      <c r="G15" s="335"/>
      <c r="H15" s="338"/>
      <c r="I15" s="19"/>
      <c r="J15" s="19"/>
      <c r="K15" s="19"/>
      <c r="L15" s="19"/>
      <c r="M15" s="19"/>
      <c r="N15" s="19"/>
      <c r="O15" s="19"/>
      <c r="P15" s="19"/>
      <c r="Q15" s="19"/>
      <c r="R15" s="19"/>
      <c r="S15" s="19"/>
      <c r="T15" s="19"/>
      <c r="U15" s="19"/>
      <c r="V15" s="19"/>
      <c r="W15" s="19"/>
      <c r="X15" s="19"/>
      <c r="Y15" s="19"/>
      <c r="Z15" s="19"/>
    </row>
    <row r="16" spans="1:26" ht="69.75" customHeight="1">
      <c r="A16" s="19"/>
      <c r="B16" s="334"/>
      <c r="C16" s="362" t="s">
        <v>13</v>
      </c>
      <c r="D16" s="363"/>
      <c r="E16" s="364" t="s">
        <v>14</v>
      </c>
      <c r="F16" s="365"/>
      <c r="G16" s="335"/>
      <c r="H16" s="338"/>
      <c r="I16" s="19"/>
      <c r="J16" s="19"/>
      <c r="K16" s="19"/>
      <c r="L16" s="19"/>
      <c r="M16" s="19"/>
      <c r="N16" s="19"/>
      <c r="O16" s="19"/>
      <c r="P16" s="19"/>
      <c r="Q16" s="19"/>
      <c r="R16" s="19"/>
      <c r="S16" s="19"/>
      <c r="T16" s="19"/>
      <c r="U16" s="19"/>
      <c r="V16" s="19"/>
      <c r="W16" s="19"/>
      <c r="X16" s="19"/>
      <c r="Y16" s="19"/>
      <c r="Z16" s="19"/>
    </row>
    <row r="17" spans="1:26" ht="34.5" customHeight="1">
      <c r="A17" s="19"/>
      <c r="B17" s="334"/>
      <c r="C17" s="366" t="s">
        <v>15</v>
      </c>
      <c r="D17" s="367"/>
      <c r="E17" s="368" t="s">
        <v>16</v>
      </c>
      <c r="F17" s="369"/>
      <c r="G17" s="335"/>
      <c r="H17" s="338"/>
      <c r="I17" s="19"/>
      <c r="J17" s="19"/>
      <c r="K17" s="19"/>
      <c r="L17" s="19"/>
      <c r="M17" s="19"/>
      <c r="N17" s="19"/>
      <c r="O17" s="19"/>
      <c r="P17" s="19"/>
      <c r="Q17" s="19"/>
      <c r="R17" s="19"/>
      <c r="S17" s="19"/>
      <c r="T17" s="19"/>
      <c r="U17" s="19"/>
      <c r="V17" s="19"/>
      <c r="W17" s="19"/>
      <c r="X17" s="19"/>
      <c r="Y17" s="19"/>
      <c r="Z17" s="19"/>
    </row>
    <row r="18" spans="1:26" ht="27.75" customHeight="1">
      <c r="A18" s="19"/>
      <c r="B18" s="334"/>
      <c r="C18" s="366" t="s">
        <v>17</v>
      </c>
      <c r="D18" s="367"/>
      <c r="E18" s="368" t="s">
        <v>18</v>
      </c>
      <c r="F18" s="369"/>
      <c r="G18" s="335"/>
      <c r="H18" s="338"/>
      <c r="I18" s="19"/>
      <c r="J18" s="19"/>
      <c r="K18" s="19"/>
      <c r="L18" s="19"/>
      <c r="M18" s="19"/>
      <c r="N18" s="19"/>
      <c r="O18" s="19"/>
      <c r="P18" s="19"/>
      <c r="Q18" s="19"/>
      <c r="R18" s="19"/>
      <c r="S18" s="19"/>
      <c r="T18" s="19"/>
      <c r="U18" s="19"/>
      <c r="V18" s="19"/>
      <c r="W18" s="19"/>
      <c r="X18" s="19"/>
      <c r="Y18" s="19"/>
      <c r="Z18" s="19"/>
    </row>
    <row r="19" spans="1:26" ht="28.5" customHeight="1">
      <c r="A19" s="19"/>
      <c r="B19" s="334"/>
      <c r="C19" s="366" t="s">
        <v>19</v>
      </c>
      <c r="D19" s="367"/>
      <c r="E19" s="368" t="s">
        <v>20</v>
      </c>
      <c r="F19" s="369"/>
      <c r="G19" s="335"/>
      <c r="H19" s="338"/>
      <c r="I19" s="19"/>
      <c r="J19" s="19"/>
      <c r="K19" s="19"/>
      <c r="L19" s="19"/>
      <c r="M19" s="19"/>
      <c r="N19" s="19"/>
      <c r="O19" s="19"/>
      <c r="P19" s="19"/>
      <c r="Q19" s="19"/>
      <c r="R19" s="19"/>
      <c r="S19" s="19"/>
      <c r="T19" s="19"/>
      <c r="U19" s="19"/>
      <c r="V19" s="19"/>
      <c r="W19" s="19"/>
      <c r="X19" s="19"/>
      <c r="Y19" s="19"/>
      <c r="Z19" s="19"/>
    </row>
    <row r="20" spans="1:26" ht="72.75" customHeight="1">
      <c r="A20" s="19"/>
      <c r="B20" s="334"/>
      <c r="C20" s="366" t="s">
        <v>21</v>
      </c>
      <c r="D20" s="367"/>
      <c r="E20" s="368" t="s">
        <v>22</v>
      </c>
      <c r="F20" s="369"/>
      <c r="G20" s="335"/>
      <c r="H20" s="338"/>
      <c r="I20" s="19"/>
      <c r="J20" s="19"/>
      <c r="K20" s="19"/>
      <c r="L20" s="19"/>
      <c r="M20" s="19"/>
      <c r="N20" s="19"/>
      <c r="O20" s="19"/>
      <c r="P20" s="19"/>
      <c r="Q20" s="19"/>
      <c r="R20" s="19"/>
      <c r="S20" s="19"/>
      <c r="T20" s="19"/>
      <c r="U20" s="19"/>
      <c r="V20" s="19"/>
      <c r="W20" s="19"/>
      <c r="X20" s="19"/>
      <c r="Y20" s="19"/>
      <c r="Z20" s="19"/>
    </row>
    <row r="21" spans="1:26" ht="64.5" customHeight="1">
      <c r="A21" s="19"/>
      <c r="B21" s="334"/>
      <c r="C21" s="366" t="s">
        <v>23</v>
      </c>
      <c r="D21" s="367"/>
      <c r="E21" s="368" t="s">
        <v>24</v>
      </c>
      <c r="F21" s="369"/>
      <c r="G21" s="335"/>
      <c r="H21" s="338"/>
      <c r="I21" s="19"/>
      <c r="J21" s="19"/>
      <c r="K21" s="19"/>
      <c r="L21" s="19"/>
      <c r="M21" s="19"/>
      <c r="N21" s="19"/>
      <c r="O21" s="19"/>
      <c r="P21" s="19"/>
      <c r="Q21" s="19"/>
      <c r="R21" s="19"/>
      <c r="S21" s="19"/>
      <c r="T21" s="19"/>
      <c r="U21" s="19"/>
      <c r="V21" s="19"/>
      <c r="W21" s="19"/>
      <c r="X21" s="19"/>
      <c r="Y21" s="19"/>
      <c r="Z21" s="19"/>
    </row>
    <row r="22" spans="1:26" ht="71.25" customHeight="1">
      <c r="A22" s="19"/>
      <c r="B22" s="334"/>
      <c r="C22" s="366" t="s">
        <v>25</v>
      </c>
      <c r="D22" s="367"/>
      <c r="E22" s="368" t="s">
        <v>26</v>
      </c>
      <c r="F22" s="369"/>
      <c r="G22" s="335"/>
      <c r="H22" s="338"/>
      <c r="I22" s="19"/>
      <c r="J22" s="19"/>
      <c r="K22" s="19"/>
      <c r="L22" s="19"/>
      <c r="M22" s="19"/>
      <c r="N22" s="19"/>
      <c r="O22" s="19"/>
      <c r="P22" s="19"/>
      <c r="Q22" s="19"/>
      <c r="R22" s="19"/>
      <c r="S22" s="19"/>
      <c r="T22" s="19"/>
      <c r="U22" s="19"/>
      <c r="V22" s="19"/>
      <c r="W22" s="19"/>
      <c r="X22" s="19"/>
      <c r="Y22" s="19"/>
      <c r="Z22" s="19"/>
    </row>
    <row r="23" spans="1:26" ht="55.5" customHeight="1">
      <c r="A23" s="19"/>
      <c r="B23" s="334"/>
      <c r="C23" s="366" t="s">
        <v>27</v>
      </c>
      <c r="D23" s="367"/>
      <c r="E23" s="368" t="s">
        <v>28</v>
      </c>
      <c r="F23" s="369"/>
      <c r="G23" s="335"/>
      <c r="H23" s="338"/>
      <c r="I23" s="19"/>
      <c r="J23" s="19"/>
      <c r="K23" s="19"/>
      <c r="L23" s="19"/>
      <c r="M23" s="19"/>
      <c r="N23" s="19"/>
      <c r="O23" s="19"/>
      <c r="P23" s="19"/>
      <c r="Q23" s="19"/>
      <c r="R23" s="19"/>
      <c r="S23" s="19"/>
      <c r="T23" s="19"/>
      <c r="U23" s="19"/>
      <c r="V23" s="19"/>
      <c r="W23" s="19"/>
      <c r="X23" s="19"/>
      <c r="Y23" s="19"/>
      <c r="Z23" s="19"/>
    </row>
    <row r="24" spans="1:26" ht="42" customHeight="1">
      <c r="A24" s="19"/>
      <c r="B24" s="334"/>
      <c r="C24" s="366" t="s">
        <v>29</v>
      </c>
      <c r="D24" s="367"/>
      <c r="E24" s="368" t="s">
        <v>30</v>
      </c>
      <c r="F24" s="369"/>
      <c r="G24" s="335"/>
      <c r="H24" s="338"/>
      <c r="I24" s="19"/>
      <c r="J24" s="19"/>
      <c r="K24" s="19"/>
      <c r="L24" s="19"/>
      <c r="M24" s="19"/>
      <c r="N24" s="19"/>
      <c r="O24" s="19"/>
      <c r="P24" s="19"/>
      <c r="Q24" s="19"/>
      <c r="R24" s="19"/>
      <c r="S24" s="19"/>
      <c r="T24" s="19"/>
      <c r="U24" s="19"/>
      <c r="V24" s="19"/>
      <c r="W24" s="19"/>
      <c r="X24" s="19"/>
      <c r="Y24" s="19"/>
      <c r="Z24" s="19"/>
    </row>
    <row r="25" spans="1:26" ht="59.25" customHeight="1">
      <c r="A25" s="19"/>
      <c r="B25" s="334"/>
      <c r="C25" s="366" t="s">
        <v>31</v>
      </c>
      <c r="D25" s="367"/>
      <c r="E25" s="368" t="s">
        <v>32</v>
      </c>
      <c r="F25" s="369"/>
      <c r="G25" s="335"/>
      <c r="H25" s="338"/>
      <c r="I25" s="19"/>
      <c r="J25" s="19"/>
      <c r="K25" s="19"/>
      <c r="L25" s="19"/>
      <c r="M25" s="19"/>
      <c r="N25" s="19"/>
      <c r="O25" s="19"/>
      <c r="P25" s="19"/>
      <c r="Q25" s="19"/>
      <c r="R25" s="19"/>
      <c r="S25" s="19"/>
      <c r="T25" s="19"/>
      <c r="U25" s="19"/>
      <c r="V25" s="19"/>
      <c r="W25" s="19"/>
      <c r="X25" s="19"/>
      <c r="Y25" s="19"/>
      <c r="Z25" s="19"/>
    </row>
    <row r="26" spans="1:26" ht="23.25" customHeight="1">
      <c r="A26" s="19"/>
      <c r="B26" s="334"/>
      <c r="C26" s="366" t="s">
        <v>33</v>
      </c>
      <c r="D26" s="367"/>
      <c r="E26" s="368" t="s">
        <v>34</v>
      </c>
      <c r="F26" s="369"/>
      <c r="G26" s="335"/>
      <c r="H26" s="338"/>
      <c r="I26" s="19"/>
      <c r="J26" s="19"/>
      <c r="K26" s="19"/>
      <c r="L26" s="19"/>
      <c r="M26" s="19"/>
      <c r="N26" s="19"/>
      <c r="O26" s="19"/>
      <c r="P26" s="19"/>
      <c r="Q26" s="19"/>
      <c r="R26" s="19"/>
      <c r="S26" s="19"/>
      <c r="T26" s="19"/>
      <c r="U26" s="19"/>
      <c r="V26" s="19"/>
      <c r="W26" s="19"/>
      <c r="X26" s="19"/>
      <c r="Y26" s="19"/>
      <c r="Z26" s="19"/>
    </row>
    <row r="27" spans="1:26" ht="30.75" customHeight="1">
      <c r="A27" s="19"/>
      <c r="B27" s="334"/>
      <c r="C27" s="366" t="s">
        <v>35</v>
      </c>
      <c r="D27" s="367"/>
      <c r="E27" s="368" t="s">
        <v>36</v>
      </c>
      <c r="F27" s="369"/>
      <c r="G27" s="335"/>
      <c r="H27" s="338"/>
      <c r="I27" s="19"/>
      <c r="J27" s="19"/>
      <c r="K27" s="19"/>
      <c r="L27" s="19"/>
      <c r="M27" s="19"/>
      <c r="N27" s="19"/>
      <c r="O27" s="19"/>
      <c r="P27" s="19"/>
      <c r="Q27" s="19"/>
      <c r="R27" s="19"/>
      <c r="S27" s="19"/>
      <c r="T27" s="19"/>
      <c r="U27" s="19"/>
      <c r="V27" s="19"/>
      <c r="W27" s="19"/>
      <c r="X27" s="19"/>
      <c r="Y27" s="19"/>
      <c r="Z27" s="19"/>
    </row>
    <row r="28" spans="1:26" ht="35.25" customHeight="1">
      <c r="A28" s="19"/>
      <c r="B28" s="334"/>
      <c r="C28" s="366" t="s">
        <v>37</v>
      </c>
      <c r="D28" s="367"/>
      <c r="E28" s="368" t="s">
        <v>38</v>
      </c>
      <c r="F28" s="369"/>
      <c r="G28" s="335"/>
      <c r="H28" s="338"/>
      <c r="I28" s="19"/>
      <c r="J28" s="19"/>
      <c r="K28" s="19"/>
      <c r="L28" s="19"/>
      <c r="M28" s="19"/>
      <c r="N28" s="19"/>
      <c r="O28" s="19"/>
      <c r="P28" s="19"/>
      <c r="Q28" s="19"/>
      <c r="R28" s="19"/>
      <c r="S28" s="19"/>
      <c r="T28" s="19"/>
      <c r="U28" s="19"/>
      <c r="V28" s="19"/>
      <c r="W28" s="19"/>
      <c r="X28" s="19"/>
      <c r="Y28" s="19"/>
      <c r="Z28" s="19"/>
    </row>
    <row r="29" spans="1:26" ht="33" customHeight="1">
      <c r="A29" s="19"/>
      <c r="B29" s="334"/>
      <c r="C29" s="366" t="s">
        <v>37</v>
      </c>
      <c r="D29" s="367"/>
      <c r="E29" s="368" t="s">
        <v>38</v>
      </c>
      <c r="F29" s="369"/>
      <c r="G29" s="335"/>
      <c r="H29" s="338"/>
      <c r="I29" s="19"/>
      <c r="J29" s="19"/>
      <c r="K29" s="19"/>
      <c r="L29" s="19"/>
      <c r="M29" s="19"/>
      <c r="N29" s="19"/>
      <c r="O29" s="19"/>
      <c r="P29" s="19"/>
      <c r="Q29" s="19"/>
      <c r="R29" s="19"/>
      <c r="S29" s="19"/>
      <c r="T29" s="19"/>
      <c r="U29" s="19"/>
      <c r="V29" s="19"/>
      <c r="W29" s="19"/>
      <c r="X29" s="19"/>
      <c r="Y29" s="19"/>
      <c r="Z29" s="19"/>
    </row>
    <row r="30" spans="1:26" ht="30" customHeight="1">
      <c r="A30" s="19"/>
      <c r="B30" s="334"/>
      <c r="C30" s="366" t="s">
        <v>39</v>
      </c>
      <c r="D30" s="367"/>
      <c r="E30" s="368" t="s">
        <v>40</v>
      </c>
      <c r="F30" s="369"/>
      <c r="G30" s="335"/>
      <c r="H30" s="338"/>
      <c r="I30" s="19"/>
      <c r="J30" s="19"/>
      <c r="K30" s="19"/>
      <c r="L30" s="19"/>
      <c r="M30" s="19"/>
      <c r="N30" s="19"/>
      <c r="O30" s="19"/>
      <c r="P30" s="19"/>
      <c r="Q30" s="19"/>
      <c r="R30" s="19"/>
      <c r="S30" s="19"/>
      <c r="T30" s="19"/>
      <c r="U30" s="19"/>
      <c r="V30" s="19"/>
      <c r="W30" s="19"/>
      <c r="X30" s="19"/>
      <c r="Y30" s="19"/>
      <c r="Z30" s="19"/>
    </row>
    <row r="31" spans="1:26" ht="35.25" customHeight="1">
      <c r="A31" s="19"/>
      <c r="B31" s="334"/>
      <c r="C31" s="366" t="s">
        <v>41</v>
      </c>
      <c r="D31" s="367"/>
      <c r="E31" s="368" t="s">
        <v>42</v>
      </c>
      <c r="F31" s="369"/>
      <c r="G31" s="335"/>
      <c r="H31" s="338"/>
      <c r="I31" s="19"/>
      <c r="J31" s="19"/>
      <c r="K31" s="19"/>
      <c r="L31" s="19"/>
      <c r="M31" s="19"/>
      <c r="N31" s="19"/>
      <c r="O31" s="19"/>
      <c r="P31" s="19"/>
      <c r="Q31" s="19"/>
      <c r="R31" s="19"/>
      <c r="S31" s="19"/>
      <c r="T31" s="19"/>
      <c r="U31" s="19"/>
      <c r="V31" s="19"/>
      <c r="W31" s="19"/>
      <c r="X31" s="19"/>
      <c r="Y31" s="19"/>
      <c r="Z31" s="19"/>
    </row>
    <row r="32" spans="1:26" ht="31.5" customHeight="1">
      <c r="A32" s="19"/>
      <c r="B32" s="334"/>
      <c r="C32" s="366" t="s">
        <v>43</v>
      </c>
      <c r="D32" s="367"/>
      <c r="E32" s="368" t="s">
        <v>44</v>
      </c>
      <c r="F32" s="369"/>
      <c r="G32" s="335"/>
      <c r="H32" s="338"/>
      <c r="I32" s="19"/>
      <c r="J32" s="19"/>
      <c r="K32" s="19"/>
      <c r="L32" s="19"/>
      <c r="M32" s="19"/>
      <c r="N32" s="19"/>
      <c r="O32" s="19"/>
      <c r="P32" s="19"/>
      <c r="Q32" s="19"/>
      <c r="R32" s="19"/>
      <c r="S32" s="19"/>
      <c r="T32" s="19"/>
      <c r="U32" s="19"/>
      <c r="V32" s="19"/>
      <c r="W32" s="19"/>
      <c r="X32" s="19"/>
      <c r="Y32" s="19"/>
      <c r="Z32" s="19"/>
    </row>
    <row r="33" spans="1:26" ht="35.25" customHeight="1">
      <c r="A33" s="19"/>
      <c r="B33" s="334"/>
      <c r="C33" s="366" t="s">
        <v>45</v>
      </c>
      <c r="D33" s="367"/>
      <c r="E33" s="368" t="s">
        <v>46</v>
      </c>
      <c r="F33" s="369"/>
      <c r="G33" s="335"/>
      <c r="H33" s="338"/>
      <c r="I33" s="19"/>
      <c r="J33" s="19"/>
      <c r="K33" s="19"/>
      <c r="L33" s="19"/>
      <c r="M33" s="19"/>
      <c r="N33" s="19"/>
      <c r="O33" s="19"/>
      <c r="P33" s="19"/>
      <c r="Q33" s="19"/>
      <c r="R33" s="19"/>
      <c r="S33" s="19"/>
      <c r="T33" s="19"/>
      <c r="U33" s="19"/>
      <c r="V33" s="19"/>
      <c r="W33" s="19"/>
      <c r="X33" s="19"/>
      <c r="Y33" s="19"/>
      <c r="Z33" s="19"/>
    </row>
    <row r="34" spans="1:26" ht="59.25" customHeight="1">
      <c r="A34" s="19"/>
      <c r="B34" s="334"/>
      <c r="C34" s="366" t="s">
        <v>47</v>
      </c>
      <c r="D34" s="367"/>
      <c r="E34" s="368" t="s">
        <v>48</v>
      </c>
      <c r="F34" s="369"/>
      <c r="G34" s="335"/>
      <c r="H34" s="338"/>
      <c r="I34" s="19"/>
      <c r="J34" s="19"/>
      <c r="K34" s="19"/>
      <c r="L34" s="19"/>
      <c r="M34" s="19"/>
      <c r="N34" s="19"/>
      <c r="O34" s="19"/>
      <c r="P34" s="19"/>
      <c r="Q34" s="19"/>
      <c r="R34" s="19"/>
      <c r="S34" s="19"/>
      <c r="T34" s="19"/>
      <c r="U34" s="19"/>
      <c r="V34" s="19"/>
      <c r="W34" s="19"/>
      <c r="X34" s="19"/>
      <c r="Y34" s="19"/>
      <c r="Z34" s="19"/>
    </row>
    <row r="35" spans="1:26" ht="29.25" customHeight="1">
      <c r="A35" s="19"/>
      <c r="B35" s="334"/>
      <c r="C35" s="366" t="s">
        <v>49</v>
      </c>
      <c r="D35" s="367"/>
      <c r="E35" s="368" t="s">
        <v>50</v>
      </c>
      <c r="F35" s="369"/>
      <c r="G35" s="335"/>
      <c r="H35" s="338"/>
      <c r="I35" s="19"/>
      <c r="J35" s="19"/>
      <c r="K35" s="19"/>
      <c r="L35" s="19"/>
      <c r="M35" s="19"/>
      <c r="N35" s="19"/>
      <c r="O35" s="19"/>
      <c r="P35" s="19"/>
      <c r="Q35" s="19"/>
      <c r="R35" s="19"/>
      <c r="S35" s="19"/>
      <c r="T35" s="19"/>
      <c r="U35" s="19"/>
      <c r="V35" s="19"/>
      <c r="W35" s="19"/>
      <c r="X35" s="19"/>
      <c r="Y35" s="19"/>
      <c r="Z35" s="19"/>
    </row>
    <row r="36" spans="1:26" ht="82.5" customHeight="1">
      <c r="A36" s="19"/>
      <c r="B36" s="334"/>
      <c r="C36" s="366" t="s">
        <v>51</v>
      </c>
      <c r="D36" s="367"/>
      <c r="E36" s="368" t="s">
        <v>52</v>
      </c>
      <c r="F36" s="369"/>
      <c r="G36" s="335"/>
      <c r="H36" s="338"/>
      <c r="I36" s="19"/>
      <c r="J36" s="19"/>
      <c r="K36" s="19"/>
      <c r="L36" s="19"/>
      <c r="M36" s="19"/>
      <c r="N36" s="19"/>
      <c r="O36" s="19"/>
      <c r="P36" s="19"/>
      <c r="Q36" s="19"/>
      <c r="R36" s="19"/>
      <c r="S36" s="19"/>
      <c r="T36" s="19"/>
      <c r="U36" s="19"/>
      <c r="V36" s="19"/>
      <c r="W36" s="19"/>
      <c r="X36" s="19"/>
      <c r="Y36" s="19"/>
      <c r="Z36" s="19"/>
    </row>
    <row r="37" spans="1:26" ht="46.5" customHeight="1">
      <c r="A37" s="19"/>
      <c r="B37" s="334"/>
      <c r="C37" s="366" t="s">
        <v>53</v>
      </c>
      <c r="D37" s="367"/>
      <c r="E37" s="368" t="s">
        <v>54</v>
      </c>
      <c r="F37" s="369"/>
      <c r="G37" s="335"/>
      <c r="H37" s="338"/>
      <c r="I37" s="19"/>
      <c r="J37" s="19"/>
      <c r="K37" s="19"/>
      <c r="L37" s="19"/>
      <c r="M37" s="19"/>
      <c r="N37" s="19"/>
      <c r="O37" s="19"/>
      <c r="P37" s="19"/>
      <c r="Q37" s="19"/>
      <c r="R37" s="19"/>
      <c r="S37" s="19"/>
      <c r="T37" s="19"/>
      <c r="U37" s="19"/>
      <c r="V37" s="19"/>
      <c r="W37" s="19"/>
      <c r="X37" s="19"/>
      <c r="Y37" s="19"/>
      <c r="Z37" s="19"/>
    </row>
    <row r="38" spans="1:26" ht="6.75" customHeight="1">
      <c r="A38" s="19"/>
      <c r="B38" s="334"/>
      <c r="C38" s="370"/>
      <c r="D38" s="371"/>
      <c r="E38" s="372"/>
      <c r="F38" s="373"/>
      <c r="G38" s="335"/>
      <c r="H38" s="338"/>
      <c r="I38" s="19"/>
      <c r="J38" s="19"/>
      <c r="K38" s="19"/>
      <c r="L38" s="19"/>
      <c r="M38" s="19"/>
      <c r="N38" s="19"/>
      <c r="O38" s="19"/>
      <c r="P38" s="19"/>
      <c r="Q38" s="19"/>
      <c r="R38" s="19"/>
      <c r="S38" s="19"/>
      <c r="T38" s="19"/>
      <c r="U38" s="19"/>
      <c r="V38" s="19"/>
      <c r="W38" s="19"/>
      <c r="X38" s="19"/>
      <c r="Y38" s="19"/>
      <c r="Z38" s="19"/>
    </row>
    <row r="39" spans="1:26" ht="15.75" customHeight="1">
      <c r="A39" s="19"/>
      <c r="B39" s="334"/>
      <c r="C39" s="339"/>
      <c r="D39" s="339"/>
      <c r="E39" s="340"/>
      <c r="F39" s="340"/>
      <c r="G39" s="335"/>
      <c r="H39" s="338"/>
      <c r="I39" s="19"/>
      <c r="J39" s="19"/>
      <c r="K39" s="19"/>
      <c r="L39" s="19"/>
      <c r="M39" s="19"/>
      <c r="N39" s="19"/>
      <c r="O39" s="19"/>
      <c r="P39" s="19"/>
      <c r="Q39" s="19"/>
      <c r="R39" s="19"/>
      <c r="S39" s="19"/>
      <c r="T39" s="19"/>
      <c r="U39" s="19"/>
      <c r="V39" s="19"/>
      <c r="W39" s="19"/>
      <c r="X39" s="19"/>
      <c r="Y39" s="19"/>
      <c r="Z39" s="19"/>
    </row>
    <row r="40" spans="1:26" ht="21" customHeight="1">
      <c r="A40" s="19"/>
      <c r="B40" s="374" t="s">
        <v>55</v>
      </c>
      <c r="C40" s="375"/>
      <c r="D40" s="375"/>
      <c r="E40" s="375"/>
      <c r="F40" s="375"/>
      <c r="G40" s="375"/>
      <c r="H40" s="376"/>
      <c r="I40" s="19"/>
      <c r="J40" s="19"/>
      <c r="K40" s="19"/>
      <c r="L40" s="19"/>
      <c r="M40" s="19"/>
      <c r="N40" s="19"/>
      <c r="O40" s="19"/>
      <c r="P40" s="19"/>
      <c r="Q40" s="19"/>
      <c r="R40" s="19"/>
      <c r="S40" s="19"/>
      <c r="T40" s="19"/>
      <c r="U40" s="19"/>
      <c r="V40" s="19"/>
      <c r="W40" s="19"/>
      <c r="X40" s="19"/>
      <c r="Y40" s="19"/>
      <c r="Z40" s="19"/>
    </row>
    <row r="41" spans="1:26" ht="20.25" customHeight="1">
      <c r="A41" s="19"/>
      <c r="B41" s="374" t="s">
        <v>56</v>
      </c>
      <c r="C41" s="375"/>
      <c r="D41" s="375"/>
      <c r="E41" s="375"/>
      <c r="F41" s="375"/>
      <c r="G41" s="375"/>
      <c r="H41" s="376"/>
      <c r="I41" s="19"/>
      <c r="J41" s="19"/>
      <c r="K41" s="19"/>
      <c r="L41" s="19"/>
      <c r="M41" s="19"/>
      <c r="N41" s="19"/>
      <c r="O41" s="19"/>
      <c r="P41" s="19"/>
      <c r="Q41" s="19"/>
      <c r="R41" s="19"/>
      <c r="S41" s="19"/>
      <c r="T41" s="19"/>
      <c r="U41" s="19"/>
      <c r="V41" s="19"/>
      <c r="W41" s="19"/>
      <c r="X41" s="19"/>
      <c r="Y41" s="19"/>
      <c r="Z41" s="19"/>
    </row>
    <row r="42" spans="1:26" ht="20.25" customHeight="1">
      <c r="A42" s="19"/>
      <c r="B42" s="374" t="s">
        <v>57</v>
      </c>
      <c r="C42" s="375"/>
      <c r="D42" s="375"/>
      <c r="E42" s="375"/>
      <c r="F42" s="375"/>
      <c r="G42" s="375"/>
      <c r="H42" s="376"/>
      <c r="I42" s="19"/>
      <c r="J42" s="19"/>
      <c r="K42" s="19"/>
      <c r="L42" s="19"/>
      <c r="M42" s="19"/>
      <c r="N42" s="19"/>
      <c r="O42" s="19"/>
      <c r="P42" s="19"/>
      <c r="Q42" s="19"/>
      <c r="R42" s="19"/>
      <c r="S42" s="19"/>
      <c r="T42" s="19"/>
      <c r="U42" s="19"/>
      <c r="V42" s="19"/>
      <c r="W42" s="19"/>
      <c r="X42" s="19"/>
      <c r="Y42" s="19"/>
      <c r="Z42" s="19"/>
    </row>
    <row r="43" spans="1:26" ht="20.25" customHeight="1">
      <c r="A43" s="19"/>
      <c r="B43" s="374" t="s">
        <v>58</v>
      </c>
      <c r="C43" s="375"/>
      <c r="D43" s="375"/>
      <c r="E43" s="375"/>
      <c r="F43" s="375"/>
      <c r="G43" s="375"/>
      <c r="H43" s="376"/>
      <c r="I43" s="19"/>
      <c r="J43" s="19"/>
      <c r="K43" s="19"/>
      <c r="L43" s="19"/>
      <c r="M43" s="19"/>
      <c r="N43" s="19"/>
      <c r="O43" s="19"/>
      <c r="P43" s="19"/>
      <c r="Q43" s="19"/>
      <c r="R43" s="19"/>
      <c r="S43" s="19"/>
      <c r="T43" s="19"/>
      <c r="U43" s="19"/>
      <c r="V43" s="19"/>
      <c r="W43" s="19"/>
      <c r="X43" s="19"/>
      <c r="Y43" s="19"/>
      <c r="Z43" s="19"/>
    </row>
    <row r="44" spans="1:26" ht="15.75" customHeight="1">
      <c r="A44" s="19"/>
      <c r="B44" s="374" t="s">
        <v>59</v>
      </c>
      <c r="C44" s="375"/>
      <c r="D44" s="375"/>
      <c r="E44" s="375"/>
      <c r="F44" s="375"/>
      <c r="G44" s="375"/>
      <c r="H44" s="376"/>
      <c r="I44" s="19"/>
      <c r="J44" s="19"/>
      <c r="K44" s="19"/>
      <c r="L44" s="19"/>
      <c r="M44" s="19"/>
      <c r="N44" s="19"/>
      <c r="O44" s="19"/>
      <c r="P44" s="19"/>
      <c r="Q44" s="19"/>
      <c r="R44" s="19"/>
      <c r="S44" s="19"/>
      <c r="T44" s="19"/>
      <c r="U44" s="19"/>
      <c r="V44" s="19"/>
      <c r="W44" s="19"/>
      <c r="X44" s="19"/>
      <c r="Y44" s="19"/>
      <c r="Z44" s="19"/>
    </row>
    <row r="45" spans="1:26" ht="15.75" customHeight="1">
      <c r="A45" s="19"/>
      <c r="B45" s="341"/>
      <c r="C45" s="342"/>
      <c r="D45" s="342"/>
      <c r="E45" s="342"/>
      <c r="F45" s="342"/>
      <c r="G45" s="342"/>
      <c r="H45" s="343"/>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64">
    <mergeCell ref="B41:H41"/>
    <mergeCell ref="B42:H42"/>
    <mergeCell ref="B43:H43"/>
    <mergeCell ref="B44:H44"/>
    <mergeCell ref="B4:H5"/>
    <mergeCell ref="B9:H10"/>
    <mergeCell ref="C37:D37"/>
    <mergeCell ref="E37:F37"/>
    <mergeCell ref="C38:D38"/>
    <mergeCell ref="E38:F38"/>
    <mergeCell ref="B40:H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2:H2"/>
    <mergeCell ref="B6:H6"/>
    <mergeCell ref="B7:H7"/>
    <mergeCell ref="C12:D12"/>
    <mergeCell ref="E12:F12"/>
  </mergeCells>
  <pageMargins left="0.70866141732283505" right="0.70866141732283505" top="0.74803149606299202" bottom="0.74803149606299202" header="0" footer="0"/>
  <pageSetup orientation="landscape"/>
  <headerFooter>
    <oddFooter>&amp;LVersión 3  02/05/2022</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row>
    <row r="2" spans="1:61" ht="18" customHeight="1">
      <c r="A2" s="19"/>
      <c r="B2" s="515" t="s">
        <v>422</v>
      </c>
      <c r="C2" s="378"/>
      <c r="D2" s="378"/>
      <c r="E2" s="378"/>
      <c r="F2" s="378"/>
      <c r="G2" s="378"/>
      <c r="H2" s="378"/>
      <c r="I2" s="378"/>
      <c r="J2" s="508" t="s">
        <v>15</v>
      </c>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19"/>
      <c r="AO2" s="19"/>
      <c r="AP2" s="19"/>
      <c r="AQ2" s="19"/>
      <c r="AR2" s="19"/>
      <c r="AS2" s="19"/>
      <c r="AT2" s="19"/>
      <c r="AU2" s="19"/>
      <c r="AV2" s="19"/>
      <c r="AW2" s="19"/>
      <c r="AX2" s="19"/>
      <c r="AY2" s="19"/>
      <c r="AZ2" s="19"/>
      <c r="BA2" s="19"/>
      <c r="BB2" s="19"/>
      <c r="BC2" s="19"/>
      <c r="BD2" s="19"/>
      <c r="BE2" s="19"/>
      <c r="BF2" s="19"/>
      <c r="BG2" s="19"/>
      <c r="BH2" s="19"/>
      <c r="BI2" s="19"/>
    </row>
    <row r="3" spans="1:61" ht="18.75" customHeight="1">
      <c r="A3" s="19"/>
      <c r="B3" s="378"/>
      <c r="C3" s="378"/>
      <c r="D3" s="378"/>
      <c r="E3" s="378"/>
      <c r="F3" s="378"/>
      <c r="G3" s="378"/>
      <c r="H3" s="378"/>
      <c r="I3" s="378"/>
      <c r="J3" s="375"/>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19"/>
      <c r="AO3" s="19"/>
      <c r="AP3" s="19"/>
      <c r="AQ3" s="19"/>
      <c r="AR3" s="19"/>
      <c r="AS3" s="19"/>
      <c r="AT3" s="19"/>
      <c r="AU3" s="19"/>
      <c r="AV3" s="19"/>
      <c r="AW3" s="19"/>
      <c r="AX3" s="19"/>
      <c r="AY3" s="19"/>
      <c r="AZ3" s="19"/>
      <c r="BA3" s="19"/>
      <c r="BB3" s="19"/>
      <c r="BC3" s="19"/>
      <c r="BD3" s="19"/>
      <c r="BE3" s="19"/>
      <c r="BF3" s="19"/>
      <c r="BG3" s="19"/>
      <c r="BH3" s="19"/>
      <c r="BI3" s="19"/>
    </row>
    <row r="4" spans="1:61" ht="15" customHeight="1">
      <c r="A4" s="19"/>
      <c r="B4" s="378"/>
      <c r="C4" s="378"/>
      <c r="D4" s="378"/>
      <c r="E4" s="378"/>
      <c r="F4" s="378"/>
      <c r="G4" s="378"/>
      <c r="H4" s="378"/>
      <c r="I4" s="378"/>
      <c r="J4" s="375"/>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19"/>
      <c r="AO4" s="19"/>
      <c r="AP4" s="19"/>
      <c r="AQ4" s="19"/>
      <c r="AR4" s="19"/>
      <c r="AS4" s="19"/>
      <c r="AT4" s="19"/>
      <c r="AU4" s="19"/>
      <c r="AV4" s="19"/>
      <c r="AW4" s="19"/>
      <c r="AX4" s="19"/>
      <c r="AY4" s="19"/>
      <c r="AZ4" s="19"/>
      <c r="BA4" s="19"/>
      <c r="BB4" s="19"/>
      <c r="BC4" s="19"/>
      <c r="BD4" s="19"/>
      <c r="BE4" s="19"/>
      <c r="BF4" s="19"/>
      <c r="BG4" s="19"/>
      <c r="BH4" s="19"/>
      <c r="BI4" s="19"/>
    </row>
    <row r="5" spans="1:6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row>
    <row r="6" spans="1:61" ht="15" customHeight="1">
      <c r="A6" s="19"/>
      <c r="B6" s="507" t="s">
        <v>215</v>
      </c>
      <c r="C6" s="375"/>
      <c r="D6" s="376"/>
      <c r="E6" s="514" t="s">
        <v>411</v>
      </c>
      <c r="F6" s="466"/>
      <c r="G6" s="466"/>
      <c r="H6" s="466"/>
      <c r="I6" s="468"/>
      <c r="J6" s="53" t="e">
        <f>IF(AND(Riesgos!#REF!="Muy Alta",Riesgos!#REF!="Leve"),CONCATENATE("R1C",Riesgos!#REF!),"")</f>
        <v>#REF!</v>
      </c>
      <c r="K6" s="54" t="e">
        <f>IF(AND(Riesgos!#REF!="Muy Alta",Riesgos!#REF!="Leve"),CONCATENATE("R1C",Riesgos!#REF!),"")</f>
        <v>#REF!</v>
      </c>
      <c r="L6" s="54" t="e">
        <f>IF(AND(Riesgos!#REF!="Muy Alta",Riesgos!#REF!="Leve"),CONCATENATE("R1C",Riesgos!#REF!),"")</f>
        <v>#REF!</v>
      </c>
      <c r="M6" s="54" t="e">
        <f>IF(AND(Riesgos!#REF!="Muy Alta",Riesgos!#REF!="Leve"),CONCATENATE("R1C",Riesgos!#REF!),"")</f>
        <v>#REF!</v>
      </c>
      <c r="N6" s="54" t="e">
        <f>IF(AND(Riesgos!#REF!="Muy Alta",Riesgos!#REF!="Leve"),CONCATENATE("R1C",Riesgos!#REF!),"")</f>
        <v>#REF!</v>
      </c>
      <c r="O6" s="55" t="e">
        <f>IF(AND(Riesgos!#REF!="Muy Alta",Riesgos!#REF!="Leve"),CONCATENATE("R1C",Riesgos!#REF!),"")</f>
        <v>#REF!</v>
      </c>
      <c r="P6" s="53" t="e">
        <f>IF(AND(Riesgos!#REF!="Muy Alta",Riesgos!#REF!="Menor"),CONCATENATE("R1C",Riesgos!#REF!),"")</f>
        <v>#REF!</v>
      </c>
      <c r="Q6" s="54" t="e">
        <f>IF(AND(Riesgos!#REF!="Muy Alta",Riesgos!#REF!="Menor"),CONCATENATE("R1C",Riesgos!#REF!),"")</f>
        <v>#REF!</v>
      </c>
      <c r="R6" s="54" t="e">
        <f>IF(AND(Riesgos!#REF!="Muy Alta",Riesgos!#REF!="Menor"),CONCATENATE("R1C",Riesgos!#REF!),"")</f>
        <v>#REF!</v>
      </c>
      <c r="S6" s="54" t="e">
        <f>IF(AND(Riesgos!#REF!="Muy Alta",Riesgos!#REF!="Menor"),CONCATENATE("R1C",Riesgos!#REF!),"")</f>
        <v>#REF!</v>
      </c>
      <c r="T6" s="54" t="e">
        <f>IF(AND(Riesgos!#REF!="Muy Alta",Riesgos!#REF!="Menor"),CONCATENATE("R1C",Riesgos!#REF!),"")</f>
        <v>#REF!</v>
      </c>
      <c r="U6" s="55" t="e">
        <f>IF(AND(Riesgos!#REF!="Muy Alta",Riesgos!#REF!="Menor"),CONCATENATE("R1C",Riesgos!#REF!),"")</f>
        <v>#REF!</v>
      </c>
      <c r="V6" s="53" t="e">
        <f>IF(AND(Riesgos!#REF!="Muy Alta",Riesgos!#REF!="Moderado"),CONCATENATE("R1C",Riesgos!#REF!),"")</f>
        <v>#REF!</v>
      </c>
      <c r="W6" s="54" t="e">
        <f>IF(AND(Riesgos!#REF!="Muy Alta",Riesgos!#REF!="Moderado"),CONCATENATE("R1C",Riesgos!#REF!),"")</f>
        <v>#REF!</v>
      </c>
      <c r="X6" s="54" t="e">
        <f>IF(AND(Riesgos!#REF!="Muy Alta",Riesgos!#REF!="Moderado"),CONCATENATE("R1C",Riesgos!#REF!),"")</f>
        <v>#REF!</v>
      </c>
      <c r="Y6" s="54" t="e">
        <f>IF(AND(Riesgos!#REF!="Muy Alta",Riesgos!#REF!="Moderado"),CONCATENATE("R1C",Riesgos!#REF!),"")</f>
        <v>#REF!</v>
      </c>
      <c r="Z6" s="54" t="e">
        <f>IF(AND(Riesgos!#REF!="Muy Alta",Riesgos!#REF!="Moderado"),CONCATENATE("R1C",Riesgos!#REF!),"")</f>
        <v>#REF!</v>
      </c>
      <c r="AA6" s="55" t="e">
        <f>IF(AND(Riesgos!#REF!="Muy Alta",Riesgos!#REF!="Moderado"),CONCATENATE("R1C",Riesgos!#REF!),"")</f>
        <v>#REF!</v>
      </c>
      <c r="AB6" s="53" t="e">
        <f>IF(AND(Riesgos!#REF!="Muy Alta",Riesgos!#REF!="Mayor"),CONCATENATE("R1C",Riesgos!#REF!),"")</f>
        <v>#REF!</v>
      </c>
      <c r="AC6" s="54" t="e">
        <f>IF(AND(Riesgos!#REF!="Muy Alta",Riesgos!#REF!="Mayor"),CONCATENATE("R1C",Riesgos!#REF!),"")</f>
        <v>#REF!</v>
      </c>
      <c r="AD6" s="54" t="e">
        <f>IF(AND(Riesgos!#REF!="Muy Alta",Riesgos!#REF!="Mayor"),CONCATENATE("R1C",Riesgos!#REF!),"")</f>
        <v>#REF!</v>
      </c>
      <c r="AE6" s="54" t="e">
        <f>IF(AND(Riesgos!#REF!="Muy Alta",Riesgos!#REF!="Mayor"),CONCATENATE("R1C",Riesgos!#REF!),"")</f>
        <v>#REF!</v>
      </c>
      <c r="AF6" s="54" t="e">
        <f>IF(AND(Riesgos!#REF!="Muy Alta",Riesgos!#REF!="Mayor"),CONCATENATE("R1C",Riesgos!#REF!),"")</f>
        <v>#REF!</v>
      </c>
      <c r="AG6" s="55" t="e">
        <f>IF(AND(Riesgos!#REF!="Muy Alta",Riesgos!#REF!="Mayor"),CONCATENATE("R1C",Riesgos!#REF!),"")</f>
        <v>#REF!</v>
      </c>
      <c r="AH6" s="81" t="e">
        <f>IF(AND(Riesgos!#REF!="Muy Alta",Riesgos!#REF!="Catastrófico"),CONCATENATE("R1C",Riesgos!#REF!),"")</f>
        <v>#REF!</v>
      </c>
      <c r="AI6" s="82" t="e">
        <f>IF(AND(Riesgos!#REF!="Muy Alta",Riesgos!#REF!="Catastrófico"),CONCATENATE("R1C",Riesgos!#REF!),"")</f>
        <v>#REF!</v>
      </c>
      <c r="AJ6" s="82" t="e">
        <f>IF(AND(Riesgos!#REF!="Muy Alta",Riesgos!#REF!="Catastrófico"),CONCATENATE("R1C",Riesgos!#REF!),"")</f>
        <v>#REF!</v>
      </c>
      <c r="AK6" s="82" t="e">
        <f>IF(AND(Riesgos!#REF!="Muy Alta",Riesgos!#REF!="Catastrófico"),CONCATENATE("R1C",Riesgos!#REF!),"")</f>
        <v>#REF!</v>
      </c>
      <c r="AL6" s="82" t="e">
        <f>IF(AND(Riesgos!#REF!="Muy Alta",Riesgos!#REF!="Catastrófico"),CONCATENATE("R1C",Riesgos!#REF!),"")</f>
        <v>#REF!</v>
      </c>
      <c r="AM6" s="83" t="e">
        <f>IF(AND(Riesgos!#REF!="Muy Alta",Riesgos!#REF!="Catastrófico"),CONCATENATE("R1C",Riesgos!#REF!),"")</f>
        <v>#REF!</v>
      </c>
      <c r="AN6" s="19"/>
      <c r="AO6" s="512" t="s">
        <v>334</v>
      </c>
      <c r="AP6" s="483"/>
      <c r="AQ6" s="483"/>
      <c r="AR6" s="483"/>
      <c r="AS6" s="483"/>
      <c r="AT6" s="484"/>
      <c r="AU6" s="19"/>
      <c r="AV6" s="19"/>
      <c r="AW6" s="19"/>
      <c r="AX6" s="19"/>
      <c r="AY6" s="19"/>
      <c r="AZ6" s="19"/>
      <c r="BA6" s="19"/>
      <c r="BB6" s="19"/>
      <c r="BC6" s="19"/>
      <c r="BD6" s="19"/>
      <c r="BE6" s="19"/>
      <c r="BF6" s="19"/>
      <c r="BG6" s="19"/>
      <c r="BH6" s="19"/>
      <c r="BI6" s="19"/>
    </row>
    <row r="7" spans="1:61" ht="15" customHeight="1">
      <c r="A7" s="19"/>
      <c r="B7" s="375"/>
      <c r="C7" s="378"/>
      <c r="D7" s="376"/>
      <c r="E7" s="381"/>
      <c r="F7" s="378"/>
      <c r="G7" s="378"/>
      <c r="H7" s="378"/>
      <c r="I7" s="376"/>
      <c r="J7" s="56" t="e">
        <f>IF(AND(Riesgos!#REF!="Muy Alta",Riesgos!#REF!="Leve"),CONCATENATE("R2C",Riesgos!#REF!),"")</f>
        <v>#REF!</v>
      </c>
      <c r="K7" s="57" t="e">
        <f>IF(AND(Riesgos!#REF!="Muy Alta",Riesgos!#REF!="Leve"),CONCATENATE("R2C",Riesgos!#REF!),"")</f>
        <v>#REF!</v>
      </c>
      <c r="L7" s="57" t="e">
        <f>IF(AND(Riesgos!#REF!="Muy Alta",Riesgos!#REF!="Leve"),CONCATENATE("R2C",Riesgos!#REF!),"")</f>
        <v>#REF!</v>
      </c>
      <c r="M7" s="57" t="e">
        <f>IF(AND(Riesgos!#REF!="Muy Alta",Riesgos!#REF!="Leve"),CONCATENATE("R2C",Riesgos!#REF!),"")</f>
        <v>#REF!</v>
      </c>
      <c r="N7" s="57" t="e">
        <f>IF(AND(Riesgos!#REF!="Muy Alta",Riesgos!#REF!="Leve"),CONCATENATE("R2C",Riesgos!#REF!),"")</f>
        <v>#REF!</v>
      </c>
      <c r="O7" s="58" t="e">
        <f>IF(AND(Riesgos!#REF!="Muy Alta",Riesgos!#REF!="Leve"),CONCATENATE("R2C",Riesgos!#REF!),"")</f>
        <v>#REF!</v>
      </c>
      <c r="P7" s="56" t="e">
        <f>IF(AND(Riesgos!#REF!="Muy Alta",Riesgos!#REF!="Menor"),CONCATENATE("R2C",Riesgos!#REF!),"")</f>
        <v>#REF!</v>
      </c>
      <c r="Q7" s="57" t="e">
        <f>IF(AND(Riesgos!#REF!="Muy Alta",Riesgos!#REF!="Menor"),CONCATENATE("R2C",Riesgos!#REF!),"")</f>
        <v>#REF!</v>
      </c>
      <c r="R7" s="57" t="e">
        <f>IF(AND(Riesgos!#REF!="Muy Alta",Riesgos!#REF!="Menor"),CONCATENATE("R2C",Riesgos!#REF!),"")</f>
        <v>#REF!</v>
      </c>
      <c r="S7" s="57" t="e">
        <f>IF(AND(Riesgos!#REF!="Muy Alta",Riesgos!#REF!="Menor"),CONCATENATE("R2C",Riesgos!#REF!),"")</f>
        <v>#REF!</v>
      </c>
      <c r="T7" s="57" t="e">
        <f>IF(AND(Riesgos!#REF!="Muy Alta",Riesgos!#REF!="Menor"),CONCATENATE("R2C",Riesgos!#REF!),"")</f>
        <v>#REF!</v>
      </c>
      <c r="U7" s="58" t="e">
        <f>IF(AND(Riesgos!#REF!="Muy Alta",Riesgos!#REF!="Menor"),CONCATENATE("R2C",Riesgos!#REF!),"")</f>
        <v>#REF!</v>
      </c>
      <c r="V7" s="56" t="e">
        <f>IF(AND(Riesgos!#REF!="Muy Alta",Riesgos!#REF!="Moderado"),CONCATENATE("R2C",Riesgos!#REF!),"")</f>
        <v>#REF!</v>
      </c>
      <c r="W7" s="57" t="e">
        <f>IF(AND(Riesgos!#REF!="Muy Alta",Riesgos!#REF!="Moderado"),CONCATENATE("R2C",Riesgos!#REF!),"")</f>
        <v>#REF!</v>
      </c>
      <c r="X7" s="57" t="e">
        <f>IF(AND(Riesgos!#REF!="Muy Alta",Riesgos!#REF!="Moderado"),CONCATENATE("R2C",Riesgos!#REF!),"")</f>
        <v>#REF!</v>
      </c>
      <c r="Y7" s="57" t="e">
        <f>IF(AND(Riesgos!#REF!="Muy Alta",Riesgos!#REF!="Moderado"),CONCATENATE("R2C",Riesgos!#REF!),"")</f>
        <v>#REF!</v>
      </c>
      <c r="Z7" s="57" t="e">
        <f>IF(AND(Riesgos!#REF!="Muy Alta",Riesgos!#REF!="Moderado"),CONCATENATE("R2C",Riesgos!#REF!),"")</f>
        <v>#REF!</v>
      </c>
      <c r="AA7" s="58" t="e">
        <f>IF(AND(Riesgos!#REF!="Muy Alta",Riesgos!#REF!="Moderado"),CONCATENATE("R2C",Riesgos!#REF!),"")</f>
        <v>#REF!</v>
      </c>
      <c r="AB7" s="56" t="e">
        <f>IF(AND(Riesgos!#REF!="Muy Alta",Riesgos!#REF!="Mayor"),CONCATENATE("R2C",Riesgos!#REF!),"")</f>
        <v>#REF!</v>
      </c>
      <c r="AC7" s="57" t="e">
        <f>IF(AND(Riesgos!#REF!="Muy Alta",Riesgos!#REF!="Mayor"),CONCATENATE("R2C",Riesgos!#REF!),"")</f>
        <v>#REF!</v>
      </c>
      <c r="AD7" s="57" t="e">
        <f>IF(AND(Riesgos!#REF!="Muy Alta",Riesgos!#REF!="Mayor"),CONCATENATE("R2C",Riesgos!#REF!),"")</f>
        <v>#REF!</v>
      </c>
      <c r="AE7" s="57" t="e">
        <f>IF(AND(Riesgos!#REF!="Muy Alta",Riesgos!#REF!="Mayor"),CONCATENATE("R2C",Riesgos!#REF!),"")</f>
        <v>#REF!</v>
      </c>
      <c r="AF7" s="57" t="e">
        <f>IF(AND(Riesgos!#REF!="Muy Alta",Riesgos!#REF!="Mayor"),CONCATENATE("R2C",Riesgos!#REF!),"")</f>
        <v>#REF!</v>
      </c>
      <c r="AG7" s="58" t="e">
        <f>IF(AND(Riesgos!#REF!="Muy Alta",Riesgos!#REF!="Mayor"),CONCATENATE("R2C",Riesgos!#REF!),"")</f>
        <v>#REF!</v>
      </c>
      <c r="AH7" s="84" t="e">
        <f>IF(AND(Riesgos!#REF!="Muy Alta",Riesgos!#REF!="Catastrófico"),CONCATENATE("R2C",Riesgos!#REF!),"")</f>
        <v>#REF!</v>
      </c>
      <c r="AI7" s="85" t="e">
        <f>IF(AND(Riesgos!#REF!="Muy Alta",Riesgos!#REF!="Catastrófico"),CONCATENATE("R2C",Riesgos!#REF!),"")</f>
        <v>#REF!</v>
      </c>
      <c r="AJ7" s="85" t="e">
        <f>IF(AND(Riesgos!#REF!="Muy Alta",Riesgos!#REF!="Catastrófico"),CONCATENATE("R2C",Riesgos!#REF!),"")</f>
        <v>#REF!</v>
      </c>
      <c r="AK7" s="85" t="e">
        <f>IF(AND(Riesgos!#REF!="Muy Alta",Riesgos!#REF!="Catastrófico"),CONCATENATE("R2C",Riesgos!#REF!),"")</f>
        <v>#REF!</v>
      </c>
      <c r="AL7" s="85" t="e">
        <f>IF(AND(Riesgos!#REF!="Muy Alta",Riesgos!#REF!="Catastrófico"),CONCATENATE("R2C",Riesgos!#REF!),"")</f>
        <v>#REF!</v>
      </c>
      <c r="AM7" s="86" t="e">
        <f>IF(AND(Riesgos!#REF!="Muy Alta",Riesgos!#REF!="Catastrófico"),CONCATENATE("R2C",Riesgos!#REF!),"")</f>
        <v>#REF!</v>
      </c>
      <c r="AN7" s="19"/>
      <c r="AO7" s="485"/>
      <c r="AP7" s="378"/>
      <c r="AQ7" s="378"/>
      <c r="AR7" s="378"/>
      <c r="AS7" s="378"/>
      <c r="AT7" s="486"/>
      <c r="AU7" s="19"/>
      <c r="AV7" s="19"/>
      <c r="AW7" s="19"/>
      <c r="AX7" s="19"/>
      <c r="AY7" s="19"/>
      <c r="AZ7" s="19"/>
      <c r="BA7" s="19"/>
      <c r="BB7" s="19"/>
      <c r="BC7" s="19"/>
      <c r="BD7" s="19"/>
      <c r="BE7" s="19"/>
      <c r="BF7" s="19"/>
      <c r="BG7" s="19"/>
      <c r="BH7" s="19"/>
      <c r="BI7" s="19"/>
    </row>
    <row r="8" spans="1:61" ht="15" customHeight="1">
      <c r="A8" s="19"/>
      <c r="B8" s="375"/>
      <c r="C8" s="378"/>
      <c r="D8" s="376"/>
      <c r="E8" s="381"/>
      <c r="F8" s="378"/>
      <c r="G8" s="378"/>
      <c r="H8" s="378"/>
      <c r="I8" s="376"/>
      <c r="J8" s="56" t="e">
        <f>IF(AND(Riesgos!#REF!="Muy Alta",Riesgos!#REF!="Leve"),CONCATENATE("R3C",Riesgos!#REF!),"")</f>
        <v>#REF!</v>
      </c>
      <c r="K8" s="57" t="e">
        <f>IF(AND(Riesgos!#REF!="Muy Alta",Riesgos!#REF!="Leve"),CONCATENATE("R3C",Riesgos!#REF!),"")</f>
        <v>#REF!</v>
      </c>
      <c r="L8" s="57" t="e">
        <f>IF(AND(Riesgos!#REF!="Muy Alta",Riesgos!#REF!="Leve"),CONCATENATE("R3C",Riesgos!#REF!),"")</f>
        <v>#REF!</v>
      </c>
      <c r="M8" s="57" t="e">
        <f>IF(AND(Riesgos!#REF!="Muy Alta",Riesgos!#REF!="Leve"),CONCATENATE("R3C",Riesgos!#REF!),"")</f>
        <v>#REF!</v>
      </c>
      <c r="N8" s="57" t="e">
        <f>IF(AND(Riesgos!#REF!="Muy Alta",Riesgos!#REF!="Leve"),CONCATENATE("R3C",Riesgos!#REF!),"")</f>
        <v>#REF!</v>
      </c>
      <c r="O8" s="58" t="e">
        <f>IF(AND(Riesgos!#REF!="Muy Alta",Riesgos!#REF!="Leve"),CONCATENATE("R3C",Riesgos!#REF!),"")</f>
        <v>#REF!</v>
      </c>
      <c r="P8" s="56" t="e">
        <f>IF(AND(Riesgos!#REF!="Muy Alta",Riesgos!#REF!="Menor"),CONCATENATE("R3C",Riesgos!#REF!),"")</f>
        <v>#REF!</v>
      </c>
      <c r="Q8" s="57" t="e">
        <f>IF(AND(Riesgos!#REF!="Muy Alta",Riesgos!#REF!="Menor"),CONCATENATE("R3C",Riesgos!#REF!),"")</f>
        <v>#REF!</v>
      </c>
      <c r="R8" s="57" t="e">
        <f>IF(AND(Riesgos!#REF!="Muy Alta",Riesgos!#REF!="Menor"),CONCATENATE("R3C",Riesgos!#REF!),"")</f>
        <v>#REF!</v>
      </c>
      <c r="S8" s="57" t="e">
        <f>IF(AND(Riesgos!#REF!="Muy Alta",Riesgos!#REF!="Menor"),CONCATENATE("R3C",Riesgos!#REF!),"")</f>
        <v>#REF!</v>
      </c>
      <c r="T8" s="57" t="e">
        <f>IF(AND(Riesgos!#REF!="Muy Alta",Riesgos!#REF!="Menor"),CONCATENATE("R3C",Riesgos!#REF!),"")</f>
        <v>#REF!</v>
      </c>
      <c r="U8" s="58" t="e">
        <f>IF(AND(Riesgos!#REF!="Muy Alta",Riesgos!#REF!="Menor"),CONCATENATE("R3C",Riesgos!#REF!),"")</f>
        <v>#REF!</v>
      </c>
      <c r="V8" s="56" t="e">
        <f>IF(AND(Riesgos!#REF!="Muy Alta",Riesgos!#REF!="Moderado"),CONCATENATE("R3C",Riesgos!#REF!),"")</f>
        <v>#REF!</v>
      </c>
      <c r="W8" s="57" t="e">
        <f>IF(AND(Riesgos!#REF!="Muy Alta",Riesgos!#REF!="Moderado"),CONCATENATE("R3C",Riesgos!#REF!),"")</f>
        <v>#REF!</v>
      </c>
      <c r="X8" s="57" t="e">
        <f>IF(AND(Riesgos!#REF!="Muy Alta",Riesgos!#REF!="Moderado"),CONCATENATE("R3C",Riesgos!#REF!),"")</f>
        <v>#REF!</v>
      </c>
      <c r="Y8" s="57" t="e">
        <f>IF(AND(Riesgos!#REF!="Muy Alta",Riesgos!#REF!="Moderado"),CONCATENATE("R3C",Riesgos!#REF!),"")</f>
        <v>#REF!</v>
      </c>
      <c r="Z8" s="57" t="e">
        <f>IF(AND(Riesgos!#REF!="Muy Alta",Riesgos!#REF!="Moderado"),CONCATENATE("R3C",Riesgos!#REF!),"")</f>
        <v>#REF!</v>
      </c>
      <c r="AA8" s="58" t="e">
        <f>IF(AND(Riesgos!#REF!="Muy Alta",Riesgos!#REF!="Moderado"),CONCATENATE("R3C",Riesgos!#REF!),"")</f>
        <v>#REF!</v>
      </c>
      <c r="AB8" s="56" t="e">
        <f>IF(AND(Riesgos!#REF!="Muy Alta",Riesgos!#REF!="Mayor"),CONCATENATE("R3C",Riesgos!#REF!),"")</f>
        <v>#REF!</v>
      </c>
      <c r="AC8" s="57" t="e">
        <f>IF(AND(Riesgos!#REF!="Muy Alta",Riesgos!#REF!="Mayor"),CONCATENATE("R3C",Riesgos!#REF!),"")</f>
        <v>#REF!</v>
      </c>
      <c r="AD8" s="57" t="e">
        <f>IF(AND(Riesgos!#REF!="Muy Alta",Riesgos!#REF!="Mayor"),CONCATENATE("R3C",Riesgos!#REF!),"")</f>
        <v>#REF!</v>
      </c>
      <c r="AE8" s="57" t="e">
        <f>IF(AND(Riesgos!#REF!="Muy Alta",Riesgos!#REF!="Mayor"),CONCATENATE("R3C",Riesgos!#REF!),"")</f>
        <v>#REF!</v>
      </c>
      <c r="AF8" s="57" t="e">
        <f>IF(AND(Riesgos!#REF!="Muy Alta",Riesgos!#REF!="Mayor"),CONCATENATE("R3C",Riesgos!#REF!),"")</f>
        <v>#REF!</v>
      </c>
      <c r="AG8" s="58" t="e">
        <f>IF(AND(Riesgos!#REF!="Muy Alta",Riesgos!#REF!="Mayor"),CONCATENATE("R3C",Riesgos!#REF!),"")</f>
        <v>#REF!</v>
      </c>
      <c r="AH8" s="84" t="e">
        <f>IF(AND(Riesgos!#REF!="Muy Alta",Riesgos!#REF!="Catastrófico"),CONCATENATE("R3C",Riesgos!#REF!),"")</f>
        <v>#REF!</v>
      </c>
      <c r="AI8" s="85" t="e">
        <f>IF(AND(Riesgos!#REF!="Muy Alta",Riesgos!#REF!="Catastrófico"),CONCATENATE("R3C",Riesgos!#REF!),"")</f>
        <v>#REF!</v>
      </c>
      <c r="AJ8" s="85" t="e">
        <f>IF(AND(Riesgos!#REF!="Muy Alta",Riesgos!#REF!="Catastrófico"),CONCATENATE("R3C",Riesgos!#REF!),"")</f>
        <v>#REF!</v>
      </c>
      <c r="AK8" s="85" t="e">
        <f>IF(AND(Riesgos!#REF!="Muy Alta",Riesgos!#REF!="Catastrófico"),CONCATENATE("R3C",Riesgos!#REF!),"")</f>
        <v>#REF!</v>
      </c>
      <c r="AL8" s="85" t="e">
        <f>IF(AND(Riesgos!#REF!="Muy Alta",Riesgos!#REF!="Catastrófico"),CONCATENATE("R3C",Riesgos!#REF!),"")</f>
        <v>#REF!</v>
      </c>
      <c r="AM8" s="86" t="e">
        <f>IF(AND(Riesgos!#REF!="Muy Alta",Riesgos!#REF!="Catastrófico"),CONCATENATE("R3C",Riesgos!#REF!),"")</f>
        <v>#REF!</v>
      </c>
      <c r="AN8" s="19"/>
      <c r="AO8" s="485"/>
      <c r="AP8" s="378"/>
      <c r="AQ8" s="378"/>
      <c r="AR8" s="378"/>
      <c r="AS8" s="378"/>
      <c r="AT8" s="486"/>
      <c r="AU8" s="19"/>
      <c r="AV8" s="19"/>
      <c r="AW8" s="19"/>
      <c r="AX8" s="19"/>
      <c r="AY8" s="19"/>
      <c r="AZ8" s="19"/>
      <c r="BA8" s="19"/>
      <c r="BB8" s="19"/>
      <c r="BC8" s="19"/>
      <c r="BD8" s="19"/>
      <c r="BE8" s="19"/>
      <c r="BF8" s="19"/>
      <c r="BG8" s="19"/>
      <c r="BH8" s="19"/>
      <c r="BI8" s="19"/>
    </row>
    <row r="9" spans="1:61" ht="15" customHeight="1">
      <c r="A9" s="19"/>
      <c r="B9" s="375"/>
      <c r="C9" s="378"/>
      <c r="D9" s="376"/>
      <c r="E9" s="381"/>
      <c r="F9" s="378"/>
      <c r="G9" s="378"/>
      <c r="H9" s="378"/>
      <c r="I9" s="376"/>
      <c r="J9" s="56" t="e">
        <f>IF(AND(Riesgos!#REF!="Muy Alta",Riesgos!#REF!="Leve"),CONCATENATE("R4C",Riesgos!#REF!),"")</f>
        <v>#REF!</v>
      </c>
      <c r="K9" s="57" t="e">
        <f>IF(AND(Riesgos!#REF!="Muy Alta",Riesgos!#REF!="Leve"),CONCATENATE("R4C",Riesgos!#REF!),"")</f>
        <v>#REF!</v>
      </c>
      <c r="L9" s="57" t="e">
        <f>IF(AND(Riesgos!#REF!="Muy Alta",Riesgos!#REF!="Leve"),CONCATENATE("R4C",Riesgos!#REF!),"")</f>
        <v>#REF!</v>
      </c>
      <c r="M9" s="57" t="e">
        <f>IF(AND(Riesgos!#REF!="Muy Alta",Riesgos!#REF!="Leve"),CONCATENATE("R4C",Riesgos!#REF!),"")</f>
        <v>#REF!</v>
      </c>
      <c r="N9" s="57" t="e">
        <f>IF(AND(Riesgos!#REF!="Muy Alta",Riesgos!#REF!="Leve"),CONCATENATE("R4C",Riesgos!#REF!),"")</f>
        <v>#REF!</v>
      </c>
      <c r="O9" s="58" t="e">
        <f>IF(AND(Riesgos!#REF!="Muy Alta",Riesgos!#REF!="Leve"),CONCATENATE("R4C",Riesgos!#REF!),"")</f>
        <v>#REF!</v>
      </c>
      <c r="P9" s="56" t="e">
        <f>IF(AND(Riesgos!#REF!="Muy Alta",Riesgos!#REF!="Menor"),CONCATENATE("R4C",Riesgos!#REF!),"")</f>
        <v>#REF!</v>
      </c>
      <c r="Q9" s="57" t="e">
        <f>IF(AND(Riesgos!#REF!="Muy Alta",Riesgos!#REF!="Menor"),CONCATENATE("R4C",Riesgos!#REF!),"")</f>
        <v>#REF!</v>
      </c>
      <c r="R9" s="57" t="e">
        <f>IF(AND(Riesgos!#REF!="Muy Alta",Riesgos!#REF!="Menor"),CONCATENATE("R4C",Riesgos!#REF!),"")</f>
        <v>#REF!</v>
      </c>
      <c r="S9" s="57" t="e">
        <f>IF(AND(Riesgos!#REF!="Muy Alta",Riesgos!#REF!="Menor"),CONCATENATE("R4C",Riesgos!#REF!),"")</f>
        <v>#REF!</v>
      </c>
      <c r="T9" s="57" t="e">
        <f>IF(AND(Riesgos!#REF!="Muy Alta",Riesgos!#REF!="Menor"),CONCATENATE("R4C",Riesgos!#REF!),"")</f>
        <v>#REF!</v>
      </c>
      <c r="U9" s="58" t="e">
        <f>IF(AND(Riesgos!#REF!="Muy Alta",Riesgos!#REF!="Menor"),CONCATENATE("R4C",Riesgos!#REF!),"")</f>
        <v>#REF!</v>
      </c>
      <c r="V9" s="56" t="e">
        <f>IF(AND(Riesgos!#REF!="Muy Alta",Riesgos!#REF!="Moderado"),CONCATENATE("R4C",Riesgos!#REF!),"")</f>
        <v>#REF!</v>
      </c>
      <c r="W9" s="57" t="e">
        <f>IF(AND(Riesgos!#REF!="Muy Alta",Riesgos!#REF!="Moderado"),CONCATENATE("R4C",Riesgos!#REF!),"")</f>
        <v>#REF!</v>
      </c>
      <c r="X9" s="57" t="e">
        <f>IF(AND(Riesgos!#REF!="Muy Alta",Riesgos!#REF!="Moderado"),CONCATENATE("R4C",Riesgos!#REF!),"")</f>
        <v>#REF!</v>
      </c>
      <c r="Y9" s="57" t="e">
        <f>IF(AND(Riesgos!#REF!="Muy Alta",Riesgos!#REF!="Moderado"),CONCATENATE("R4C",Riesgos!#REF!),"")</f>
        <v>#REF!</v>
      </c>
      <c r="Z9" s="57" t="e">
        <f>IF(AND(Riesgos!#REF!="Muy Alta",Riesgos!#REF!="Moderado"),CONCATENATE("R4C",Riesgos!#REF!),"")</f>
        <v>#REF!</v>
      </c>
      <c r="AA9" s="58" t="e">
        <f>IF(AND(Riesgos!#REF!="Muy Alta",Riesgos!#REF!="Moderado"),CONCATENATE("R4C",Riesgos!#REF!),"")</f>
        <v>#REF!</v>
      </c>
      <c r="AB9" s="56" t="e">
        <f>IF(AND(Riesgos!#REF!="Muy Alta",Riesgos!#REF!="Mayor"),CONCATENATE("R4C",Riesgos!#REF!),"")</f>
        <v>#REF!</v>
      </c>
      <c r="AC9" s="57" t="e">
        <f>IF(AND(Riesgos!#REF!="Muy Alta",Riesgos!#REF!="Mayor"),CONCATENATE("R4C",Riesgos!#REF!),"")</f>
        <v>#REF!</v>
      </c>
      <c r="AD9" s="57" t="e">
        <f>IF(AND(Riesgos!#REF!="Muy Alta",Riesgos!#REF!="Mayor"),CONCATENATE("R4C",Riesgos!#REF!),"")</f>
        <v>#REF!</v>
      </c>
      <c r="AE9" s="57" t="e">
        <f>IF(AND(Riesgos!#REF!="Muy Alta",Riesgos!#REF!="Mayor"),CONCATENATE("R4C",Riesgos!#REF!),"")</f>
        <v>#REF!</v>
      </c>
      <c r="AF9" s="57" t="e">
        <f>IF(AND(Riesgos!#REF!="Muy Alta",Riesgos!#REF!="Mayor"),CONCATENATE("R4C",Riesgos!#REF!),"")</f>
        <v>#REF!</v>
      </c>
      <c r="AG9" s="58" t="e">
        <f>IF(AND(Riesgos!#REF!="Muy Alta",Riesgos!#REF!="Mayor"),CONCATENATE("R4C",Riesgos!#REF!),"")</f>
        <v>#REF!</v>
      </c>
      <c r="AH9" s="84" t="e">
        <f>IF(AND(Riesgos!#REF!="Muy Alta",Riesgos!#REF!="Catastrófico"),CONCATENATE("R4C",Riesgos!#REF!),"")</f>
        <v>#REF!</v>
      </c>
      <c r="AI9" s="85" t="e">
        <f>IF(AND(Riesgos!#REF!="Muy Alta",Riesgos!#REF!="Catastrófico"),CONCATENATE("R4C",Riesgos!#REF!),"")</f>
        <v>#REF!</v>
      </c>
      <c r="AJ9" s="85" t="e">
        <f>IF(AND(Riesgos!#REF!="Muy Alta",Riesgos!#REF!="Catastrófico"),CONCATENATE("R4C",Riesgos!#REF!),"")</f>
        <v>#REF!</v>
      </c>
      <c r="AK9" s="85" t="e">
        <f>IF(AND(Riesgos!#REF!="Muy Alta",Riesgos!#REF!="Catastrófico"),CONCATENATE("R4C",Riesgos!#REF!),"")</f>
        <v>#REF!</v>
      </c>
      <c r="AL9" s="85" t="e">
        <f>IF(AND(Riesgos!#REF!="Muy Alta",Riesgos!#REF!="Catastrófico"),CONCATENATE("R4C",Riesgos!#REF!),"")</f>
        <v>#REF!</v>
      </c>
      <c r="AM9" s="86" t="e">
        <f>IF(AND(Riesgos!#REF!="Muy Alta",Riesgos!#REF!="Catastrófico"),CONCATENATE("R4C",Riesgos!#REF!),"")</f>
        <v>#REF!</v>
      </c>
      <c r="AN9" s="19"/>
      <c r="AO9" s="485"/>
      <c r="AP9" s="378"/>
      <c r="AQ9" s="378"/>
      <c r="AR9" s="378"/>
      <c r="AS9" s="378"/>
      <c r="AT9" s="486"/>
      <c r="AU9" s="19"/>
      <c r="AV9" s="19"/>
      <c r="AW9" s="19"/>
      <c r="AX9" s="19"/>
      <c r="AY9" s="19"/>
      <c r="AZ9" s="19"/>
      <c r="BA9" s="19"/>
      <c r="BB9" s="19"/>
      <c r="BC9" s="19"/>
      <c r="BD9" s="19"/>
      <c r="BE9" s="19"/>
      <c r="BF9" s="19"/>
      <c r="BG9" s="19"/>
      <c r="BH9" s="19"/>
      <c r="BI9" s="19"/>
    </row>
    <row r="10" spans="1:61" ht="15" customHeight="1">
      <c r="A10" s="19"/>
      <c r="B10" s="375"/>
      <c r="C10" s="378"/>
      <c r="D10" s="376"/>
      <c r="E10" s="381"/>
      <c r="F10" s="378"/>
      <c r="G10" s="378"/>
      <c r="H10" s="378"/>
      <c r="I10" s="376"/>
      <c r="J10" s="56" t="e">
        <f>IF(AND(Riesgos!#REF!="Muy Alta",Riesgos!#REF!="Leve"),CONCATENATE("R5C",Riesgos!#REF!),"")</f>
        <v>#REF!</v>
      </c>
      <c r="K10" s="57" t="e">
        <f>IF(AND(Riesgos!#REF!="Muy Alta",Riesgos!#REF!="Leve"),CONCATENATE("R5C",Riesgos!#REF!),"")</f>
        <v>#REF!</v>
      </c>
      <c r="L10" s="57" t="e">
        <f>IF(AND(Riesgos!#REF!="Muy Alta",Riesgos!#REF!="Leve"),CONCATENATE("R5C",Riesgos!#REF!),"")</f>
        <v>#REF!</v>
      </c>
      <c r="M10" s="57" t="e">
        <f>IF(AND(Riesgos!#REF!="Muy Alta",Riesgos!#REF!="Leve"),CONCATENATE("R5C",Riesgos!#REF!),"")</f>
        <v>#REF!</v>
      </c>
      <c r="N10" s="57" t="e">
        <f>IF(AND(Riesgos!#REF!="Muy Alta",Riesgos!#REF!="Leve"),CONCATENATE("R5C",Riesgos!#REF!),"")</f>
        <v>#REF!</v>
      </c>
      <c r="O10" s="58" t="e">
        <f>IF(AND(Riesgos!#REF!="Muy Alta",Riesgos!#REF!="Leve"),CONCATENATE("R5C",Riesgos!#REF!),"")</f>
        <v>#REF!</v>
      </c>
      <c r="P10" s="56" t="e">
        <f>IF(AND(Riesgos!#REF!="Muy Alta",Riesgos!#REF!="Menor"),CONCATENATE("R5C",Riesgos!#REF!),"")</f>
        <v>#REF!</v>
      </c>
      <c r="Q10" s="57" t="e">
        <f>IF(AND(Riesgos!#REF!="Muy Alta",Riesgos!#REF!="Menor"),CONCATENATE("R5C",Riesgos!#REF!),"")</f>
        <v>#REF!</v>
      </c>
      <c r="R10" s="57" t="e">
        <f>IF(AND(Riesgos!#REF!="Muy Alta",Riesgos!#REF!="Menor"),CONCATENATE("R5C",Riesgos!#REF!),"")</f>
        <v>#REF!</v>
      </c>
      <c r="S10" s="57" t="e">
        <f>IF(AND(Riesgos!#REF!="Muy Alta",Riesgos!#REF!="Menor"),CONCATENATE("R5C",Riesgos!#REF!),"")</f>
        <v>#REF!</v>
      </c>
      <c r="T10" s="57" t="e">
        <f>IF(AND(Riesgos!#REF!="Muy Alta",Riesgos!#REF!="Menor"),CONCATENATE("R5C",Riesgos!#REF!),"")</f>
        <v>#REF!</v>
      </c>
      <c r="U10" s="58" t="e">
        <f>IF(AND(Riesgos!#REF!="Muy Alta",Riesgos!#REF!="Menor"),CONCATENATE("R5C",Riesgos!#REF!),"")</f>
        <v>#REF!</v>
      </c>
      <c r="V10" s="56" t="e">
        <f>IF(AND(Riesgos!#REF!="Muy Alta",Riesgos!#REF!="Moderado"),CONCATENATE("R5C",Riesgos!#REF!),"")</f>
        <v>#REF!</v>
      </c>
      <c r="W10" s="57" t="e">
        <f>IF(AND(Riesgos!#REF!="Muy Alta",Riesgos!#REF!="Moderado"),CONCATENATE("R5C",Riesgos!#REF!),"")</f>
        <v>#REF!</v>
      </c>
      <c r="X10" s="57" t="e">
        <f>IF(AND(Riesgos!#REF!="Muy Alta",Riesgos!#REF!="Moderado"),CONCATENATE("R5C",Riesgos!#REF!),"")</f>
        <v>#REF!</v>
      </c>
      <c r="Y10" s="57" t="e">
        <f>IF(AND(Riesgos!#REF!="Muy Alta",Riesgos!#REF!="Moderado"),CONCATENATE("R5C",Riesgos!#REF!),"")</f>
        <v>#REF!</v>
      </c>
      <c r="Z10" s="57" t="e">
        <f>IF(AND(Riesgos!#REF!="Muy Alta",Riesgos!#REF!="Moderado"),CONCATENATE("R5C",Riesgos!#REF!),"")</f>
        <v>#REF!</v>
      </c>
      <c r="AA10" s="58" t="e">
        <f>IF(AND(Riesgos!#REF!="Muy Alta",Riesgos!#REF!="Moderado"),CONCATENATE("R5C",Riesgos!#REF!),"")</f>
        <v>#REF!</v>
      </c>
      <c r="AB10" s="56" t="e">
        <f>IF(AND(Riesgos!#REF!="Muy Alta",Riesgos!#REF!="Mayor"),CONCATENATE("R5C",Riesgos!#REF!),"")</f>
        <v>#REF!</v>
      </c>
      <c r="AC10" s="57" t="e">
        <f>IF(AND(Riesgos!#REF!="Muy Alta",Riesgos!#REF!="Mayor"),CONCATENATE("R5C",Riesgos!#REF!),"")</f>
        <v>#REF!</v>
      </c>
      <c r="AD10" s="57" t="e">
        <f>IF(AND(Riesgos!#REF!="Muy Alta",Riesgos!#REF!="Mayor"),CONCATENATE("R5C",Riesgos!#REF!),"")</f>
        <v>#REF!</v>
      </c>
      <c r="AE10" s="57" t="e">
        <f>IF(AND(Riesgos!#REF!="Muy Alta",Riesgos!#REF!="Mayor"),CONCATENATE("R5C",Riesgos!#REF!),"")</f>
        <v>#REF!</v>
      </c>
      <c r="AF10" s="57" t="e">
        <f>IF(AND(Riesgos!#REF!="Muy Alta",Riesgos!#REF!="Mayor"),CONCATENATE("R5C",Riesgos!#REF!),"")</f>
        <v>#REF!</v>
      </c>
      <c r="AG10" s="58" t="e">
        <f>IF(AND(Riesgos!#REF!="Muy Alta",Riesgos!#REF!="Mayor"),CONCATENATE("R5C",Riesgos!#REF!),"")</f>
        <v>#REF!</v>
      </c>
      <c r="AH10" s="84" t="e">
        <f>IF(AND(Riesgos!#REF!="Muy Alta",Riesgos!#REF!="Catastrófico"),CONCATENATE("R5C",Riesgos!#REF!),"")</f>
        <v>#REF!</v>
      </c>
      <c r="AI10" s="85" t="e">
        <f>IF(AND(Riesgos!#REF!="Muy Alta",Riesgos!#REF!="Catastrófico"),CONCATENATE("R5C",Riesgos!#REF!),"")</f>
        <v>#REF!</v>
      </c>
      <c r="AJ10" s="85" t="e">
        <f>IF(AND(Riesgos!#REF!="Muy Alta",Riesgos!#REF!="Catastrófico"),CONCATENATE("R5C",Riesgos!#REF!),"")</f>
        <v>#REF!</v>
      </c>
      <c r="AK10" s="85" t="e">
        <f>IF(AND(Riesgos!#REF!="Muy Alta",Riesgos!#REF!="Catastrófico"),CONCATENATE("R5C",Riesgos!#REF!),"")</f>
        <v>#REF!</v>
      </c>
      <c r="AL10" s="85" t="e">
        <f>IF(AND(Riesgos!#REF!="Muy Alta",Riesgos!#REF!="Catastrófico"),CONCATENATE("R5C",Riesgos!#REF!),"")</f>
        <v>#REF!</v>
      </c>
      <c r="AM10" s="86" t="e">
        <f>IF(AND(Riesgos!#REF!="Muy Alta",Riesgos!#REF!="Catastrófico"),CONCATENATE("R5C",Riesgos!#REF!),"")</f>
        <v>#REF!</v>
      </c>
      <c r="AN10" s="19"/>
      <c r="AO10" s="485"/>
      <c r="AP10" s="378"/>
      <c r="AQ10" s="378"/>
      <c r="AR10" s="378"/>
      <c r="AS10" s="378"/>
      <c r="AT10" s="486"/>
      <c r="AU10" s="19"/>
      <c r="AV10" s="19"/>
      <c r="AW10" s="19"/>
      <c r="AX10" s="19"/>
      <c r="AY10" s="19"/>
      <c r="AZ10" s="19"/>
      <c r="BA10" s="19"/>
      <c r="BB10" s="19"/>
      <c r="BC10" s="19"/>
      <c r="BD10" s="19"/>
      <c r="BE10" s="19"/>
      <c r="BF10" s="19"/>
      <c r="BG10" s="19"/>
      <c r="BH10" s="19"/>
      <c r="BI10" s="19"/>
    </row>
    <row r="11" spans="1:61" ht="15" customHeight="1">
      <c r="A11" s="19"/>
      <c r="B11" s="375"/>
      <c r="C11" s="378"/>
      <c r="D11" s="376"/>
      <c r="E11" s="381"/>
      <c r="F11" s="378"/>
      <c r="G11" s="378"/>
      <c r="H11" s="378"/>
      <c r="I11" s="376"/>
      <c r="J11" s="56" t="e">
        <f>IF(AND(Riesgos!#REF!="Muy Alta",Riesgos!#REF!="Leve"),CONCATENATE("R6C",Riesgos!#REF!),"")</f>
        <v>#REF!</v>
      </c>
      <c r="K11" s="57" t="e">
        <f>IF(AND(Riesgos!#REF!="Muy Alta",Riesgos!#REF!="Leve"),CONCATENATE("R6C",Riesgos!#REF!),"")</f>
        <v>#REF!</v>
      </c>
      <c r="L11" s="57" t="e">
        <f>IF(AND(Riesgos!#REF!="Muy Alta",Riesgos!#REF!="Leve"),CONCATENATE("R6C",Riesgos!#REF!),"")</f>
        <v>#REF!</v>
      </c>
      <c r="M11" s="57" t="e">
        <f>IF(AND(Riesgos!#REF!="Muy Alta",Riesgos!#REF!="Leve"),CONCATENATE("R6C",Riesgos!#REF!),"")</f>
        <v>#REF!</v>
      </c>
      <c r="N11" s="57" t="e">
        <f>IF(AND(Riesgos!#REF!="Muy Alta",Riesgos!#REF!="Leve"),CONCATENATE("R6C",Riesgos!#REF!),"")</f>
        <v>#REF!</v>
      </c>
      <c r="O11" s="58" t="e">
        <f>IF(AND(Riesgos!#REF!="Muy Alta",Riesgos!#REF!="Leve"),CONCATENATE("R6C",Riesgos!#REF!),"")</f>
        <v>#REF!</v>
      </c>
      <c r="P11" s="56" t="e">
        <f>IF(AND(Riesgos!#REF!="Muy Alta",Riesgos!#REF!="Menor"),CONCATENATE("R6C",Riesgos!#REF!),"")</f>
        <v>#REF!</v>
      </c>
      <c r="Q11" s="57" t="e">
        <f>IF(AND(Riesgos!#REF!="Muy Alta",Riesgos!#REF!="Menor"),CONCATENATE("R6C",Riesgos!#REF!),"")</f>
        <v>#REF!</v>
      </c>
      <c r="R11" s="57" t="e">
        <f>IF(AND(Riesgos!#REF!="Muy Alta",Riesgos!#REF!="Menor"),CONCATENATE("R6C",Riesgos!#REF!),"")</f>
        <v>#REF!</v>
      </c>
      <c r="S11" s="57" t="e">
        <f>IF(AND(Riesgos!#REF!="Muy Alta",Riesgos!#REF!="Menor"),CONCATENATE("R6C",Riesgos!#REF!),"")</f>
        <v>#REF!</v>
      </c>
      <c r="T11" s="57" t="e">
        <f>IF(AND(Riesgos!#REF!="Muy Alta",Riesgos!#REF!="Menor"),CONCATENATE("R6C",Riesgos!#REF!),"")</f>
        <v>#REF!</v>
      </c>
      <c r="U11" s="58" t="e">
        <f>IF(AND(Riesgos!#REF!="Muy Alta",Riesgos!#REF!="Menor"),CONCATENATE("R6C",Riesgos!#REF!),"")</f>
        <v>#REF!</v>
      </c>
      <c r="V11" s="56" t="e">
        <f>IF(AND(Riesgos!#REF!="Muy Alta",Riesgos!#REF!="Moderado"),CONCATENATE("R6C",Riesgos!#REF!),"")</f>
        <v>#REF!</v>
      </c>
      <c r="W11" s="57" t="e">
        <f>IF(AND(Riesgos!#REF!="Muy Alta",Riesgos!#REF!="Moderado"),CONCATENATE("R6C",Riesgos!#REF!),"")</f>
        <v>#REF!</v>
      </c>
      <c r="X11" s="57" t="e">
        <f>IF(AND(Riesgos!#REF!="Muy Alta",Riesgos!#REF!="Moderado"),CONCATENATE("R6C",Riesgos!#REF!),"")</f>
        <v>#REF!</v>
      </c>
      <c r="Y11" s="57" t="e">
        <f>IF(AND(Riesgos!#REF!="Muy Alta",Riesgos!#REF!="Moderado"),CONCATENATE("R6C",Riesgos!#REF!),"")</f>
        <v>#REF!</v>
      </c>
      <c r="Z11" s="57" t="e">
        <f>IF(AND(Riesgos!#REF!="Muy Alta",Riesgos!#REF!="Moderado"),CONCATENATE("R6C",Riesgos!#REF!),"")</f>
        <v>#REF!</v>
      </c>
      <c r="AA11" s="58" t="e">
        <f>IF(AND(Riesgos!#REF!="Muy Alta",Riesgos!#REF!="Moderado"),CONCATENATE("R6C",Riesgos!#REF!),"")</f>
        <v>#REF!</v>
      </c>
      <c r="AB11" s="56" t="e">
        <f>IF(AND(Riesgos!#REF!="Muy Alta",Riesgos!#REF!="Mayor"),CONCATENATE("R6C",Riesgos!#REF!),"")</f>
        <v>#REF!</v>
      </c>
      <c r="AC11" s="57" t="e">
        <f>IF(AND(Riesgos!#REF!="Muy Alta",Riesgos!#REF!="Mayor"),CONCATENATE("R6C",Riesgos!#REF!),"")</f>
        <v>#REF!</v>
      </c>
      <c r="AD11" s="57" t="e">
        <f>IF(AND(Riesgos!#REF!="Muy Alta",Riesgos!#REF!="Mayor"),CONCATENATE("R6C",Riesgos!#REF!),"")</f>
        <v>#REF!</v>
      </c>
      <c r="AE11" s="57" t="e">
        <f>IF(AND(Riesgos!#REF!="Muy Alta",Riesgos!#REF!="Mayor"),CONCATENATE("R6C",Riesgos!#REF!),"")</f>
        <v>#REF!</v>
      </c>
      <c r="AF11" s="57" t="e">
        <f>IF(AND(Riesgos!#REF!="Muy Alta",Riesgos!#REF!="Mayor"),CONCATENATE("R6C",Riesgos!#REF!),"")</f>
        <v>#REF!</v>
      </c>
      <c r="AG11" s="58" t="e">
        <f>IF(AND(Riesgos!#REF!="Muy Alta",Riesgos!#REF!="Mayor"),CONCATENATE("R6C",Riesgos!#REF!),"")</f>
        <v>#REF!</v>
      </c>
      <c r="AH11" s="84" t="e">
        <f>IF(AND(Riesgos!#REF!="Muy Alta",Riesgos!#REF!="Catastrófico"),CONCATENATE("R6C",Riesgos!#REF!),"")</f>
        <v>#REF!</v>
      </c>
      <c r="AI11" s="85" t="e">
        <f>IF(AND(Riesgos!#REF!="Muy Alta",Riesgos!#REF!="Catastrófico"),CONCATENATE("R6C",Riesgos!#REF!),"")</f>
        <v>#REF!</v>
      </c>
      <c r="AJ11" s="85" t="e">
        <f>IF(AND(Riesgos!#REF!="Muy Alta",Riesgos!#REF!="Catastrófico"),CONCATENATE("R6C",Riesgos!#REF!),"")</f>
        <v>#REF!</v>
      </c>
      <c r="AK11" s="85" t="e">
        <f>IF(AND(Riesgos!#REF!="Muy Alta",Riesgos!#REF!="Catastrófico"),CONCATENATE("R6C",Riesgos!#REF!),"")</f>
        <v>#REF!</v>
      </c>
      <c r="AL11" s="85" t="e">
        <f>IF(AND(Riesgos!#REF!="Muy Alta",Riesgos!#REF!="Catastrófico"),CONCATENATE("R6C",Riesgos!#REF!),"")</f>
        <v>#REF!</v>
      </c>
      <c r="AM11" s="86" t="e">
        <f>IF(AND(Riesgos!#REF!="Muy Alta",Riesgos!#REF!="Catastrófico"),CONCATENATE("R6C",Riesgos!#REF!),"")</f>
        <v>#REF!</v>
      </c>
      <c r="AN11" s="19"/>
      <c r="AO11" s="485"/>
      <c r="AP11" s="378"/>
      <c r="AQ11" s="378"/>
      <c r="AR11" s="378"/>
      <c r="AS11" s="378"/>
      <c r="AT11" s="486"/>
      <c r="AU11" s="19"/>
      <c r="AV11" s="19"/>
      <c r="AW11" s="19"/>
      <c r="AX11" s="19"/>
      <c r="AY11" s="19"/>
      <c r="AZ11" s="19"/>
      <c r="BA11" s="19"/>
      <c r="BB11" s="19"/>
      <c r="BC11" s="19"/>
      <c r="BD11" s="19"/>
      <c r="BE11" s="19"/>
      <c r="BF11" s="19"/>
      <c r="BG11" s="19"/>
      <c r="BH11" s="19"/>
      <c r="BI11" s="19"/>
    </row>
    <row r="12" spans="1:61" ht="15" customHeight="1">
      <c r="A12" s="19"/>
      <c r="B12" s="375"/>
      <c r="C12" s="378"/>
      <c r="D12" s="376"/>
      <c r="E12" s="381"/>
      <c r="F12" s="378"/>
      <c r="G12" s="378"/>
      <c r="H12" s="378"/>
      <c r="I12" s="376"/>
      <c r="J12" s="56" t="e">
        <f>IF(AND(Riesgos!#REF!="Muy Alta",Riesgos!#REF!="Leve"),CONCATENATE("R7C",Riesgos!#REF!),"")</f>
        <v>#REF!</v>
      </c>
      <c r="K12" s="57" t="e">
        <f>IF(AND(Riesgos!#REF!="Muy Alta",Riesgos!#REF!="Leve"),CONCATENATE("R7C",Riesgos!#REF!),"")</f>
        <v>#REF!</v>
      </c>
      <c r="L12" s="57" t="e">
        <f>IF(AND(Riesgos!#REF!="Muy Alta",Riesgos!#REF!="Leve"),CONCATENATE("R7C",Riesgos!#REF!),"")</f>
        <v>#REF!</v>
      </c>
      <c r="M12" s="57" t="e">
        <f>IF(AND(Riesgos!#REF!="Muy Alta",Riesgos!#REF!="Leve"),CONCATENATE("R7C",Riesgos!#REF!),"")</f>
        <v>#REF!</v>
      </c>
      <c r="N12" s="57" t="e">
        <f>IF(AND(Riesgos!#REF!="Muy Alta",Riesgos!#REF!="Leve"),CONCATENATE("R7C",Riesgos!#REF!),"")</f>
        <v>#REF!</v>
      </c>
      <c r="O12" s="58" t="e">
        <f>IF(AND(Riesgos!#REF!="Muy Alta",Riesgos!#REF!="Leve"),CONCATENATE("R7C",Riesgos!#REF!),"")</f>
        <v>#REF!</v>
      </c>
      <c r="P12" s="56" t="e">
        <f>IF(AND(Riesgos!#REF!="Muy Alta",Riesgos!#REF!="Menor"),CONCATENATE("R7C",Riesgos!#REF!),"")</f>
        <v>#REF!</v>
      </c>
      <c r="Q12" s="57" t="e">
        <f>IF(AND(Riesgos!#REF!="Muy Alta",Riesgos!#REF!="Menor"),CONCATENATE("R7C",Riesgos!#REF!),"")</f>
        <v>#REF!</v>
      </c>
      <c r="R12" s="57" t="e">
        <f>IF(AND(Riesgos!#REF!="Muy Alta",Riesgos!#REF!="Menor"),CONCATENATE("R7C",Riesgos!#REF!),"")</f>
        <v>#REF!</v>
      </c>
      <c r="S12" s="57" t="e">
        <f>IF(AND(Riesgos!#REF!="Muy Alta",Riesgos!#REF!="Menor"),CONCATENATE("R7C",Riesgos!#REF!),"")</f>
        <v>#REF!</v>
      </c>
      <c r="T12" s="57" t="e">
        <f>IF(AND(Riesgos!#REF!="Muy Alta",Riesgos!#REF!="Menor"),CONCATENATE("R7C",Riesgos!#REF!),"")</f>
        <v>#REF!</v>
      </c>
      <c r="U12" s="58" t="e">
        <f>IF(AND(Riesgos!#REF!="Muy Alta",Riesgos!#REF!="Menor"),CONCATENATE("R7C",Riesgos!#REF!),"")</f>
        <v>#REF!</v>
      </c>
      <c r="V12" s="56" t="e">
        <f>IF(AND(Riesgos!#REF!="Muy Alta",Riesgos!#REF!="Moderado"),CONCATENATE("R7C",Riesgos!#REF!),"")</f>
        <v>#REF!</v>
      </c>
      <c r="W12" s="57" t="e">
        <f>IF(AND(Riesgos!#REF!="Muy Alta",Riesgos!#REF!="Moderado"),CONCATENATE("R7C",Riesgos!#REF!),"")</f>
        <v>#REF!</v>
      </c>
      <c r="X12" s="57" t="e">
        <f>IF(AND(Riesgos!#REF!="Muy Alta",Riesgos!#REF!="Moderado"),CONCATENATE("R7C",Riesgos!#REF!),"")</f>
        <v>#REF!</v>
      </c>
      <c r="Y12" s="57" t="e">
        <f>IF(AND(Riesgos!#REF!="Muy Alta",Riesgos!#REF!="Moderado"),CONCATENATE("R7C",Riesgos!#REF!),"")</f>
        <v>#REF!</v>
      </c>
      <c r="Z12" s="57" t="e">
        <f>IF(AND(Riesgos!#REF!="Muy Alta",Riesgos!#REF!="Moderado"),CONCATENATE("R7C",Riesgos!#REF!),"")</f>
        <v>#REF!</v>
      </c>
      <c r="AA12" s="58" t="e">
        <f>IF(AND(Riesgos!#REF!="Muy Alta",Riesgos!#REF!="Moderado"),CONCATENATE("R7C",Riesgos!#REF!),"")</f>
        <v>#REF!</v>
      </c>
      <c r="AB12" s="56" t="e">
        <f>IF(AND(Riesgos!#REF!="Muy Alta",Riesgos!#REF!="Mayor"),CONCATENATE("R7C",Riesgos!#REF!),"")</f>
        <v>#REF!</v>
      </c>
      <c r="AC12" s="57" t="e">
        <f>IF(AND(Riesgos!#REF!="Muy Alta",Riesgos!#REF!="Mayor"),CONCATENATE("R7C",Riesgos!#REF!),"")</f>
        <v>#REF!</v>
      </c>
      <c r="AD12" s="57" t="e">
        <f>IF(AND(Riesgos!#REF!="Muy Alta",Riesgos!#REF!="Mayor"),CONCATENATE("R7C",Riesgos!#REF!),"")</f>
        <v>#REF!</v>
      </c>
      <c r="AE12" s="57" t="e">
        <f>IF(AND(Riesgos!#REF!="Muy Alta",Riesgos!#REF!="Mayor"),CONCATENATE("R7C",Riesgos!#REF!),"")</f>
        <v>#REF!</v>
      </c>
      <c r="AF12" s="57" t="e">
        <f>IF(AND(Riesgos!#REF!="Muy Alta",Riesgos!#REF!="Mayor"),CONCATENATE("R7C",Riesgos!#REF!),"")</f>
        <v>#REF!</v>
      </c>
      <c r="AG12" s="58" t="e">
        <f>IF(AND(Riesgos!#REF!="Muy Alta",Riesgos!#REF!="Mayor"),CONCATENATE("R7C",Riesgos!#REF!),"")</f>
        <v>#REF!</v>
      </c>
      <c r="AH12" s="84" t="e">
        <f>IF(AND(Riesgos!#REF!="Muy Alta",Riesgos!#REF!="Catastrófico"),CONCATENATE("R7C",Riesgos!#REF!),"")</f>
        <v>#REF!</v>
      </c>
      <c r="AI12" s="85" t="e">
        <f>IF(AND(Riesgos!#REF!="Muy Alta",Riesgos!#REF!="Catastrófico"),CONCATENATE("R7C",Riesgos!#REF!),"")</f>
        <v>#REF!</v>
      </c>
      <c r="AJ12" s="85" t="e">
        <f>IF(AND(Riesgos!#REF!="Muy Alta",Riesgos!#REF!="Catastrófico"),CONCATENATE("R7C",Riesgos!#REF!),"")</f>
        <v>#REF!</v>
      </c>
      <c r="AK12" s="85" t="e">
        <f>IF(AND(Riesgos!#REF!="Muy Alta",Riesgos!#REF!="Catastrófico"),CONCATENATE("R7C",Riesgos!#REF!),"")</f>
        <v>#REF!</v>
      </c>
      <c r="AL12" s="85" t="e">
        <f>IF(AND(Riesgos!#REF!="Muy Alta",Riesgos!#REF!="Catastrófico"),CONCATENATE("R7C",Riesgos!#REF!),"")</f>
        <v>#REF!</v>
      </c>
      <c r="AM12" s="86" t="e">
        <f>IF(AND(Riesgos!#REF!="Muy Alta",Riesgos!#REF!="Catastrófico"),CONCATENATE("R7C",Riesgos!#REF!),"")</f>
        <v>#REF!</v>
      </c>
      <c r="AN12" s="19"/>
      <c r="AO12" s="485"/>
      <c r="AP12" s="378"/>
      <c r="AQ12" s="378"/>
      <c r="AR12" s="378"/>
      <c r="AS12" s="378"/>
      <c r="AT12" s="486"/>
      <c r="AU12" s="19"/>
      <c r="AV12" s="19"/>
      <c r="AW12" s="19"/>
      <c r="AX12" s="19"/>
      <c r="AY12" s="19"/>
      <c r="AZ12" s="19"/>
      <c r="BA12" s="19"/>
      <c r="BB12" s="19"/>
      <c r="BC12" s="19"/>
      <c r="BD12" s="19"/>
      <c r="BE12" s="19"/>
      <c r="BF12" s="19"/>
      <c r="BG12" s="19"/>
      <c r="BH12" s="19"/>
      <c r="BI12" s="19"/>
    </row>
    <row r="13" spans="1:61" ht="15" customHeight="1">
      <c r="A13" s="19"/>
      <c r="B13" s="375"/>
      <c r="C13" s="378"/>
      <c r="D13" s="376"/>
      <c r="E13" s="381"/>
      <c r="F13" s="378"/>
      <c r="G13" s="378"/>
      <c r="H13" s="378"/>
      <c r="I13" s="376"/>
      <c r="J13" s="56" t="e">
        <f>IF(AND(Riesgos!#REF!="Muy Alta",Riesgos!#REF!="Leve"),CONCATENATE("R8C",Riesgos!#REF!),"")</f>
        <v>#REF!</v>
      </c>
      <c r="K13" s="57" t="e">
        <f>IF(AND(Riesgos!#REF!="Muy Alta",Riesgos!#REF!="Leve"),CONCATENATE("R8C",Riesgos!#REF!),"")</f>
        <v>#REF!</v>
      </c>
      <c r="L13" s="57" t="e">
        <f>IF(AND(Riesgos!#REF!="Muy Alta",Riesgos!#REF!="Leve"),CONCATENATE("R8C",Riesgos!#REF!),"")</f>
        <v>#REF!</v>
      </c>
      <c r="M13" s="57" t="e">
        <f>IF(AND(Riesgos!#REF!="Muy Alta",Riesgos!#REF!="Leve"),CONCATENATE("R8C",Riesgos!#REF!),"")</f>
        <v>#REF!</v>
      </c>
      <c r="N13" s="57" t="e">
        <f>IF(AND(Riesgos!#REF!="Muy Alta",Riesgos!#REF!="Leve"),CONCATENATE("R8C",Riesgos!#REF!),"")</f>
        <v>#REF!</v>
      </c>
      <c r="O13" s="58" t="e">
        <f>IF(AND(Riesgos!#REF!="Muy Alta",Riesgos!#REF!="Leve"),CONCATENATE("R8C",Riesgos!#REF!),"")</f>
        <v>#REF!</v>
      </c>
      <c r="P13" s="56" t="e">
        <f>IF(AND(Riesgos!#REF!="Muy Alta",Riesgos!#REF!="Menor"),CONCATENATE("R8C",Riesgos!#REF!),"")</f>
        <v>#REF!</v>
      </c>
      <c r="Q13" s="57" t="e">
        <f>IF(AND(Riesgos!#REF!="Muy Alta",Riesgos!#REF!="Menor"),CONCATENATE("R8C",Riesgos!#REF!),"")</f>
        <v>#REF!</v>
      </c>
      <c r="R13" s="57" t="e">
        <f>IF(AND(Riesgos!#REF!="Muy Alta",Riesgos!#REF!="Menor"),CONCATENATE("R8C",Riesgos!#REF!),"")</f>
        <v>#REF!</v>
      </c>
      <c r="S13" s="57" t="e">
        <f>IF(AND(Riesgos!#REF!="Muy Alta",Riesgos!#REF!="Menor"),CONCATENATE("R8C",Riesgos!#REF!),"")</f>
        <v>#REF!</v>
      </c>
      <c r="T13" s="57" t="e">
        <f>IF(AND(Riesgos!#REF!="Muy Alta",Riesgos!#REF!="Menor"),CONCATENATE("R8C",Riesgos!#REF!),"")</f>
        <v>#REF!</v>
      </c>
      <c r="U13" s="58" t="e">
        <f>IF(AND(Riesgos!#REF!="Muy Alta",Riesgos!#REF!="Menor"),CONCATENATE("R8C",Riesgos!#REF!),"")</f>
        <v>#REF!</v>
      </c>
      <c r="V13" s="56" t="e">
        <f>IF(AND(Riesgos!#REF!="Muy Alta",Riesgos!#REF!="Moderado"),CONCATENATE("R8C",Riesgos!#REF!),"")</f>
        <v>#REF!</v>
      </c>
      <c r="W13" s="57" t="e">
        <f>IF(AND(Riesgos!#REF!="Muy Alta",Riesgos!#REF!="Moderado"),CONCATENATE("R8C",Riesgos!#REF!),"")</f>
        <v>#REF!</v>
      </c>
      <c r="X13" s="57" t="e">
        <f>IF(AND(Riesgos!#REF!="Muy Alta",Riesgos!#REF!="Moderado"),CONCATENATE("R8C",Riesgos!#REF!),"")</f>
        <v>#REF!</v>
      </c>
      <c r="Y13" s="57" t="e">
        <f>IF(AND(Riesgos!#REF!="Muy Alta",Riesgos!#REF!="Moderado"),CONCATENATE("R8C",Riesgos!#REF!),"")</f>
        <v>#REF!</v>
      </c>
      <c r="Z13" s="57" t="e">
        <f>IF(AND(Riesgos!#REF!="Muy Alta",Riesgos!#REF!="Moderado"),CONCATENATE("R8C",Riesgos!#REF!),"")</f>
        <v>#REF!</v>
      </c>
      <c r="AA13" s="58" t="e">
        <f>IF(AND(Riesgos!#REF!="Muy Alta",Riesgos!#REF!="Moderado"),CONCATENATE("R8C",Riesgos!#REF!),"")</f>
        <v>#REF!</v>
      </c>
      <c r="AB13" s="56" t="e">
        <f>IF(AND(Riesgos!#REF!="Muy Alta",Riesgos!#REF!="Mayor"),CONCATENATE("R8C",Riesgos!#REF!),"")</f>
        <v>#REF!</v>
      </c>
      <c r="AC13" s="57" t="e">
        <f>IF(AND(Riesgos!#REF!="Muy Alta",Riesgos!#REF!="Mayor"),CONCATENATE("R8C",Riesgos!#REF!),"")</f>
        <v>#REF!</v>
      </c>
      <c r="AD13" s="57" t="e">
        <f>IF(AND(Riesgos!#REF!="Muy Alta",Riesgos!#REF!="Mayor"),CONCATENATE("R8C",Riesgos!#REF!),"")</f>
        <v>#REF!</v>
      </c>
      <c r="AE13" s="57" t="e">
        <f>IF(AND(Riesgos!#REF!="Muy Alta",Riesgos!#REF!="Mayor"),CONCATENATE("R8C",Riesgos!#REF!),"")</f>
        <v>#REF!</v>
      </c>
      <c r="AF13" s="57" t="e">
        <f>IF(AND(Riesgos!#REF!="Muy Alta",Riesgos!#REF!="Mayor"),CONCATENATE("R8C",Riesgos!#REF!),"")</f>
        <v>#REF!</v>
      </c>
      <c r="AG13" s="58" t="e">
        <f>IF(AND(Riesgos!#REF!="Muy Alta",Riesgos!#REF!="Mayor"),CONCATENATE("R8C",Riesgos!#REF!),"")</f>
        <v>#REF!</v>
      </c>
      <c r="AH13" s="84" t="e">
        <f>IF(AND(Riesgos!#REF!="Muy Alta",Riesgos!#REF!="Catastrófico"),CONCATENATE("R8C",Riesgos!#REF!),"")</f>
        <v>#REF!</v>
      </c>
      <c r="AI13" s="85" t="e">
        <f>IF(AND(Riesgos!#REF!="Muy Alta",Riesgos!#REF!="Catastrófico"),CONCATENATE("R8C",Riesgos!#REF!),"")</f>
        <v>#REF!</v>
      </c>
      <c r="AJ13" s="85" t="e">
        <f>IF(AND(Riesgos!#REF!="Muy Alta",Riesgos!#REF!="Catastrófico"),CONCATENATE("R8C",Riesgos!#REF!),"")</f>
        <v>#REF!</v>
      </c>
      <c r="AK13" s="85" t="e">
        <f>IF(AND(Riesgos!#REF!="Muy Alta",Riesgos!#REF!="Catastrófico"),CONCATENATE("R8C",Riesgos!#REF!),"")</f>
        <v>#REF!</v>
      </c>
      <c r="AL13" s="85" t="e">
        <f>IF(AND(Riesgos!#REF!="Muy Alta",Riesgos!#REF!="Catastrófico"),CONCATENATE("R8C",Riesgos!#REF!),"")</f>
        <v>#REF!</v>
      </c>
      <c r="AM13" s="86" t="e">
        <f>IF(AND(Riesgos!#REF!="Muy Alta",Riesgos!#REF!="Catastrófico"),CONCATENATE("R8C",Riesgos!#REF!),"")</f>
        <v>#REF!</v>
      </c>
      <c r="AN13" s="19"/>
      <c r="AO13" s="485"/>
      <c r="AP13" s="378"/>
      <c r="AQ13" s="378"/>
      <c r="AR13" s="378"/>
      <c r="AS13" s="378"/>
      <c r="AT13" s="486"/>
      <c r="AU13" s="19"/>
      <c r="AV13" s="19"/>
      <c r="AW13" s="19"/>
      <c r="AX13" s="19"/>
      <c r="AY13" s="19"/>
      <c r="AZ13" s="19"/>
      <c r="BA13" s="19"/>
      <c r="BB13" s="19"/>
      <c r="BC13" s="19"/>
      <c r="BD13" s="19"/>
      <c r="BE13" s="19"/>
      <c r="BF13" s="19"/>
      <c r="BG13" s="19"/>
      <c r="BH13" s="19"/>
      <c r="BI13" s="19"/>
    </row>
    <row r="14" spans="1:61" ht="15" customHeight="1">
      <c r="A14" s="19"/>
      <c r="B14" s="375"/>
      <c r="C14" s="378"/>
      <c r="D14" s="376"/>
      <c r="E14" s="381"/>
      <c r="F14" s="378"/>
      <c r="G14" s="378"/>
      <c r="H14" s="378"/>
      <c r="I14" s="376"/>
      <c r="J14" s="56" t="e">
        <f>IF(AND(Riesgos!#REF!="Muy Alta",Riesgos!#REF!="Leve"),CONCATENATE("R9C",Riesgos!#REF!),"")</f>
        <v>#REF!</v>
      </c>
      <c r="K14" s="57" t="e">
        <f>IF(AND(Riesgos!#REF!="Muy Alta",Riesgos!#REF!="Leve"),CONCATENATE("R9C",Riesgos!#REF!),"")</f>
        <v>#REF!</v>
      </c>
      <c r="L14" s="57" t="e">
        <f>IF(AND(Riesgos!#REF!="Muy Alta",Riesgos!#REF!="Leve"),CONCATENATE("R9C",Riesgos!#REF!),"")</f>
        <v>#REF!</v>
      </c>
      <c r="M14" s="57" t="e">
        <f>IF(AND(Riesgos!#REF!="Muy Alta",Riesgos!#REF!="Leve"),CONCATENATE("R9C",Riesgos!#REF!),"")</f>
        <v>#REF!</v>
      </c>
      <c r="N14" s="57" t="e">
        <f>IF(AND(Riesgos!#REF!="Muy Alta",Riesgos!#REF!="Leve"),CONCATENATE("R9C",Riesgos!#REF!),"")</f>
        <v>#REF!</v>
      </c>
      <c r="O14" s="58" t="e">
        <f>IF(AND(Riesgos!#REF!="Muy Alta",Riesgos!#REF!="Leve"),CONCATENATE("R9C",Riesgos!#REF!),"")</f>
        <v>#REF!</v>
      </c>
      <c r="P14" s="56" t="e">
        <f>IF(AND(Riesgos!#REF!="Muy Alta",Riesgos!#REF!="Menor"),CONCATENATE("R9C",Riesgos!#REF!),"")</f>
        <v>#REF!</v>
      </c>
      <c r="Q14" s="57" t="e">
        <f>IF(AND(Riesgos!#REF!="Muy Alta",Riesgos!#REF!="Menor"),CONCATENATE("R9C",Riesgos!#REF!),"")</f>
        <v>#REF!</v>
      </c>
      <c r="R14" s="57" t="e">
        <f>IF(AND(Riesgos!#REF!="Muy Alta",Riesgos!#REF!="Menor"),CONCATENATE("R9C",Riesgos!#REF!),"")</f>
        <v>#REF!</v>
      </c>
      <c r="S14" s="57" t="e">
        <f>IF(AND(Riesgos!#REF!="Muy Alta",Riesgos!#REF!="Menor"),CONCATENATE("R9C",Riesgos!#REF!),"")</f>
        <v>#REF!</v>
      </c>
      <c r="T14" s="57" t="e">
        <f>IF(AND(Riesgos!#REF!="Muy Alta",Riesgos!#REF!="Menor"),CONCATENATE("R9C",Riesgos!#REF!),"")</f>
        <v>#REF!</v>
      </c>
      <c r="U14" s="58" t="e">
        <f>IF(AND(Riesgos!#REF!="Muy Alta",Riesgos!#REF!="Menor"),CONCATENATE("R9C",Riesgos!#REF!),"")</f>
        <v>#REF!</v>
      </c>
      <c r="V14" s="56" t="e">
        <f>IF(AND(Riesgos!#REF!="Muy Alta",Riesgos!#REF!="Moderado"),CONCATENATE("R9C",Riesgos!#REF!),"")</f>
        <v>#REF!</v>
      </c>
      <c r="W14" s="57" t="e">
        <f>IF(AND(Riesgos!#REF!="Muy Alta",Riesgos!#REF!="Moderado"),CONCATENATE("R9C",Riesgos!#REF!),"")</f>
        <v>#REF!</v>
      </c>
      <c r="X14" s="57" t="e">
        <f>IF(AND(Riesgos!#REF!="Muy Alta",Riesgos!#REF!="Moderado"),CONCATENATE("R9C",Riesgos!#REF!),"")</f>
        <v>#REF!</v>
      </c>
      <c r="Y14" s="57" t="e">
        <f>IF(AND(Riesgos!#REF!="Muy Alta",Riesgos!#REF!="Moderado"),CONCATENATE("R9C",Riesgos!#REF!),"")</f>
        <v>#REF!</v>
      </c>
      <c r="Z14" s="57" t="e">
        <f>IF(AND(Riesgos!#REF!="Muy Alta",Riesgos!#REF!="Moderado"),CONCATENATE("R9C",Riesgos!#REF!),"")</f>
        <v>#REF!</v>
      </c>
      <c r="AA14" s="58" t="e">
        <f>IF(AND(Riesgos!#REF!="Muy Alta",Riesgos!#REF!="Moderado"),CONCATENATE("R9C",Riesgos!#REF!),"")</f>
        <v>#REF!</v>
      </c>
      <c r="AB14" s="56" t="e">
        <f>IF(AND(Riesgos!#REF!="Muy Alta",Riesgos!#REF!="Mayor"),CONCATENATE("R9C",Riesgos!#REF!),"")</f>
        <v>#REF!</v>
      </c>
      <c r="AC14" s="57" t="e">
        <f>IF(AND(Riesgos!#REF!="Muy Alta",Riesgos!#REF!="Mayor"),CONCATENATE("R9C",Riesgos!#REF!),"")</f>
        <v>#REF!</v>
      </c>
      <c r="AD14" s="57" t="e">
        <f>IF(AND(Riesgos!#REF!="Muy Alta",Riesgos!#REF!="Mayor"),CONCATENATE("R9C",Riesgos!#REF!),"")</f>
        <v>#REF!</v>
      </c>
      <c r="AE14" s="57" t="e">
        <f>IF(AND(Riesgos!#REF!="Muy Alta",Riesgos!#REF!="Mayor"),CONCATENATE("R9C",Riesgos!#REF!),"")</f>
        <v>#REF!</v>
      </c>
      <c r="AF14" s="57" t="e">
        <f>IF(AND(Riesgos!#REF!="Muy Alta",Riesgos!#REF!="Mayor"),CONCATENATE("R9C",Riesgos!#REF!),"")</f>
        <v>#REF!</v>
      </c>
      <c r="AG14" s="58" t="e">
        <f>IF(AND(Riesgos!#REF!="Muy Alta",Riesgos!#REF!="Mayor"),CONCATENATE("R9C",Riesgos!#REF!),"")</f>
        <v>#REF!</v>
      </c>
      <c r="AH14" s="84" t="e">
        <f>IF(AND(Riesgos!#REF!="Muy Alta",Riesgos!#REF!="Catastrófico"),CONCATENATE("R9C",Riesgos!#REF!),"")</f>
        <v>#REF!</v>
      </c>
      <c r="AI14" s="85" t="e">
        <f>IF(AND(Riesgos!#REF!="Muy Alta",Riesgos!#REF!="Catastrófico"),CONCATENATE("R9C",Riesgos!#REF!),"")</f>
        <v>#REF!</v>
      </c>
      <c r="AJ14" s="85" t="e">
        <f>IF(AND(Riesgos!#REF!="Muy Alta",Riesgos!#REF!="Catastrófico"),CONCATENATE("R9C",Riesgos!#REF!),"")</f>
        <v>#REF!</v>
      </c>
      <c r="AK14" s="85" t="e">
        <f>IF(AND(Riesgos!#REF!="Muy Alta",Riesgos!#REF!="Catastrófico"),CONCATENATE("R9C",Riesgos!#REF!),"")</f>
        <v>#REF!</v>
      </c>
      <c r="AL14" s="85" t="e">
        <f>IF(AND(Riesgos!#REF!="Muy Alta",Riesgos!#REF!="Catastrófico"),CONCATENATE("R9C",Riesgos!#REF!),"")</f>
        <v>#REF!</v>
      </c>
      <c r="AM14" s="86" t="e">
        <f>IF(AND(Riesgos!#REF!="Muy Alta",Riesgos!#REF!="Catastrófico"),CONCATENATE("R9C",Riesgos!#REF!),"")</f>
        <v>#REF!</v>
      </c>
      <c r="AN14" s="19"/>
      <c r="AO14" s="485"/>
      <c r="AP14" s="378"/>
      <c r="AQ14" s="378"/>
      <c r="AR14" s="378"/>
      <c r="AS14" s="378"/>
      <c r="AT14" s="486"/>
      <c r="AU14" s="19"/>
      <c r="AV14" s="19"/>
      <c r="AW14" s="19"/>
      <c r="AX14" s="19"/>
      <c r="AY14" s="19"/>
      <c r="AZ14" s="19"/>
      <c r="BA14" s="19"/>
      <c r="BB14" s="19"/>
      <c r="BC14" s="19"/>
      <c r="BD14" s="19"/>
      <c r="BE14" s="19"/>
      <c r="BF14" s="19"/>
      <c r="BG14" s="19"/>
      <c r="BH14" s="19"/>
      <c r="BI14" s="19"/>
    </row>
    <row r="15" spans="1:61" ht="15.75" customHeight="1">
      <c r="A15" s="19"/>
      <c r="B15" s="375"/>
      <c r="C15" s="378"/>
      <c r="D15" s="376"/>
      <c r="E15" s="477"/>
      <c r="F15" s="478"/>
      <c r="G15" s="478"/>
      <c r="H15" s="478"/>
      <c r="I15" s="479"/>
      <c r="J15" s="59" t="e">
        <f>IF(AND(Riesgos!#REF!="Muy Alta",Riesgos!#REF!="Leve"),CONCATENATE("R10C",Riesgos!#REF!),"")</f>
        <v>#REF!</v>
      </c>
      <c r="K15" s="60" t="e">
        <f>IF(AND(Riesgos!#REF!="Muy Alta",Riesgos!#REF!="Leve"),CONCATENATE("R10C",Riesgos!#REF!),"")</f>
        <v>#REF!</v>
      </c>
      <c r="L15" s="60" t="e">
        <f>IF(AND(Riesgos!#REF!="Muy Alta",Riesgos!#REF!="Leve"),CONCATENATE("R10C",Riesgos!#REF!),"")</f>
        <v>#REF!</v>
      </c>
      <c r="M15" s="60" t="e">
        <f>IF(AND(Riesgos!#REF!="Muy Alta",Riesgos!#REF!="Leve"),CONCATENATE("R10C",Riesgos!#REF!),"")</f>
        <v>#REF!</v>
      </c>
      <c r="N15" s="60" t="e">
        <f>IF(AND(Riesgos!#REF!="Muy Alta",Riesgos!#REF!="Leve"),CONCATENATE("R10C",Riesgos!#REF!),"")</f>
        <v>#REF!</v>
      </c>
      <c r="O15" s="61" t="e">
        <f>IF(AND(Riesgos!#REF!="Muy Alta",Riesgos!#REF!="Leve"),CONCATENATE("R10C",Riesgos!#REF!),"")</f>
        <v>#REF!</v>
      </c>
      <c r="P15" s="56" t="e">
        <f>IF(AND(Riesgos!#REF!="Muy Alta",Riesgos!#REF!="Menor"),CONCATENATE("R10C",Riesgos!#REF!),"")</f>
        <v>#REF!</v>
      </c>
      <c r="Q15" s="57" t="e">
        <f>IF(AND(Riesgos!#REF!="Muy Alta",Riesgos!#REF!="Menor"),CONCATENATE("R10C",Riesgos!#REF!),"")</f>
        <v>#REF!</v>
      </c>
      <c r="R15" s="57" t="e">
        <f>IF(AND(Riesgos!#REF!="Muy Alta",Riesgos!#REF!="Menor"),CONCATENATE("R10C",Riesgos!#REF!),"")</f>
        <v>#REF!</v>
      </c>
      <c r="S15" s="57" t="e">
        <f>IF(AND(Riesgos!#REF!="Muy Alta",Riesgos!#REF!="Menor"),CONCATENATE("R10C",Riesgos!#REF!),"")</f>
        <v>#REF!</v>
      </c>
      <c r="T15" s="57" t="e">
        <f>IF(AND(Riesgos!#REF!="Muy Alta",Riesgos!#REF!="Menor"),CONCATENATE("R10C",Riesgos!#REF!),"")</f>
        <v>#REF!</v>
      </c>
      <c r="U15" s="58" t="e">
        <f>IF(AND(Riesgos!#REF!="Muy Alta",Riesgos!#REF!="Menor"),CONCATENATE("R10C",Riesgos!#REF!),"")</f>
        <v>#REF!</v>
      </c>
      <c r="V15" s="59" t="e">
        <f>IF(AND(Riesgos!#REF!="Muy Alta",Riesgos!#REF!="Moderado"),CONCATENATE("R10C",Riesgos!#REF!),"")</f>
        <v>#REF!</v>
      </c>
      <c r="W15" s="60" t="e">
        <f>IF(AND(Riesgos!#REF!="Muy Alta",Riesgos!#REF!="Moderado"),CONCATENATE("R10C",Riesgos!#REF!),"")</f>
        <v>#REF!</v>
      </c>
      <c r="X15" s="60" t="e">
        <f>IF(AND(Riesgos!#REF!="Muy Alta",Riesgos!#REF!="Moderado"),CONCATENATE("R10C",Riesgos!#REF!),"")</f>
        <v>#REF!</v>
      </c>
      <c r="Y15" s="60" t="e">
        <f>IF(AND(Riesgos!#REF!="Muy Alta",Riesgos!#REF!="Moderado"),CONCATENATE("R10C",Riesgos!#REF!),"")</f>
        <v>#REF!</v>
      </c>
      <c r="Z15" s="60" t="e">
        <f>IF(AND(Riesgos!#REF!="Muy Alta",Riesgos!#REF!="Moderado"),CONCATENATE("R10C",Riesgos!#REF!),"")</f>
        <v>#REF!</v>
      </c>
      <c r="AA15" s="61" t="e">
        <f>IF(AND(Riesgos!#REF!="Muy Alta",Riesgos!#REF!="Moderado"),CONCATENATE("R10C",Riesgos!#REF!),"")</f>
        <v>#REF!</v>
      </c>
      <c r="AB15" s="56" t="e">
        <f>IF(AND(Riesgos!#REF!="Muy Alta",Riesgos!#REF!="Mayor"),CONCATENATE("R10C",Riesgos!#REF!),"")</f>
        <v>#REF!</v>
      </c>
      <c r="AC15" s="57" t="e">
        <f>IF(AND(Riesgos!#REF!="Muy Alta",Riesgos!#REF!="Mayor"),CONCATENATE("R10C",Riesgos!#REF!),"")</f>
        <v>#REF!</v>
      </c>
      <c r="AD15" s="57" t="e">
        <f>IF(AND(Riesgos!#REF!="Muy Alta",Riesgos!#REF!="Mayor"),CONCATENATE("R10C",Riesgos!#REF!),"")</f>
        <v>#REF!</v>
      </c>
      <c r="AE15" s="57" t="e">
        <f>IF(AND(Riesgos!#REF!="Muy Alta",Riesgos!#REF!="Mayor"),CONCATENATE("R10C",Riesgos!#REF!),"")</f>
        <v>#REF!</v>
      </c>
      <c r="AF15" s="57" t="e">
        <f>IF(AND(Riesgos!#REF!="Muy Alta",Riesgos!#REF!="Mayor"),CONCATENATE("R10C",Riesgos!#REF!),"")</f>
        <v>#REF!</v>
      </c>
      <c r="AG15" s="58" t="e">
        <f>IF(AND(Riesgos!#REF!="Muy Alta",Riesgos!#REF!="Mayor"),CONCATENATE("R10C",Riesgos!#REF!),"")</f>
        <v>#REF!</v>
      </c>
      <c r="AH15" s="87" t="e">
        <f>IF(AND(Riesgos!#REF!="Muy Alta",Riesgos!#REF!="Catastrófico"),CONCATENATE("R10C",Riesgos!#REF!),"")</f>
        <v>#REF!</v>
      </c>
      <c r="AI15" s="88" t="e">
        <f>IF(AND(Riesgos!#REF!="Muy Alta",Riesgos!#REF!="Catastrófico"),CONCATENATE("R10C",Riesgos!#REF!),"")</f>
        <v>#REF!</v>
      </c>
      <c r="AJ15" s="88" t="e">
        <f>IF(AND(Riesgos!#REF!="Muy Alta",Riesgos!#REF!="Catastrófico"),CONCATENATE("R10C",Riesgos!#REF!),"")</f>
        <v>#REF!</v>
      </c>
      <c r="AK15" s="88" t="e">
        <f>IF(AND(Riesgos!#REF!="Muy Alta",Riesgos!#REF!="Catastrófico"),CONCATENATE("R10C",Riesgos!#REF!),"")</f>
        <v>#REF!</v>
      </c>
      <c r="AL15" s="88" t="e">
        <f>IF(AND(Riesgos!#REF!="Muy Alta",Riesgos!#REF!="Catastrófico"),CONCATENATE("R10C",Riesgos!#REF!),"")</f>
        <v>#REF!</v>
      </c>
      <c r="AM15" s="89" t="e">
        <f>IF(AND(Riesgos!#REF!="Muy Alta",Riesgos!#REF!="Catastrófico"),CONCATENATE("R10C",Riesgos!#REF!),"")</f>
        <v>#REF!</v>
      </c>
      <c r="AN15" s="19"/>
      <c r="AO15" s="487"/>
      <c r="AP15" s="488"/>
      <c r="AQ15" s="488"/>
      <c r="AR15" s="488"/>
      <c r="AS15" s="488"/>
      <c r="AT15" s="489"/>
      <c r="AU15" s="19"/>
      <c r="AV15" s="19"/>
      <c r="AW15" s="19"/>
      <c r="AX15" s="19"/>
      <c r="AY15" s="19"/>
      <c r="AZ15" s="19"/>
      <c r="BA15" s="19"/>
      <c r="BB15" s="19"/>
      <c r="BC15" s="19"/>
      <c r="BD15" s="19"/>
      <c r="BE15" s="19"/>
      <c r="BF15" s="19"/>
      <c r="BG15" s="19"/>
      <c r="BH15" s="19"/>
      <c r="BI15" s="19"/>
    </row>
    <row r="16" spans="1:61" ht="15" customHeight="1">
      <c r="A16" s="19"/>
      <c r="B16" s="375"/>
      <c r="C16" s="378"/>
      <c r="D16" s="376"/>
      <c r="E16" s="514" t="s">
        <v>413</v>
      </c>
      <c r="F16" s="466"/>
      <c r="G16" s="466"/>
      <c r="H16" s="466"/>
      <c r="I16" s="466"/>
      <c r="J16" s="62" t="e">
        <f>IF(AND(Riesgos!#REF!="Alta",Riesgos!#REF!="Leve"),CONCATENATE("R1C",Riesgos!#REF!),"")</f>
        <v>#REF!</v>
      </c>
      <c r="K16" s="63" t="e">
        <f>IF(AND(Riesgos!#REF!="Alta",Riesgos!#REF!="Leve"),CONCATENATE("R1C",Riesgos!#REF!),"")</f>
        <v>#REF!</v>
      </c>
      <c r="L16" s="63" t="e">
        <f>IF(AND(Riesgos!#REF!="Alta",Riesgos!#REF!="Leve"),CONCATENATE("R1C",Riesgos!#REF!),"")</f>
        <v>#REF!</v>
      </c>
      <c r="M16" s="63" t="e">
        <f>IF(AND(Riesgos!#REF!="Alta",Riesgos!#REF!="Leve"),CONCATENATE("R1C",Riesgos!#REF!),"")</f>
        <v>#REF!</v>
      </c>
      <c r="N16" s="63" t="e">
        <f>IF(AND(Riesgos!#REF!="Alta",Riesgos!#REF!="Leve"),CONCATENATE("R1C",Riesgos!#REF!),"")</f>
        <v>#REF!</v>
      </c>
      <c r="O16" s="64" t="e">
        <f>IF(AND(Riesgos!#REF!="Alta",Riesgos!#REF!="Leve"),CONCATENATE("R1C",Riesgos!#REF!),"")</f>
        <v>#REF!</v>
      </c>
      <c r="P16" s="62" t="e">
        <f>IF(AND(Riesgos!#REF!="Alta",Riesgos!#REF!="Menor"),CONCATENATE("R1C",Riesgos!#REF!),"")</f>
        <v>#REF!</v>
      </c>
      <c r="Q16" s="63" t="e">
        <f>IF(AND(Riesgos!#REF!="Alta",Riesgos!#REF!="Menor"),CONCATENATE("R1C",Riesgos!#REF!),"")</f>
        <v>#REF!</v>
      </c>
      <c r="R16" s="63" t="e">
        <f>IF(AND(Riesgos!#REF!="Alta",Riesgos!#REF!="Menor"),CONCATENATE("R1C",Riesgos!#REF!),"")</f>
        <v>#REF!</v>
      </c>
      <c r="S16" s="63" t="e">
        <f>IF(AND(Riesgos!#REF!="Alta",Riesgos!#REF!="Menor"),CONCATENATE("R1C",Riesgos!#REF!),"")</f>
        <v>#REF!</v>
      </c>
      <c r="T16" s="63" t="e">
        <f>IF(AND(Riesgos!#REF!="Alta",Riesgos!#REF!="Menor"),CONCATENATE("R1C",Riesgos!#REF!),"")</f>
        <v>#REF!</v>
      </c>
      <c r="U16" s="64" t="e">
        <f>IF(AND(Riesgos!#REF!="Alta",Riesgos!#REF!="Menor"),CONCATENATE("R1C",Riesgos!#REF!),"")</f>
        <v>#REF!</v>
      </c>
      <c r="V16" s="53" t="e">
        <f>IF(AND(Riesgos!#REF!="Alta",Riesgos!#REF!="Moderado"),CONCATENATE("R1C",Riesgos!#REF!),"")</f>
        <v>#REF!</v>
      </c>
      <c r="W16" s="54" t="e">
        <f>IF(AND(Riesgos!#REF!="Alta",Riesgos!#REF!="Moderado"),CONCATENATE("R1C",Riesgos!#REF!),"")</f>
        <v>#REF!</v>
      </c>
      <c r="X16" s="54" t="e">
        <f>IF(AND(Riesgos!#REF!="Alta",Riesgos!#REF!="Moderado"),CONCATENATE("R1C",Riesgos!#REF!),"")</f>
        <v>#REF!</v>
      </c>
      <c r="Y16" s="54" t="e">
        <f>IF(AND(Riesgos!#REF!="Alta",Riesgos!#REF!="Moderado"),CONCATENATE("R1C",Riesgos!#REF!),"")</f>
        <v>#REF!</v>
      </c>
      <c r="Z16" s="54" t="e">
        <f>IF(AND(Riesgos!#REF!="Alta",Riesgos!#REF!="Moderado"),CONCATENATE("R1C",Riesgos!#REF!),"")</f>
        <v>#REF!</v>
      </c>
      <c r="AA16" s="55" t="e">
        <f>IF(AND(Riesgos!#REF!="Alta",Riesgos!#REF!="Moderado"),CONCATENATE("R1C",Riesgos!#REF!),"")</f>
        <v>#REF!</v>
      </c>
      <c r="AB16" s="53" t="e">
        <f>IF(AND(Riesgos!#REF!="Alta",Riesgos!#REF!="Mayor"),CONCATENATE("R1C",Riesgos!#REF!),"")</f>
        <v>#REF!</v>
      </c>
      <c r="AC16" s="54" t="e">
        <f>IF(AND(Riesgos!#REF!="Alta",Riesgos!#REF!="Mayor"),CONCATENATE("R1C",Riesgos!#REF!),"")</f>
        <v>#REF!</v>
      </c>
      <c r="AD16" s="54" t="e">
        <f>IF(AND(Riesgos!#REF!="Alta",Riesgos!#REF!="Mayor"),CONCATENATE("R1C",Riesgos!#REF!),"")</f>
        <v>#REF!</v>
      </c>
      <c r="AE16" s="54" t="e">
        <f>IF(AND(Riesgos!#REF!="Alta",Riesgos!#REF!="Mayor"),CONCATENATE("R1C",Riesgos!#REF!),"")</f>
        <v>#REF!</v>
      </c>
      <c r="AF16" s="54" t="e">
        <f>IF(AND(Riesgos!#REF!="Alta",Riesgos!#REF!="Mayor"),CONCATENATE("R1C",Riesgos!#REF!),"")</f>
        <v>#REF!</v>
      </c>
      <c r="AG16" s="55" t="e">
        <f>IF(AND(Riesgos!#REF!="Alta",Riesgos!#REF!="Mayor"),CONCATENATE("R1C",Riesgos!#REF!),"")</f>
        <v>#REF!</v>
      </c>
      <c r="AH16" s="81" t="e">
        <f>IF(AND(Riesgos!#REF!="Alta",Riesgos!#REF!="Catastrófico"),CONCATENATE("R1C",Riesgos!#REF!),"")</f>
        <v>#REF!</v>
      </c>
      <c r="AI16" s="82" t="e">
        <f>IF(AND(Riesgos!#REF!="Alta",Riesgos!#REF!="Catastrófico"),CONCATENATE("R1C",Riesgos!#REF!),"")</f>
        <v>#REF!</v>
      </c>
      <c r="AJ16" s="82" t="e">
        <f>IF(AND(Riesgos!#REF!="Alta",Riesgos!#REF!="Catastrófico"),CONCATENATE("R1C",Riesgos!#REF!),"")</f>
        <v>#REF!</v>
      </c>
      <c r="AK16" s="82" t="e">
        <f>IF(AND(Riesgos!#REF!="Alta",Riesgos!#REF!="Catastrófico"),CONCATENATE("R1C",Riesgos!#REF!),"")</f>
        <v>#REF!</v>
      </c>
      <c r="AL16" s="82" t="e">
        <f>IF(AND(Riesgos!#REF!="Alta",Riesgos!#REF!="Catastrófico"),CONCATENATE("R1C",Riesgos!#REF!),"")</f>
        <v>#REF!</v>
      </c>
      <c r="AM16" s="83" t="e">
        <f>IF(AND(Riesgos!#REF!="Alta",Riesgos!#REF!="Catastrófico"),CONCATENATE("R1C",Riesgos!#REF!),"")</f>
        <v>#REF!</v>
      </c>
      <c r="AN16" s="19"/>
      <c r="AO16" s="510" t="s">
        <v>347</v>
      </c>
      <c r="AP16" s="483"/>
      <c r="AQ16" s="483"/>
      <c r="AR16" s="483"/>
      <c r="AS16" s="483"/>
      <c r="AT16" s="484"/>
      <c r="AU16" s="19"/>
      <c r="AV16" s="19"/>
      <c r="AW16" s="19"/>
      <c r="AX16" s="19"/>
      <c r="AY16" s="19"/>
      <c r="AZ16" s="19"/>
      <c r="BA16" s="19"/>
      <c r="BB16" s="19"/>
      <c r="BC16" s="19"/>
      <c r="BD16" s="19"/>
      <c r="BE16" s="19"/>
      <c r="BF16" s="19"/>
      <c r="BG16" s="19"/>
      <c r="BH16" s="19"/>
      <c r="BI16" s="19"/>
    </row>
    <row r="17" spans="1:61" ht="15" customHeight="1">
      <c r="A17" s="19"/>
      <c r="B17" s="375"/>
      <c r="C17" s="378"/>
      <c r="D17" s="376"/>
      <c r="E17" s="381"/>
      <c r="F17" s="378"/>
      <c r="G17" s="378"/>
      <c r="H17" s="378"/>
      <c r="I17" s="378"/>
      <c r="J17" s="65" t="e">
        <f>IF(AND(Riesgos!#REF!="Alta",Riesgos!#REF!="Leve"),CONCATENATE("R2C",Riesgos!#REF!),"")</f>
        <v>#REF!</v>
      </c>
      <c r="K17" s="66" t="e">
        <f>IF(AND(Riesgos!#REF!="Alta",Riesgos!#REF!="Leve"),CONCATENATE("R2C",Riesgos!#REF!),"")</f>
        <v>#REF!</v>
      </c>
      <c r="L17" s="66" t="e">
        <f>IF(AND(Riesgos!#REF!="Alta",Riesgos!#REF!="Leve"),CONCATENATE("R2C",Riesgos!#REF!),"")</f>
        <v>#REF!</v>
      </c>
      <c r="M17" s="66" t="e">
        <f>IF(AND(Riesgos!#REF!="Alta",Riesgos!#REF!="Leve"),CONCATENATE("R2C",Riesgos!#REF!),"")</f>
        <v>#REF!</v>
      </c>
      <c r="N17" s="66" t="e">
        <f>IF(AND(Riesgos!#REF!="Alta",Riesgos!#REF!="Leve"),CONCATENATE("R2C",Riesgos!#REF!),"")</f>
        <v>#REF!</v>
      </c>
      <c r="O17" s="67" t="e">
        <f>IF(AND(Riesgos!#REF!="Alta",Riesgos!#REF!="Leve"),CONCATENATE("R2C",Riesgos!#REF!),"")</f>
        <v>#REF!</v>
      </c>
      <c r="P17" s="65" t="e">
        <f>IF(AND(Riesgos!#REF!="Alta",Riesgos!#REF!="Menor"),CONCATENATE("R2C",Riesgos!#REF!),"")</f>
        <v>#REF!</v>
      </c>
      <c r="Q17" s="66" t="e">
        <f>IF(AND(Riesgos!#REF!="Alta",Riesgos!#REF!="Menor"),CONCATENATE("R2C",Riesgos!#REF!),"")</f>
        <v>#REF!</v>
      </c>
      <c r="R17" s="66" t="e">
        <f>IF(AND(Riesgos!#REF!="Alta",Riesgos!#REF!="Menor"),CONCATENATE("R2C",Riesgos!#REF!),"")</f>
        <v>#REF!</v>
      </c>
      <c r="S17" s="66" t="e">
        <f>IF(AND(Riesgos!#REF!="Alta",Riesgos!#REF!="Menor"),CONCATENATE("R2C",Riesgos!#REF!),"")</f>
        <v>#REF!</v>
      </c>
      <c r="T17" s="66" t="e">
        <f>IF(AND(Riesgos!#REF!="Alta",Riesgos!#REF!="Menor"),CONCATENATE("R2C",Riesgos!#REF!),"")</f>
        <v>#REF!</v>
      </c>
      <c r="U17" s="67" t="e">
        <f>IF(AND(Riesgos!#REF!="Alta",Riesgos!#REF!="Menor"),CONCATENATE("R2C",Riesgos!#REF!),"")</f>
        <v>#REF!</v>
      </c>
      <c r="V17" s="56" t="e">
        <f>IF(AND(Riesgos!#REF!="Alta",Riesgos!#REF!="Moderado"),CONCATENATE("R2C",Riesgos!#REF!),"")</f>
        <v>#REF!</v>
      </c>
      <c r="W17" s="57" t="e">
        <f>IF(AND(Riesgos!#REF!="Alta",Riesgos!#REF!="Moderado"),CONCATENATE("R2C",Riesgos!#REF!),"")</f>
        <v>#REF!</v>
      </c>
      <c r="X17" s="57" t="e">
        <f>IF(AND(Riesgos!#REF!="Alta",Riesgos!#REF!="Moderado"),CONCATENATE("R2C",Riesgos!#REF!),"")</f>
        <v>#REF!</v>
      </c>
      <c r="Y17" s="57" t="e">
        <f>IF(AND(Riesgos!#REF!="Alta",Riesgos!#REF!="Moderado"),CONCATENATE("R2C",Riesgos!#REF!),"")</f>
        <v>#REF!</v>
      </c>
      <c r="Z17" s="57" t="e">
        <f>IF(AND(Riesgos!#REF!="Alta",Riesgos!#REF!="Moderado"),CONCATENATE("R2C",Riesgos!#REF!),"")</f>
        <v>#REF!</v>
      </c>
      <c r="AA17" s="58" t="e">
        <f>IF(AND(Riesgos!#REF!="Alta",Riesgos!#REF!="Moderado"),CONCATENATE("R2C",Riesgos!#REF!),"")</f>
        <v>#REF!</v>
      </c>
      <c r="AB17" s="56" t="e">
        <f>IF(AND(Riesgos!#REF!="Alta",Riesgos!#REF!="Mayor"),CONCATENATE("R2C",Riesgos!#REF!),"")</f>
        <v>#REF!</v>
      </c>
      <c r="AC17" s="57" t="e">
        <f>IF(AND(Riesgos!#REF!="Alta",Riesgos!#REF!="Mayor"),CONCATENATE("R2C",Riesgos!#REF!),"")</f>
        <v>#REF!</v>
      </c>
      <c r="AD17" s="57" t="e">
        <f>IF(AND(Riesgos!#REF!="Alta",Riesgos!#REF!="Mayor"),CONCATENATE("R2C",Riesgos!#REF!),"")</f>
        <v>#REF!</v>
      </c>
      <c r="AE17" s="57" t="e">
        <f>IF(AND(Riesgos!#REF!="Alta",Riesgos!#REF!="Mayor"),CONCATENATE("R2C",Riesgos!#REF!),"")</f>
        <v>#REF!</v>
      </c>
      <c r="AF17" s="57" t="e">
        <f>IF(AND(Riesgos!#REF!="Alta",Riesgos!#REF!="Mayor"),CONCATENATE("R2C",Riesgos!#REF!),"")</f>
        <v>#REF!</v>
      </c>
      <c r="AG17" s="58" t="e">
        <f>IF(AND(Riesgos!#REF!="Alta",Riesgos!#REF!="Mayor"),CONCATENATE("R2C",Riesgos!#REF!),"")</f>
        <v>#REF!</v>
      </c>
      <c r="AH17" s="84" t="e">
        <f>IF(AND(Riesgos!#REF!="Alta",Riesgos!#REF!="Catastrófico"),CONCATENATE("R2C",Riesgos!#REF!),"")</f>
        <v>#REF!</v>
      </c>
      <c r="AI17" s="85" t="e">
        <f>IF(AND(Riesgos!#REF!="Alta",Riesgos!#REF!="Catastrófico"),CONCATENATE("R2C",Riesgos!#REF!),"")</f>
        <v>#REF!</v>
      </c>
      <c r="AJ17" s="85" t="e">
        <f>IF(AND(Riesgos!#REF!="Alta",Riesgos!#REF!="Catastrófico"),CONCATENATE("R2C",Riesgos!#REF!),"")</f>
        <v>#REF!</v>
      </c>
      <c r="AK17" s="85" t="e">
        <f>IF(AND(Riesgos!#REF!="Alta",Riesgos!#REF!="Catastrófico"),CONCATENATE("R2C",Riesgos!#REF!),"")</f>
        <v>#REF!</v>
      </c>
      <c r="AL17" s="85" t="e">
        <f>IF(AND(Riesgos!#REF!="Alta",Riesgos!#REF!="Catastrófico"),CONCATENATE("R2C",Riesgos!#REF!),"")</f>
        <v>#REF!</v>
      </c>
      <c r="AM17" s="86" t="e">
        <f>IF(AND(Riesgos!#REF!="Alta",Riesgos!#REF!="Catastrófico"),CONCATENATE("R2C",Riesgos!#REF!),"")</f>
        <v>#REF!</v>
      </c>
      <c r="AN17" s="19"/>
      <c r="AO17" s="485"/>
      <c r="AP17" s="378"/>
      <c r="AQ17" s="378"/>
      <c r="AR17" s="378"/>
      <c r="AS17" s="378"/>
      <c r="AT17" s="486"/>
      <c r="AU17" s="19"/>
      <c r="AV17" s="19"/>
      <c r="AW17" s="19"/>
      <c r="AX17" s="19"/>
      <c r="AY17" s="19"/>
      <c r="AZ17" s="19"/>
      <c r="BA17" s="19"/>
      <c r="BB17" s="19"/>
      <c r="BC17" s="19"/>
      <c r="BD17" s="19"/>
      <c r="BE17" s="19"/>
      <c r="BF17" s="19"/>
      <c r="BG17" s="19"/>
      <c r="BH17" s="19"/>
      <c r="BI17" s="19"/>
    </row>
    <row r="18" spans="1:61" ht="15" customHeight="1">
      <c r="A18" s="19"/>
      <c r="B18" s="375"/>
      <c r="C18" s="378"/>
      <c r="D18" s="376"/>
      <c r="E18" s="381"/>
      <c r="F18" s="378"/>
      <c r="G18" s="378"/>
      <c r="H18" s="378"/>
      <c r="I18" s="378"/>
      <c r="J18" s="65" t="e">
        <f>IF(AND(Riesgos!#REF!="Alta",Riesgos!#REF!="Leve"),CONCATENATE("R3C",Riesgos!#REF!),"")</f>
        <v>#REF!</v>
      </c>
      <c r="K18" s="66" t="e">
        <f>IF(AND(Riesgos!#REF!="Alta",Riesgos!#REF!="Leve"),CONCATENATE("R3C",Riesgos!#REF!),"")</f>
        <v>#REF!</v>
      </c>
      <c r="L18" s="66" t="e">
        <f>IF(AND(Riesgos!#REF!="Alta",Riesgos!#REF!="Leve"),CONCATENATE("R3C",Riesgos!#REF!),"")</f>
        <v>#REF!</v>
      </c>
      <c r="M18" s="66" t="e">
        <f>IF(AND(Riesgos!#REF!="Alta",Riesgos!#REF!="Leve"),CONCATENATE("R3C",Riesgos!#REF!),"")</f>
        <v>#REF!</v>
      </c>
      <c r="N18" s="66" t="e">
        <f>IF(AND(Riesgos!#REF!="Alta",Riesgos!#REF!="Leve"),CONCATENATE("R3C",Riesgos!#REF!),"")</f>
        <v>#REF!</v>
      </c>
      <c r="O18" s="67" t="e">
        <f>IF(AND(Riesgos!#REF!="Alta",Riesgos!#REF!="Leve"),CONCATENATE("R3C",Riesgos!#REF!),"")</f>
        <v>#REF!</v>
      </c>
      <c r="P18" s="65" t="e">
        <f>IF(AND(Riesgos!#REF!="Alta",Riesgos!#REF!="Menor"),CONCATENATE("R3C",Riesgos!#REF!),"")</f>
        <v>#REF!</v>
      </c>
      <c r="Q18" s="66" t="e">
        <f>IF(AND(Riesgos!#REF!="Alta",Riesgos!#REF!="Menor"),CONCATENATE("R3C",Riesgos!#REF!),"")</f>
        <v>#REF!</v>
      </c>
      <c r="R18" s="66" t="e">
        <f>IF(AND(Riesgos!#REF!="Alta",Riesgos!#REF!="Menor"),CONCATENATE("R3C",Riesgos!#REF!),"")</f>
        <v>#REF!</v>
      </c>
      <c r="S18" s="66" t="e">
        <f>IF(AND(Riesgos!#REF!="Alta",Riesgos!#REF!="Menor"),CONCATENATE("R3C",Riesgos!#REF!),"")</f>
        <v>#REF!</v>
      </c>
      <c r="T18" s="66" t="e">
        <f>IF(AND(Riesgos!#REF!="Alta",Riesgos!#REF!="Menor"),CONCATENATE("R3C",Riesgos!#REF!),"")</f>
        <v>#REF!</v>
      </c>
      <c r="U18" s="67" t="e">
        <f>IF(AND(Riesgos!#REF!="Alta",Riesgos!#REF!="Menor"),CONCATENATE("R3C",Riesgos!#REF!),"")</f>
        <v>#REF!</v>
      </c>
      <c r="V18" s="56" t="e">
        <f>IF(AND(Riesgos!#REF!="Alta",Riesgos!#REF!="Moderado"),CONCATENATE("R3C",Riesgos!#REF!),"")</f>
        <v>#REF!</v>
      </c>
      <c r="W18" s="57" t="e">
        <f>IF(AND(Riesgos!#REF!="Alta",Riesgos!#REF!="Moderado"),CONCATENATE("R3C",Riesgos!#REF!),"")</f>
        <v>#REF!</v>
      </c>
      <c r="X18" s="57" t="e">
        <f>IF(AND(Riesgos!#REF!="Alta",Riesgos!#REF!="Moderado"),CONCATENATE("R3C",Riesgos!#REF!),"")</f>
        <v>#REF!</v>
      </c>
      <c r="Y18" s="57" t="e">
        <f>IF(AND(Riesgos!#REF!="Alta",Riesgos!#REF!="Moderado"),CONCATENATE("R3C",Riesgos!#REF!),"")</f>
        <v>#REF!</v>
      </c>
      <c r="Z18" s="57" t="e">
        <f>IF(AND(Riesgos!#REF!="Alta",Riesgos!#REF!="Moderado"),CONCATENATE("R3C",Riesgos!#REF!),"")</f>
        <v>#REF!</v>
      </c>
      <c r="AA18" s="58" t="e">
        <f>IF(AND(Riesgos!#REF!="Alta",Riesgos!#REF!="Moderado"),CONCATENATE("R3C",Riesgos!#REF!),"")</f>
        <v>#REF!</v>
      </c>
      <c r="AB18" s="56" t="e">
        <f>IF(AND(Riesgos!#REF!="Alta",Riesgos!#REF!="Mayor"),CONCATENATE("R3C",Riesgos!#REF!),"")</f>
        <v>#REF!</v>
      </c>
      <c r="AC18" s="57" t="e">
        <f>IF(AND(Riesgos!#REF!="Alta",Riesgos!#REF!="Mayor"),CONCATENATE("R3C",Riesgos!#REF!),"")</f>
        <v>#REF!</v>
      </c>
      <c r="AD18" s="57" t="e">
        <f>IF(AND(Riesgos!#REF!="Alta",Riesgos!#REF!="Mayor"),CONCATENATE("R3C",Riesgos!#REF!),"")</f>
        <v>#REF!</v>
      </c>
      <c r="AE18" s="57" t="e">
        <f>IF(AND(Riesgos!#REF!="Alta",Riesgos!#REF!="Mayor"),CONCATENATE("R3C",Riesgos!#REF!),"")</f>
        <v>#REF!</v>
      </c>
      <c r="AF18" s="57" t="e">
        <f>IF(AND(Riesgos!#REF!="Alta",Riesgos!#REF!="Mayor"),CONCATENATE("R3C",Riesgos!#REF!),"")</f>
        <v>#REF!</v>
      </c>
      <c r="AG18" s="58" t="e">
        <f>IF(AND(Riesgos!#REF!="Alta",Riesgos!#REF!="Mayor"),CONCATENATE("R3C",Riesgos!#REF!),"")</f>
        <v>#REF!</v>
      </c>
      <c r="AH18" s="84" t="e">
        <f>IF(AND(Riesgos!#REF!="Alta",Riesgos!#REF!="Catastrófico"),CONCATENATE("R3C",Riesgos!#REF!),"")</f>
        <v>#REF!</v>
      </c>
      <c r="AI18" s="85" t="e">
        <f>IF(AND(Riesgos!#REF!="Alta",Riesgos!#REF!="Catastrófico"),CONCATENATE("R3C",Riesgos!#REF!),"")</f>
        <v>#REF!</v>
      </c>
      <c r="AJ18" s="85" t="e">
        <f>IF(AND(Riesgos!#REF!="Alta",Riesgos!#REF!="Catastrófico"),CONCATENATE("R3C",Riesgos!#REF!),"")</f>
        <v>#REF!</v>
      </c>
      <c r="AK18" s="85" t="e">
        <f>IF(AND(Riesgos!#REF!="Alta",Riesgos!#REF!="Catastrófico"),CONCATENATE("R3C",Riesgos!#REF!),"")</f>
        <v>#REF!</v>
      </c>
      <c r="AL18" s="85" t="e">
        <f>IF(AND(Riesgos!#REF!="Alta",Riesgos!#REF!="Catastrófico"),CONCATENATE("R3C",Riesgos!#REF!),"")</f>
        <v>#REF!</v>
      </c>
      <c r="AM18" s="86" t="e">
        <f>IF(AND(Riesgos!#REF!="Alta",Riesgos!#REF!="Catastrófico"),CONCATENATE("R3C",Riesgos!#REF!),"")</f>
        <v>#REF!</v>
      </c>
      <c r="AN18" s="19"/>
      <c r="AO18" s="485"/>
      <c r="AP18" s="378"/>
      <c r="AQ18" s="378"/>
      <c r="AR18" s="378"/>
      <c r="AS18" s="378"/>
      <c r="AT18" s="486"/>
      <c r="AU18" s="19"/>
      <c r="AV18" s="19"/>
      <c r="AW18" s="19"/>
      <c r="AX18" s="19"/>
      <c r="AY18" s="19"/>
      <c r="AZ18" s="19"/>
      <c r="BA18" s="19"/>
      <c r="BB18" s="19"/>
      <c r="BC18" s="19"/>
      <c r="BD18" s="19"/>
      <c r="BE18" s="19"/>
      <c r="BF18" s="19"/>
      <c r="BG18" s="19"/>
      <c r="BH18" s="19"/>
      <c r="BI18" s="19"/>
    </row>
    <row r="19" spans="1:61" ht="15" customHeight="1">
      <c r="A19" s="19"/>
      <c r="B19" s="375"/>
      <c r="C19" s="378"/>
      <c r="D19" s="376"/>
      <c r="E19" s="381"/>
      <c r="F19" s="378"/>
      <c r="G19" s="378"/>
      <c r="H19" s="378"/>
      <c r="I19" s="378"/>
      <c r="J19" s="65" t="e">
        <f>IF(AND(Riesgos!#REF!="Alta",Riesgos!#REF!="Leve"),CONCATENATE("R4C",Riesgos!#REF!),"")</f>
        <v>#REF!</v>
      </c>
      <c r="K19" s="66" t="e">
        <f>IF(AND(Riesgos!#REF!="Alta",Riesgos!#REF!="Leve"),CONCATENATE("R4C",Riesgos!#REF!),"")</f>
        <v>#REF!</v>
      </c>
      <c r="L19" s="66" t="e">
        <f>IF(AND(Riesgos!#REF!="Alta",Riesgos!#REF!="Leve"),CONCATENATE("R4C",Riesgos!#REF!),"")</f>
        <v>#REF!</v>
      </c>
      <c r="M19" s="66" t="e">
        <f>IF(AND(Riesgos!#REF!="Alta",Riesgos!#REF!="Leve"),CONCATENATE("R4C",Riesgos!#REF!),"")</f>
        <v>#REF!</v>
      </c>
      <c r="N19" s="66" t="e">
        <f>IF(AND(Riesgos!#REF!="Alta",Riesgos!#REF!="Leve"),CONCATENATE("R4C",Riesgos!#REF!),"")</f>
        <v>#REF!</v>
      </c>
      <c r="O19" s="67" t="e">
        <f>IF(AND(Riesgos!#REF!="Alta",Riesgos!#REF!="Leve"),CONCATENATE("R4C",Riesgos!#REF!),"")</f>
        <v>#REF!</v>
      </c>
      <c r="P19" s="65" t="e">
        <f>IF(AND(Riesgos!#REF!="Alta",Riesgos!#REF!="Menor"),CONCATENATE("R4C",Riesgos!#REF!),"")</f>
        <v>#REF!</v>
      </c>
      <c r="Q19" s="66" t="e">
        <f>IF(AND(Riesgos!#REF!="Alta",Riesgos!#REF!="Menor"),CONCATENATE("R4C",Riesgos!#REF!),"")</f>
        <v>#REF!</v>
      </c>
      <c r="R19" s="66" t="e">
        <f>IF(AND(Riesgos!#REF!="Alta",Riesgos!#REF!="Menor"),CONCATENATE("R4C",Riesgos!#REF!),"")</f>
        <v>#REF!</v>
      </c>
      <c r="S19" s="66" t="e">
        <f>IF(AND(Riesgos!#REF!="Alta",Riesgos!#REF!="Menor"),CONCATENATE("R4C",Riesgos!#REF!),"")</f>
        <v>#REF!</v>
      </c>
      <c r="T19" s="66" t="e">
        <f>IF(AND(Riesgos!#REF!="Alta",Riesgos!#REF!="Menor"),CONCATENATE("R4C",Riesgos!#REF!),"")</f>
        <v>#REF!</v>
      </c>
      <c r="U19" s="67" t="e">
        <f>IF(AND(Riesgos!#REF!="Alta",Riesgos!#REF!="Menor"),CONCATENATE("R4C",Riesgos!#REF!),"")</f>
        <v>#REF!</v>
      </c>
      <c r="V19" s="56" t="e">
        <f>IF(AND(Riesgos!#REF!="Alta",Riesgos!#REF!="Moderado"),CONCATENATE("R4C",Riesgos!#REF!),"")</f>
        <v>#REF!</v>
      </c>
      <c r="W19" s="57" t="e">
        <f>IF(AND(Riesgos!#REF!="Alta",Riesgos!#REF!="Moderado"),CONCATENATE("R4C",Riesgos!#REF!),"")</f>
        <v>#REF!</v>
      </c>
      <c r="X19" s="57" t="e">
        <f>IF(AND(Riesgos!#REF!="Alta",Riesgos!#REF!="Moderado"),CONCATENATE("R4C",Riesgos!#REF!),"")</f>
        <v>#REF!</v>
      </c>
      <c r="Y19" s="57" t="e">
        <f>IF(AND(Riesgos!#REF!="Alta",Riesgos!#REF!="Moderado"),CONCATENATE("R4C",Riesgos!#REF!),"")</f>
        <v>#REF!</v>
      </c>
      <c r="Z19" s="57" t="e">
        <f>IF(AND(Riesgos!#REF!="Alta",Riesgos!#REF!="Moderado"),CONCATENATE("R4C",Riesgos!#REF!),"")</f>
        <v>#REF!</v>
      </c>
      <c r="AA19" s="58" t="e">
        <f>IF(AND(Riesgos!#REF!="Alta",Riesgos!#REF!="Moderado"),CONCATENATE("R4C",Riesgos!#REF!),"")</f>
        <v>#REF!</v>
      </c>
      <c r="AB19" s="56" t="e">
        <f>IF(AND(Riesgos!#REF!="Alta",Riesgos!#REF!="Mayor"),CONCATENATE("R4C",Riesgos!#REF!),"")</f>
        <v>#REF!</v>
      </c>
      <c r="AC19" s="57" t="e">
        <f>IF(AND(Riesgos!#REF!="Alta",Riesgos!#REF!="Mayor"),CONCATENATE("R4C",Riesgos!#REF!),"")</f>
        <v>#REF!</v>
      </c>
      <c r="AD19" s="57" t="e">
        <f>IF(AND(Riesgos!#REF!="Alta",Riesgos!#REF!="Mayor"),CONCATENATE("R4C",Riesgos!#REF!),"")</f>
        <v>#REF!</v>
      </c>
      <c r="AE19" s="57" t="e">
        <f>IF(AND(Riesgos!#REF!="Alta",Riesgos!#REF!="Mayor"),CONCATENATE("R4C",Riesgos!#REF!),"")</f>
        <v>#REF!</v>
      </c>
      <c r="AF19" s="57" t="e">
        <f>IF(AND(Riesgos!#REF!="Alta",Riesgos!#REF!="Mayor"),CONCATENATE("R4C",Riesgos!#REF!),"")</f>
        <v>#REF!</v>
      </c>
      <c r="AG19" s="58" t="e">
        <f>IF(AND(Riesgos!#REF!="Alta",Riesgos!#REF!="Mayor"),CONCATENATE("R4C",Riesgos!#REF!),"")</f>
        <v>#REF!</v>
      </c>
      <c r="AH19" s="84" t="e">
        <f>IF(AND(Riesgos!#REF!="Alta",Riesgos!#REF!="Catastrófico"),CONCATENATE("R4C",Riesgos!#REF!),"")</f>
        <v>#REF!</v>
      </c>
      <c r="AI19" s="85" t="e">
        <f>IF(AND(Riesgos!#REF!="Alta",Riesgos!#REF!="Catastrófico"),CONCATENATE("R4C",Riesgos!#REF!),"")</f>
        <v>#REF!</v>
      </c>
      <c r="AJ19" s="85" t="e">
        <f>IF(AND(Riesgos!#REF!="Alta",Riesgos!#REF!="Catastrófico"),CONCATENATE("R4C",Riesgos!#REF!),"")</f>
        <v>#REF!</v>
      </c>
      <c r="AK19" s="85" t="e">
        <f>IF(AND(Riesgos!#REF!="Alta",Riesgos!#REF!="Catastrófico"),CONCATENATE("R4C",Riesgos!#REF!),"")</f>
        <v>#REF!</v>
      </c>
      <c r="AL19" s="85" t="e">
        <f>IF(AND(Riesgos!#REF!="Alta",Riesgos!#REF!="Catastrófico"),CONCATENATE("R4C",Riesgos!#REF!),"")</f>
        <v>#REF!</v>
      </c>
      <c r="AM19" s="86" t="e">
        <f>IF(AND(Riesgos!#REF!="Alta",Riesgos!#REF!="Catastrófico"),CONCATENATE("R4C",Riesgos!#REF!),"")</f>
        <v>#REF!</v>
      </c>
      <c r="AN19" s="19"/>
      <c r="AO19" s="485"/>
      <c r="AP19" s="378"/>
      <c r="AQ19" s="378"/>
      <c r="AR19" s="378"/>
      <c r="AS19" s="378"/>
      <c r="AT19" s="486"/>
      <c r="AU19" s="19"/>
      <c r="AV19" s="19"/>
      <c r="AW19" s="19"/>
      <c r="AX19" s="19"/>
      <c r="AY19" s="19"/>
      <c r="AZ19" s="19"/>
      <c r="BA19" s="19"/>
      <c r="BB19" s="19"/>
      <c r="BC19" s="19"/>
      <c r="BD19" s="19"/>
      <c r="BE19" s="19"/>
      <c r="BF19" s="19"/>
      <c r="BG19" s="19"/>
      <c r="BH19" s="19"/>
      <c r="BI19" s="19"/>
    </row>
    <row r="20" spans="1:61" ht="15" customHeight="1">
      <c r="A20" s="19"/>
      <c r="B20" s="375"/>
      <c r="C20" s="378"/>
      <c r="D20" s="376"/>
      <c r="E20" s="381"/>
      <c r="F20" s="378"/>
      <c r="G20" s="378"/>
      <c r="H20" s="378"/>
      <c r="I20" s="378"/>
      <c r="J20" s="65" t="e">
        <f>IF(AND(Riesgos!#REF!="Alta",Riesgos!#REF!="Leve"),CONCATENATE("R5C",Riesgos!#REF!),"")</f>
        <v>#REF!</v>
      </c>
      <c r="K20" s="66" t="e">
        <f>IF(AND(Riesgos!#REF!="Alta",Riesgos!#REF!="Leve"),CONCATENATE("R5C",Riesgos!#REF!),"")</f>
        <v>#REF!</v>
      </c>
      <c r="L20" s="66" t="e">
        <f>IF(AND(Riesgos!#REF!="Alta",Riesgos!#REF!="Leve"),CONCATENATE("R5C",Riesgos!#REF!),"")</f>
        <v>#REF!</v>
      </c>
      <c r="M20" s="66" t="e">
        <f>IF(AND(Riesgos!#REF!="Alta",Riesgos!#REF!="Leve"),CONCATENATE("R5C",Riesgos!#REF!),"")</f>
        <v>#REF!</v>
      </c>
      <c r="N20" s="66" t="e">
        <f>IF(AND(Riesgos!#REF!="Alta",Riesgos!#REF!="Leve"),CONCATENATE("R5C",Riesgos!#REF!),"")</f>
        <v>#REF!</v>
      </c>
      <c r="O20" s="67" t="e">
        <f>IF(AND(Riesgos!#REF!="Alta",Riesgos!#REF!="Leve"),CONCATENATE("R5C",Riesgos!#REF!),"")</f>
        <v>#REF!</v>
      </c>
      <c r="P20" s="65" t="e">
        <f>IF(AND(Riesgos!#REF!="Alta",Riesgos!#REF!="Menor"),CONCATENATE("R5C",Riesgos!#REF!),"")</f>
        <v>#REF!</v>
      </c>
      <c r="Q20" s="66" t="e">
        <f>IF(AND(Riesgos!#REF!="Alta",Riesgos!#REF!="Menor"),CONCATENATE("R5C",Riesgos!#REF!),"")</f>
        <v>#REF!</v>
      </c>
      <c r="R20" s="66" t="e">
        <f>IF(AND(Riesgos!#REF!="Alta",Riesgos!#REF!="Menor"),CONCATENATE("R5C",Riesgos!#REF!),"")</f>
        <v>#REF!</v>
      </c>
      <c r="S20" s="66" t="e">
        <f>IF(AND(Riesgos!#REF!="Alta",Riesgos!#REF!="Menor"),CONCATENATE("R5C",Riesgos!#REF!),"")</f>
        <v>#REF!</v>
      </c>
      <c r="T20" s="66" t="e">
        <f>IF(AND(Riesgos!#REF!="Alta",Riesgos!#REF!="Menor"),CONCATENATE("R5C",Riesgos!#REF!),"")</f>
        <v>#REF!</v>
      </c>
      <c r="U20" s="67" t="e">
        <f>IF(AND(Riesgos!#REF!="Alta",Riesgos!#REF!="Menor"),CONCATENATE("R5C",Riesgos!#REF!),"")</f>
        <v>#REF!</v>
      </c>
      <c r="V20" s="56" t="e">
        <f>IF(AND(Riesgos!#REF!="Alta",Riesgos!#REF!="Moderado"),CONCATENATE("R5C",Riesgos!#REF!),"")</f>
        <v>#REF!</v>
      </c>
      <c r="W20" s="57" t="e">
        <f>IF(AND(Riesgos!#REF!="Alta",Riesgos!#REF!="Moderado"),CONCATENATE("R5C",Riesgos!#REF!),"")</f>
        <v>#REF!</v>
      </c>
      <c r="X20" s="57" t="e">
        <f>IF(AND(Riesgos!#REF!="Alta",Riesgos!#REF!="Moderado"),CONCATENATE("R5C",Riesgos!#REF!),"")</f>
        <v>#REF!</v>
      </c>
      <c r="Y20" s="57" t="e">
        <f>IF(AND(Riesgos!#REF!="Alta",Riesgos!#REF!="Moderado"),CONCATENATE("R5C",Riesgos!#REF!),"")</f>
        <v>#REF!</v>
      </c>
      <c r="Z20" s="57" t="e">
        <f>IF(AND(Riesgos!#REF!="Alta",Riesgos!#REF!="Moderado"),CONCATENATE("R5C",Riesgos!#REF!),"")</f>
        <v>#REF!</v>
      </c>
      <c r="AA20" s="58" t="e">
        <f>IF(AND(Riesgos!#REF!="Alta",Riesgos!#REF!="Moderado"),CONCATENATE("R5C",Riesgos!#REF!),"")</f>
        <v>#REF!</v>
      </c>
      <c r="AB20" s="56" t="e">
        <f>IF(AND(Riesgos!#REF!="Alta",Riesgos!#REF!="Mayor"),CONCATENATE("R5C",Riesgos!#REF!),"")</f>
        <v>#REF!</v>
      </c>
      <c r="AC20" s="57" t="e">
        <f>IF(AND(Riesgos!#REF!="Alta",Riesgos!#REF!="Mayor"),CONCATENATE("R5C",Riesgos!#REF!),"")</f>
        <v>#REF!</v>
      </c>
      <c r="AD20" s="57" t="e">
        <f>IF(AND(Riesgos!#REF!="Alta",Riesgos!#REF!="Mayor"),CONCATENATE("R5C",Riesgos!#REF!),"")</f>
        <v>#REF!</v>
      </c>
      <c r="AE20" s="57" t="e">
        <f>IF(AND(Riesgos!#REF!="Alta",Riesgos!#REF!="Mayor"),CONCATENATE("R5C",Riesgos!#REF!),"")</f>
        <v>#REF!</v>
      </c>
      <c r="AF20" s="57" t="e">
        <f>IF(AND(Riesgos!#REF!="Alta",Riesgos!#REF!="Mayor"),CONCATENATE("R5C",Riesgos!#REF!),"")</f>
        <v>#REF!</v>
      </c>
      <c r="AG20" s="58" t="e">
        <f>IF(AND(Riesgos!#REF!="Alta",Riesgos!#REF!="Mayor"),CONCATENATE("R5C",Riesgos!#REF!),"")</f>
        <v>#REF!</v>
      </c>
      <c r="AH20" s="84" t="e">
        <f>IF(AND(Riesgos!#REF!="Alta",Riesgos!#REF!="Catastrófico"),CONCATENATE("R5C",Riesgos!#REF!),"")</f>
        <v>#REF!</v>
      </c>
      <c r="AI20" s="85" t="e">
        <f>IF(AND(Riesgos!#REF!="Alta",Riesgos!#REF!="Catastrófico"),CONCATENATE("R5C",Riesgos!#REF!),"")</f>
        <v>#REF!</v>
      </c>
      <c r="AJ20" s="85" t="e">
        <f>IF(AND(Riesgos!#REF!="Alta",Riesgos!#REF!="Catastrófico"),CONCATENATE("R5C",Riesgos!#REF!),"")</f>
        <v>#REF!</v>
      </c>
      <c r="AK20" s="85" t="e">
        <f>IF(AND(Riesgos!#REF!="Alta",Riesgos!#REF!="Catastrófico"),CONCATENATE("R5C",Riesgos!#REF!),"")</f>
        <v>#REF!</v>
      </c>
      <c r="AL20" s="85" t="e">
        <f>IF(AND(Riesgos!#REF!="Alta",Riesgos!#REF!="Catastrófico"),CONCATENATE("R5C",Riesgos!#REF!),"")</f>
        <v>#REF!</v>
      </c>
      <c r="AM20" s="86" t="e">
        <f>IF(AND(Riesgos!#REF!="Alta",Riesgos!#REF!="Catastrófico"),CONCATENATE("R5C",Riesgos!#REF!),"")</f>
        <v>#REF!</v>
      </c>
      <c r="AN20" s="19"/>
      <c r="AO20" s="485"/>
      <c r="AP20" s="378"/>
      <c r="AQ20" s="378"/>
      <c r="AR20" s="378"/>
      <c r="AS20" s="378"/>
      <c r="AT20" s="486"/>
      <c r="AU20" s="19"/>
      <c r="AV20" s="19"/>
      <c r="AW20" s="19"/>
      <c r="AX20" s="19"/>
      <c r="AY20" s="19"/>
      <c r="AZ20" s="19"/>
      <c r="BA20" s="19"/>
      <c r="BB20" s="19"/>
      <c r="BC20" s="19"/>
      <c r="BD20" s="19"/>
      <c r="BE20" s="19"/>
      <c r="BF20" s="19"/>
      <c r="BG20" s="19"/>
      <c r="BH20" s="19"/>
      <c r="BI20" s="19"/>
    </row>
    <row r="21" spans="1:61" ht="15" customHeight="1">
      <c r="A21" s="19"/>
      <c r="B21" s="375"/>
      <c r="C21" s="378"/>
      <c r="D21" s="376"/>
      <c r="E21" s="381"/>
      <c r="F21" s="378"/>
      <c r="G21" s="378"/>
      <c r="H21" s="378"/>
      <c r="I21" s="378"/>
      <c r="J21" s="65" t="e">
        <f>IF(AND(Riesgos!#REF!="Alta",Riesgos!#REF!="Leve"),CONCATENATE("R6C",Riesgos!#REF!),"")</f>
        <v>#REF!</v>
      </c>
      <c r="K21" s="66" t="e">
        <f>IF(AND(Riesgos!#REF!="Alta",Riesgos!#REF!="Leve"),CONCATENATE("R6C",Riesgos!#REF!),"")</f>
        <v>#REF!</v>
      </c>
      <c r="L21" s="66" t="e">
        <f>IF(AND(Riesgos!#REF!="Alta",Riesgos!#REF!="Leve"),CONCATENATE("R6C",Riesgos!#REF!),"")</f>
        <v>#REF!</v>
      </c>
      <c r="M21" s="66" t="e">
        <f>IF(AND(Riesgos!#REF!="Alta",Riesgos!#REF!="Leve"),CONCATENATE("R6C",Riesgos!#REF!),"")</f>
        <v>#REF!</v>
      </c>
      <c r="N21" s="66" t="e">
        <f>IF(AND(Riesgos!#REF!="Alta",Riesgos!#REF!="Leve"),CONCATENATE("R6C",Riesgos!#REF!),"")</f>
        <v>#REF!</v>
      </c>
      <c r="O21" s="67" t="e">
        <f>IF(AND(Riesgos!#REF!="Alta",Riesgos!#REF!="Leve"),CONCATENATE("R6C",Riesgos!#REF!),"")</f>
        <v>#REF!</v>
      </c>
      <c r="P21" s="65" t="e">
        <f>IF(AND(Riesgos!#REF!="Alta",Riesgos!#REF!="Menor"),CONCATENATE("R6C",Riesgos!#REF!),"")</f>
        <v>#REF!</v>
      </c>
      <c r="Q21" s="66" t="e">
        <f>IF(AND(Riesgos!#REF!="Alta",Riesgos!#REF!="Menor"),CONCATENATE("R6C",Riesgos!#REF!),"")</f>
        <v>#REF!</v>
      </c>
      <c r="R21" s="66" t="e">
        <f>IF(AND(Riesgos!#REF!="Alta",Riesgos!#REF!="Menor"),CONCATENATE("R6C",Riesgos!#REF!),"")</f>
        <v>#REF!</v>
      </c>
      <c r="S21" s="66" t="e">
        <f>IF(AND(Riesgos!#REF!="Alta",Riesgos!#REF!="Menor"),CONCATENATE("R6C",Riesgos!#REF!),"")</f>
        <v>#REF!</v>
      </c>
      <c r="T21" s="66" t="e">
        <f>IF(AND(Riesgos!#REF!="Alta",Riesgos!#REF!="Menor"),CONCATENATE("R6C",Riesgos!#REF!),"")</f>
        <v>#REF!</v>
      </c>
      <c r="U21" s="67" t="e">
        <f>IF(AND(Riesgos!#REF!="Alta",Riesgos!#REF!="Menor"),CONCATENATE("R6C",Riesgos!#REF!),"")</f>
        <v>#REF!</v>
      </c>
      <c r="V21" s="56" t="e">
        <f>IF(AND(Riesgos!#REF!="Alta",Riesgos!#REF!="Moderado"),CONCATENATE("R6C",Riesgos!#REF!),"")</f>
        <v>#REF!</v>
      </c>
      <c r="W21" s="57" t="e">
        <f>IF(AND(Riesgos!#REF!="Alta",Riesgos!#REF!="Moderado"),CONCATENATE("R6C",Riesgos!#REF!),"")</f>
        <v>#REF!</v>
      </c>
      <c r="X21" s="57" t="e">
        <f>IF(AND(Riesgos!#REF!="Alta",Riesgos!#REF!="Moderado"),CONCATENATE("R6C",Riesgos!#REF!),"")</f>
        <v>#REF!</v>
      </c>
      <c r="Y21" s="57" t="e">
        <f>IF(AND(Riesgos!#REF!="Alta",Riesgos!#REF!="Moderado"),CONCATENATE("R6C",Riesgos!#REF!),"")</f>
        <v>#REF!</v>
      </c>
      <c r="Z21" s="57" t="e">
        <f>IF(AND(Riesgos!#REF!="Alta",Riesgos!#REF!="Moderado"),CONCATENATE("R6C",Riesgos!#REF!),"")</f>
        <v>#REF!</v>
      </c>
      <c r="AA21" s="58" t="e">
        <f>IF(AND(Riesgos!#REF!="Alta",Riesgos!#REF!="Moderado"),CONCATENATE("R6C",Riesgos!#REF!),"")</f>
        <v>#REF!</v>
      </c>
      <c r="AB21" s="56" t="e">
        <f>IF(AND(Riesgos!#REF!="Alta",Riesgos!#REF!="Mayor"),CONCATENATE("R6C",Riesgos!#REF!),"")</f>
        <v>#REF!</v>
      </c>
      <c r="AC21" s="57" t="e">
        <f>IF(AND(Riesgos!#REF!="Alta",Riesgos!#REF!="Mayor"),CONCATENATE("R6C",Riesgos!#REF!),"")</f>
        <v>#REF!</v>
      </c>
      <c r="AD21" s="57" t="e">
        <f>IF(AND(Riesgos!#REF!="Alta",Riesgos!#REF!="Mayor"),CONCATENATE("R6C",Riesgos!#REF!),"")</f>
        <v>#REF!</v>
      </c>
      <c r="AE21" s="57" t="e">
        <f>IF(AND(Riesgos!#REF!="Alta",Riesgos!#REF!="Mayor"),CONCATENATE("R6C",Riesgos!#REF!),"")</f>
        <v>#REF!</v>
      </c>
      <c r="AF21" s="57" t="e">
        <f>IF(AND(Riesgos!#REF!="Alta",Riesgos!#REF!="Mayor"),CONCATENATE("R6C",Riesgos!#REF!),"")</f>
        <v>#REF!</v>
      </c>
      <c r="AG21" s="58" t="e">
        <f>IF(AND(Riesgos!#REF!="Alta",Riesgos!#REF!="Mayor"),CONCATENATE("R6C",Riesgos!#REF!),"")</f>
        <v>#REF!</v>
      </c>
      <c r="AH21" s="84" t="e">
        <f>IF(AND(Riesgos!#REF!="Alta",Riesgos!#REF!="Catastrófico"),CONCATENATE("R6C",Riesgos!#REF!),"")</f>
        <v>#REF!</v>
      </c>
      <c r="AI21" s="85" t="e">
        <f>IF(AND(Riesgos!#REF!="Alta",Riesgos!#REF!="Catastrófico"),CONCATENATE("R6C",Riesgos!#REF!),"")</f>
        <v>#REF!</v>
      </c>
      <c r="AJ21" s="85" t="e">
        <f>IF(AND(Riesgos!#REF!="Alta",Riesgos!#REF!="Catastrófico"),CONCATENATE("R6C",Riesgos!#REF!),"")</f>
        <v>#REF!</v>
      </c>
      <c r="AK21" s="85" t="e">
        <f>IF(AND(Riesgos!#REF!="Alta",Riesgos!#REF!="Catastrófico"),CONCATENATE("R6C",Riesgos!#REF!),"")</f>
        <v>#REF!</v>
      </c>
      <c r="AL21" s="85" t="e">
        <f>IF(AND(Riesgos!#REF!="Alta",Riesgos!#REF!="Catastrófico"),CONCATENATE("R6C",Riesgos!#REF!),"")</f>
        <v>#REF!</v>
      </c>
      <c r="AM21" s="86" t="e">
        <f>IF(AND(Riesgos!#REF!="Alta",Riesgos!#REF!="Catastrófico"),CONCATENATE("R6C",Riesgos!#REF!),"")</f>
        <v>#REF!</v>
      </c>
      <c r="AN21" s="19"/>
      <c r="AO21" s="485"/>
      <c r="AP21" s="378"/>
      <c r="AQ21" s="378"/>
      <c r="AR21" s="378"/>
      <c r="AS21" s="378"/>
      <c r="AT21" s="486"/>
      <c r="AU21" s="19"/>
      <c r="AV21" s="19"/>
      <c r="AW21" s="19"/>
      <c r="AX21" s="19"/>
      <c r="AY21" s="19"/>
      <c r="AZ21" s="19"/>
      <c r="BA21" s="19"/>
      <c r="BB21" s="19"/>
      <c r="BC21" s="19"/>
      <c r="BD21" s="19"/>
      <c r="BE21" s="19"/>
      <c r="BF21" s="19"/>
      <c r="BG21" s="19"/>
      <c r="BH21" s="19"/>
      <c r="BI21" s="19"/>
    </row>
    <row r="22" spans="1:61" ht="15" customHeight="1">
      <c r="A22" s="19"/>
      <c r="B22" s="375"/>
      <c r="C22" s="378"/>
      <c r="D22" s="376"/>
      <c r="E22" s="381"/>
      <c r="F22" s="378"/>
      <c r="G22" s="378"/>
      <c r="H22" s="378"/>
      <c r="I22" s="378"/>
      <c r="J22" s="65" t="e">
        <f>IF(AND(Riesgos!#REF!="Alta",Riesgos!#REF!="Leve"),CONCATENATE("R7C",Riesgos!#REF!),"")</f>
        <v>#REF!</v>
      </c>
      <c r="K22" s="66" t="e">
        <f>IF(AND(Riesgos!#REF!="Alta",Riesgos!#REF!="Leve"),CONCATENATE("R7C",Riesgos!#REF!),"")</f>
        <v>#REF!</v>
      </c>
      <c r="L22" s="66" t="e">
        <f>IF(AND(Riesgos!#REF!="Alta",Riesgos!#REF!="Leve"),CONCATENATE("R7C",Riesgos!#REF!),"")</f>
        <v>#REF!</v>
      </c>
      <c r="M22" s="66" t="e">
        <f>IF(AND(Riesgos!#REF!="Alta",Riesgos!#REF!="Leve"),CONCATENATE("R7C",Riesgos!#REF!),"")</f>
        <v>#REF!</v>
      </c>
      <c r="N22" s="66" t="e">
        <f>IF(AND(Riesgos!#REF!="Alta",Riesgos!#REF!="Leve"),CONCATENATE("R7C",Riesgos!#REF!),"")</f>
        <v>#REF!</v>
      </c>
      <c r="O22" s="67" t="e">
        <f>IF(AND(Riesgos!#REF!="Alta",Riesgos!#REF!="Leve"),CONCATENATE("R7C",Riesgos!#REF!),"")</f>
        <v>#REF!</v>
      </c>
      <c r="P22" s="65" t="e">
        <f>IF(AND(Riesgos!#REF!="Alta",Riesgos!#REF!="Menor"),CONCATENATE("R7C",Riesgos!#REF!),"")</f>
        <v>#REF!</v>
      </c>
      <c r="Q22" s="66" t="e">
        <f>IF(AND(Riesgos!#REF!="Alta",Riesgos!#REF!="Menor"),CONCATENATE("R7C",Riesgos!#REF!),"")</f>
        <v>#REF!</v>
      </c>
      <c r="R22" s="66" t="e">
        <f>IF(AND(Riesgos!#REF!="Alta",Riesgos!#REF!="Menor"),CONCATENATE("R7C",Riesgos!#REF!),"")</f>
        <v>#REF!</v>
      </c>
      <c r="S22" s="66" t="e">
        <f>IF(AND(Riesgos!#REF!="Alta",Riesgos!#REF!="Menor"),CONCATENATE("R7C",Riesgos!#REF!),"")</f>
        <v>#REF!</v>
      </c>
      <c r="T22" s="66" t="e">
        <f>IF(AND(Riesgos!#REF!="Alta",Riesgos!#REF!="Menor"),CONCATENATE("R7C",Riesgos!#REF!),"")</f>
        <v>#REF!</v>
      </c>
      <c r="U22" s="67" t="e">
        <f>IF(AND(Riesgos!#REF!="Alta",Riesgos!#REF!="Menor"),CONCATENATE("R7C",Riesgos!#REF!),"")</f>
        <v>#REF!</v>
      </c>
      <c r="V22" s="56" t="e">
        <f>IF(AND(Riesgos!#REF!="Alta",Riesgos!#REF!="Moderado"),CONCATENATE("R7C",Riesgos!#REF!),"")</f>
        <v>#REF!</v>
      </c>
      <c r="W22" s="57" t="e">
        <f>IF(AND(Riesgos!#REF!="Alta",Riesgos!#REF!="Moderado"),CONCATENATE("R7C",Riesgos!#REF!),"")</f>
        <v>#REF!</v>
      </c>
      <c r="X22" s="57" t="e">
        <f>IF(AND(Riesgos!#REF!="Alta",Riesgos!#REF!="Moderado"),CONCATENATE("R7C",Riesgos!#REF!),"")</f>
        <v>#REF!</v>
      </c>
      <c r="Y22" s="57" t="e">
        <f>IF(AND(Riesgos!#REF!="Alta",Riesgos!#REF!="Moderado"),CONCATENATE("R7C",Riesgos!#REF!),"")</f>
        <v>#REF!</v>
      </c>
      <c r="Z22" s="57" t="e">
        <f>IF(AND(Riesgos!#REF!="Alta",Riesgos!#REF!="Moderado"),CONCATENATE("R7C",Riesgos!#REF!),"")</f>
        <v>#REF!</v>
      </c>
      <c r="AA22" s="58" t="e">
        <f>IF(AND(Riesgos!#REF!="Alta",Riesgos!#REF!="Moderado"),CONCATENATE("R7C",Riesgos!#REF!),"")</f>
        <v>#REF!</v>
      </c>
      <c r="AB22" s="56" t="e">
        <f>IF(AND(Riesgos!#REF!="Alta",Riesgos!#REF!="Mayor"),CONCATENATE("R7C",Riesgos!#REF!),"")</f>
        <v>#REF!</v>
      </c>
      <c r="AC22" s="57" t="e">
        <f>IF(AND(Riesgos!#REF!="Alta",Riesgos!#REF!="Mayor"),CONCATENATE("R7C",Riesgos!#REF!),"")</f>
        <v>#REF!</v>
      </c>
      <c r="AD22" s="57" t="e">
        <f>IF(AND(Riesgos!#REF!="Alta",Riesgos!#REF!="Mayor"),CONCATENATE("R7C",Riesgos!#REF!),"")</f>
        <v>#REF!</v>
      </c>
      <c r="AE22" s="57" t="e">
        <f>IF(AND(Riesgos!#REF!="Alta",Riesgos!#REF!="Mayor"),CONCATENATE("R7C",Riesgos!#REF!),"")</f>
        <v>#REF!</v>
      </c>
      <c r="AF22" s="57" t="e">
        <f>IF(AND(Riesgos!#REF!="Alta",Riesgos!#REF!="Mayor"),CONCATENATE("R7C",Riesgos!#REF!),"")</f>
        <v>#REF!</v>
      </c>
      <c r="AG22" s="58" t="e">
        <f>IF(AND(Riesgos!#REF!="Alta",Riesgos!#REF!="Mayor"),CONCATENATE("R7C",Riesgos!#REF!),"")</f>
        <v>#REF!</v>
      </c>
      <c r="AH22" s="84" t="e">
        <f>IF(AND(Riesgos!#REF!="Alta",Riesgos!#REF!="Catastrófico"),CONCATENATE("R7C",Riesgos!#REF!),"")</f>
        <v>#REF!</v>
      </c>
      <c r="AI22" s="85" t="e">
        <f>IF(AND(Riesgos!#REF!="Alta",Riesgos!#REF!="Catastrófico"),CONCATENATE("R7C",Riesgos!#REF!),"")</f>
        <v>#REF!</v>
      </c>
      <c r="AJ22" s="85" t="e">
        <f>IF(AND(Riesgos!#REF!="Alta",Riesgos!#REF!="Catastrófico"),CONCATENATE("R7C",Riesgos!#REF!),"")</f>
        <v>#REF!</v>
      </c>
      <c r="AK22" s="85" t="e">
        <f>IF(AND(Riesgos!#REF!="Alta",Riesgos!#REF!="Catastrófico"),CONCATENATE("R7C",Riesgos!#REF!),"")</f>
        <v>#REF!</v>
      </c>
      <c r="AL22" s="85" t="e">
        <f>IF(AND(Riesgos!#REF!="Alta",Riesgos!#REF!="Catastrófico"),CONCATENATE("R7C",Riesgos!#REF!),"")</f>
        <v>#REF!</v>
      </c>
      <c r="AM22" s="86" t="e">
        <f>IF(AND(Riesgos!#REF!="Alta",Riesgos!#REF!="Catastrófico"),CONCATENATE("R7C",Riesgos!#REF!),"")</f>
        <v>#REF!</v>
      </c>
      <c r="AN22" s="19"/>
      <c r="AO22" s="485"/>
      <c r="AP22" s="378"/>
      <c r="AQ22" s="378"/>
      <c r="AR22" s="378"/>
      <c r="AS22" s="378"/>
      <c r="AT22" s="486"/>
      <c r="AU22" s="19"/>
      <c r="AV22" s="19"/>
      <c r="AW22" s="19"/>
      <c r="AX22" s="19"/>
      <c r="AY22" s="19"/>
      <c r="AZ22" s="19"/>
      <c r="BA22" s="19"/>
      <c r="BB22" s="19"/>
      <c r="BC22" s="19"/>
      <c r="BD22" s="19"/>
      <c r="BE22" s="19"/>
      <c r="BF22" s="19"/>
      <c r="BG22" s="19"/>
      <c r="BH22" s="19"/>
      <c r="BI22" s="19"/>
    </row>
    <row r="23" spans="1:61" ht="15" customHeight="1">
      <c r="A23" s="19"/>
      <c r="B23" s="375"/>
      <c r="C23" s="378"/>
      <c r="D23" s="376"/>
      <c r="E23" s="381"/>
      <c r="F23" s="378"/>
      <c r="G23" s="378"/>
      <c r="H23" s="378"/>
      <c r="I23" s="378"/>
      <c r="J23" s="65" t="e">
        <f>IF(AND(Riesgos!#REF!="Alta",Riesgos!#REF!="Leve"),CONCATENATE("R8C",Riesgos!#REF!),"")</f>
        <v>#REF!</v>
      </c>
      <c r="K23" s="66" t="e">
        <f>IF(AND(Riesgos!#REF!="Alta",Riesgos!#REF!="Leve"),CONCATENATE("R8C",Riesgos!#REF!),"")</f>
        <v>#REF!</v>
      </c>
      <c r="L23" s="66" t="e">
        <f>IF(AND(Riesgos!#REF!="Alta",Riesgos!#REF!="Leve"),CONCATENATE("R8C",Riesgos!#REF!),"")</f>
        <v>#REF!</v>
      </c>
      <c r="M23" s="66" t="e">
        <f>IF(AND(Riesgos!#REF!="Alta",Riesgos!#REF!="Leve"),CONCATENATE("R8C",Riesgos!#REF!),"")</f>
        <v>#REF!</v>
      </c>
      <c r="N23" s="66" t="e">
        <f>IF(AND(Riesgos!#REF!="Alta",Riesgos!#REF!="Leve"),CONCATENATE("R8C",Riesgos!#REF!),"")</f>
        <v>#REF!</v>
      </c>
      <c r="O23" s="67" t="e">
        <f>IF(AND(Riesgos!#REF!="Alta",Riesgos!#REF!="Leve"),CONCATENATE("R8C",Riesgos!#REF!),"")</f>
        <v>#REF!</v>
      </c>
      <c r="P23" s="65" t="e">
        <f>IF(AND(Riesgos!#REF!="Alta",Riesgos!#REF!="Menor"),CONCATENATE("R8C",Riesgos!#REF!),"")</f>
        <v>#REF!</v>
      </c>
      <c r="Q23" s="66" t="e">
        <f>IF(AND(Riesgos!#REF!="Alta",Riesgos!#REF!="Menor"),CONCATENATE("R8C",Riesgos!#REF!),"")</f>
        <v>#REF!</v>
      </c>
      <c r="R23" s="66" t="e">
        <f>IF(AND(Riesgos!#REF!="Alta",Riesgos!#REF!="Menor"),CONCATENATE("R8C",Riesgos!#REF!),"")</f>
        <v>#REF!</v>
      </c>
      <c r="S23" s="66" t="e">
        <f>IF(AND(Riesgos!#REF!="Alta",Riesgos!#REF!="Menor"),CONCATENATE("R8C",Riesgos!#REF!),"")</f>
        <v>#REF!</v>
      </c>
      <c r="T23" s="66" t="e">
        <f>IF(AND(Riesgos!#REF!="Alta",Riesgos!#REF!="Menor"),CONCATENATE("R8C",Riesgos!#REF!),"")</f>
        <v>#REF!</v>
      </c>
      <c r="U23" s="67" t="e">
        <f>IF(AND(Riesgos!#REF!="Alta",Riesgos!#REF!="Menor"),CONCATENATE("R8C",Riesgos!#REF!),"")</f>
        <v>#REF!</v>
      </c>
      <c r="V23" s="56" t="e">
        <f>IF(AND(Riesgos!#REF!="Alta",Riesgos!#REF!="Moderado"),CONCATENATE("R8C",Riesgos!#REF!),"")</f>
        <v>#REF!</v>
      </c>
      <c r="W23" s="57" t="e">
        <f>IF(AND(Riesgos!#REF!="Alta",Riesgos!#REF!="Moderado"),CONCATENATE("R8C",Riesgos!#REF!),"")</f>
        <v>#REF!</v>
      </c>
      <c r="X23" s="57" t="e">
        <f>IF(AND(Riesgos!#REF!="Alta",Riesgos!#REF!="Moderado"),CONCATENATE("R8C",Riesgos!#REF!),"")</f>
        <v>#REF!</v>
      </c>
      <c r="Y23" s="57" t="e">
        <f>IF(AND(Riesgos!#REF!="Alta",Riesgos!#REF!="Moderado"),CONCATENATE("R8C",Riesgos!#REF!),"")</f>
        <v>#REF!</v>
      </c>
      <c r="Z23" s="57" t="e">
        <f>IF(AND(Riesgos!#REF!="Alta",Riesgos!#REF!="Moderado"),CONCATENATE("R8C",Riesgos!#REF!),"")</f>
        <v>#REF!</v>
      </c>
      <c r="AA23" s="58" t="e">
        <f>IF(AND(Riesgos!#REF!="Alta",Riesgos!#REF!="Moderado"),CONCATENATE("R8C",Riesgos!#REF!),"")</f>
        <v>#REF!</v>
      </c>
      <c r="AB23" s="56" t="e">
        <f>IF(AND(Riesgos!#REF!="Alta",Riesgos!#REF!="Mayor"),CONCATENATE("R8C",Riesgos!#REF!),"")</f>
        <v>#REF!</v>
      </c>
      <c r="AC23" s="57" t="e">
        <f>IF(AND(Riesgos!#REF!="Alta",Riesgos!#REF!="Mayor"),CONCATENATE("R8C",Riesgos!#REF!),"")</f>
        <v>#REF!</v>
      </c>
      <c r="AD23" s="57" t="e">
        <f>IF(AND(Riesgos!#REF!="Alta",Riesgos!#REF!="Mayor"),CONCATENATE("R8C",Riesgos!#REF!),"")</f>
        <v>#REF!</v>
      </c>
      <c r="AE23" s="57" t="e">
        <f>IF(AND(Riesgos!#REF!="Alta",Riesgos!#REF!="Mayor"),CONCATENATE("R8C",Riesgos!#REF!),"")</f>
        <v>#REF!</v>
      </c>
      <c r="AF23" s="57" t="e">
        <f>IF(AND(Riesgos!#REF!="Alta",Riesgos!#REF!="Mayor"),CONCATENATE("R8C",Riesgos!#REF!),"")</f>
        <v>#REF!</v>
      </c>
      <c r="AG23" s="58" t="e">
        <f>IF(AND(Riesgos!#REF!="Alta",Riesgos!#REF!="Mayor"),CONCATENATE("R8C",Riesgos!#REF!),"")</f>
        <v>#REF!</v>
      </c>
      <c r="AH23" s="84" t="e">
        <f>IF(AND(Riesgos!#REF!="Alta",Riesgos!#REF!="Catastrófico"),CONCATENATE("R8C",Riesgos!#REF!),"")</f>
        <v>#REF!</v>
      </c>
      <c r="AI23" s="85" t="e">
        <f>IF(AND(Riesgos!#REF!="Alta",Riesgos!#REF!="Catastrófico"),CONCATENATE("R8C",Riesgos!#REF!),"")</f>
        <v>#REF!</v>
      </c>
      <c r="AJ23" s="85" t="e">
        <f>IF(AND(Riesgos!#REF!="Alta",Riesgos!#REF!="Catastrófico"),CONCATENATE("R8C",Riesgos!#REF!),"")</f>
        <v>#REF!</v>
      </c>
      <c r="AK23" s="85" t="e">
        <f>IF(AND(Riesgos!#REF!="Alta",Riesgos!#REF!="Catastrófico"),CONCATENATE("R8C",Riesgos!#REF!),"")</f>
        <v>#REF!</v>
      </c>
      <c r="AL23" s="85" t="e">
        <f>IF(AND(Riesgos!#REF!="Alta",Riesgos!#REF!="Catastrófico"),CONCATENATE("R8C",Riesgos!#REF!),"")</f>
        <v>#REF!</v>
      </c>
      <c r="AM23" s="86" t="e">
        <f>IF(AND(Riesgos!#REF!="Alta",Riesgos!#REF!="Catastrófico"),CONCATENATE("R8C",Riesgos!#REF!),"")</f>
        <v>#REF!</v>
      </c>
      <c r="AN23" s="19"/>
      <c r="AO23" s="485"/>
      <c r="AP23" s="378"/>
      <c r="AQ23" s="378"/>
      <c r="AR23" s="378"/>
      <c r="AS23" s="378"/>
      <c r="AT23" s="486"/>
      <c r="AU23" s="19"/>
      <c r="AV23" s="19"/>
      <c r="AW23" s="19"/>
      <c r="AX23" s="19"/>
      <c r="AY23" s="19"/>
      <c r="AZ23" s="19"/>
      <c r="BA23" s="19"/>
      <c r="BB23" s="19"/>
      <c r="BC23" s="19"/>
      <c r="BD23" s="19"/>
      <c r="BE23" s="19"/>
      <c r="BF23" s="19"/>
      <c r="BG23" s="19"/>
      <c r="BH23" s="19"/>
      <c r="BI23" s="19"/>
    </row>
    <row r="24" spans="1:61" ht="15" customHeight="1">
      <c r="A24" s="19"/>
      <c r="B24" s="375"/>
      <c r="C24" s="378"/>
      <c r="D24" s="376"/>
      <c r="E24" s="381"/>
      <c r="F24" s="378"/>
      <c r="G24" s="378"/>
      <c r="H24" s="378"/>
      <c r="I24" s="378"/>
      <c r="J24" s="65" t="e">
        <f>IF(AND(Riesgos!#REF!="Alta",Riesgos!#REF!="Leve"),CONCATENATE("R9C",Riesgos!#REF!),"")</f>
        <v>#REF!</v>
      </c>
      <c r="K24" s="66" t="e">
        <f>IF(AND(Riesgos!#REF!="Alta",Riesgos!#REF!="Leve"),CONCATENATE("R9C",Riesgos!#REF!),"")</f>
        <v>#REF!</v>
      </c>
      <c r="L24" s="66" t="e">
        <f>IF(AND(Riesgos!#REF!="Alta",Riesgos!#REF!="Leve"),CONCATENATE("R9C",Riesgos!#REF!),"")</f>
        <v>#REF!</v>
      </c>
      <c r="M24" s="66" t="e">
        <f>IF(AND(Riesgos!#REF!="Alta",Riesgos!#REF!="Leve"),CONCATENATE("R9C",Riesgos!#REF!),"")</f>
        <v>#REF!</v>
      </c>
      <c r="N24" s="66" t="e">
        <f>IF(AND(Riesgos!#REF!="Alta",Riesgos!#REF!="Leve"),CONCATENATE("R9C",Riesgos!#REF!),"")</f>
        <v>#REF!</v>
      </c>
      <c r="O24" s="67" t="e">
        <f>IF(AND(Riesgos!#REF!="Alta",Riesgos!#REF!="Leve"),CONCATENATE("R9C",Riesgos!#REF!),"")</f>
        <v>#REF!</v>
      </c>
      <c r="P24" s="65" t="e">
        <f>IF(AND(Riesgos!#REF!="Alta",Riesgos!#REF!="Menor"),CONCATENATE("R9C",Riesgos!#REF!),"")</f>
        <v>#REF!</v>
      </c>
      <c r="Q24" s="66" t="e">
        <f>IF(AND(Riesgos!#REF!="Alta",Riesgos!#REF!="Menor"),CONCATENATE("R9C",Riesgos!#REF!),"")</f>
        <v>#REF!</v>
      </c>
      <c r="R24" s="66" t="e">
        <f>IF(AND(Riesgos!#REF!="Alta",Riesgos!#REF!="Menor"),CONCATENATE("R9C",Riesgos!#REF!),"")</f>
        <v>#REF!</v>
      </c>
      <c r="S24" s="66" t="e">
        <f>IF(AND(Riesgos!#REF!="Alta",Riesgos!#REF!="Menor"),CONCATENATE("R9C",Riesgos!#REF!),"")</f>
        <v>#REF!</v>
      </c>
      <c r="T24" s="66" t="e">
        <f>IF(AND(Riesgos!#REF!="Alta",Riesgos!#REF!="Menor"),CONCATENATE("R9C",Riesgos!#REF!),"")</f>
        <v>#REF!</v>
      </c>
      <c r="U24" s="67" t="e">
        <f>IF(AND(Riesgos!#REF!="Alta",Riesgos!#REF!="Menor"),CONCATENATE("R9C",Riesgos!#REF!),"")</f>
        <v>#REF!</v>
      </c>
      <c r="V24" s="56" t="e">
        <f>IF(AND(Riesgos!#REF!="Alta",Riesgos!#REF!="Moderado"),CONCATENATE("R9C",Riesgos!#REF!),"")</f>
        <v>#REF!</v>
      </c>
      <c r="W24" s="57" t="e">
        <f>IF(AND(Riesgos!#REF!="Alta",Riesgos!#REF!="Moderado"),CONCATENATE("R9C",Riesgos!#REF!),"")</f>
        <v>#REF!</v>
      </c>
      <c r="X24" s="57" t="e">
        <f>IF(AND(Riesgos!#REF!="Alta",Riesgos!#REF!="Moderado"),CONCATENATE("R9C",Riesgos!#REF!),"")</f>
        <v>#REF!</v>
      </c>
      <c r="Y24" s="57" t="e">
        <f>IF(AND(Riesgos!#REF!="Alta",Riesgos!#REF!="Moderado"),CONCATENATE("R9C",Riesgos!#REF!),"")</f>
        <v>#REF!</v>
      </c>
      <c r="Z24" s="57" t="e">
        <f>IF(AND(Riesgos!#REF!="Alta",Riesgos!#REF!="Moderado"),CONCATENATE("R9C",Riesgos!#REF!),"")</f>
        <v>#REF!</v>
      </c>
      <c r="AA24" s="58" t="e">
        <f>IF(AND(Riesgos!#REF!="Alta",Riesgos!#REF!="Moderado"),CONCATENATE("R9C",Riesgos!#REF!),"")</f>
        <v>#REF!</v>
      </c>
      <c r="AB24" s="56" t="e">
        <f>IF(AND(Riesgos!#REF!="Alta",Riesgos!#REF!="Mayor"),CONCATENATE("R9C",Riesgos!#REF!),"")</f>
        <v>#REF!</v>
      </c>
      <c r="AC24" s="57" t="e">
        <f>IF(AND(Riesgos!#REF!="Alta",Riesgos!#REF!="Mayor"),CONCATENATE("R9C",Riesgos!#REF!),"")</f>
        <v>#REF!</v>
      </c>
      <c r="AD24" s="57" t="e">
        <f>IF(AND(Riesgos!#REF!="Alta",Riesgos!#REF!="Mayor"),CONCATENATE("R9C",Riesgos!#REF!),"")</f>
        <v>#REF!</v>
      </c>
      <c r="AE24" s="57" t="e">
        <f>IF(AND(Riesgos!#REF!="Alta",Riesgos!#REF!="Mayor"),CONCATENATE("R9C",Riesgos!#REF!),"")</f>
        <v>#REF!</v>
      </c>
      <c r="AF24" s="57" t="e">
        <f>IF(AND(Riesgos!#REF!="Alta",Riesgos!#REF!="Mayor"),CONCATENATE("R9C",Riesgos!#REF!),"")</f>
        <v>#REF!</v>
      </c>
      <c r="AG24" s="58" t="e">
        <f>IF(AND(Riesgos!#REF!="Alta",Riesgos!#REF!="Mayor"),CONCATENATE("R9C",Riesgos!#REF!),"")</f>
        <v>#REF!</v>
      </c>
      <c r="AH24" s="84" t="e">
        <f>IF(AND(Riesgos!#REF!="Alta",Riesgos!#REF!="Catastrófico"),CONCATENATE("R9C",Riesgos!#REF!),"")</f>
        <v>#REF!</v>
      </c>
      <c r="AI24" s="85" t="e">
        <f>IF(AND(Riesgos!#REF!="Alta",Riesgos!#REF!="Catastrófico"),CONCATENATE("R9C",Riesgos!#REF!),"")</f>
        <v>#REF!</v>
      </c>
      <c r="AJ24" s="85" t="e">
        <f>IF(AND(Riesgos!#REF!="Alta",Riesgos!#REF!="Catastrófico"),CONCATENATE("R9C",Riesgos!#REF!),"")</f>
        <v>#REF!</v>
      </c>
      <c r="AK24" s="85" t="e">
        <f>IF(AND(Riesgos!#REF!="Alta",Riesgos!#REF!="Catastrófico"),CONCATENATE("R9C",Riesgos!#REF!),"")</f>
        <v>#REF!</v>
      </c>
      <c r="AL24" s="85" t="e">
        <f>IF(AND(Riesgos!#REF!="Alta",Riesgos!#REF!="Catastrófico"),CONCATENATE("R9C",Riesgos!#REF!),"")</f>
        <v>#REF!</v>
      </c>
      <c r="AM24" s="86" t="e">
        <f>IF(AND(Riesgos!#REF!="Alta",Riesgos!#REF!="Catastrófico"),CONCATENATE("R9C",Riesgos!#REF!),"")</f>
        <v>#REF!</v>
      </c>
      <c r="AN24" s="19"/>
      <c r="AO24" s="485"/>
      <c r="AP24" s="378"/>
      <c r="AQ24" s="378"/>
      <c r="AR24" s="378"/>
      <c r="AS24" s="378"/>
      <c r="AT24" s="486"/>
      <c r="AU24" s="19"/>
      <c r="AV24" s="19"/>
      <c r="AW24" s="19"/>
      <c r="AX24" s="19"/>
      <c r="AY24" s="19"/>
      <c r="AZ24" s="19"/>
      <c r="BA24" s="19"/>
      <c r="BB24" s="19"/>
      <c r="BC24" s="19"/>
      <c r="BD24" s="19"/>
      <c r="BE24" s="19"/>
      <c r="BF24" s="19"/>
      <c r="BG24" s="19"/>
      <c r="BH24" s="19"/>
      <c r="BI24" s="19"/>
    </row>
    <row r="25" spans="1:61" ht="15.75" customHeight="1">
      <c r="A25" s="19"/>
      <c r="B25" s="375"/>
      <c r="C25" s="378"/>
      <c r="D25" s="376"/>
      <c r="E25" s="477"/>
      <c r="F25" s="478"/>
      <c r="G25" s="478"/>
      <c r="H25" s="478"/>
      <c r="I25" s="478"/>
      <c r="J25" s="68" t="e">
        <f>IF(AND(Riesgos!#REF!="Alta",Riesgos!#REF!="Leve"),CONCATENATE("R10C",Riesgos!#REF!),"")</f>
        <v>#REF!</v>
      </c>
      <c r="K25" s="69" t="e">
        <f>IF(AND(Riesgos!#REF!="Alta",Riesgos!#REF!="Leve"),CONCATENATE("R10C",Riesgos!#REF!),"")</f>
        <v>#REF!</v>
      </c>
      <c r="L25" s="69" t="e">
        <f>IF(AND(Riesgos!#REF!="Alta",Riesgos!#REF!="Leve"),CONCATENATE("R10C",Riesgos!#REF!),"")</f>
        <v>#REF!</v>
      </c>
      <c r="M25" s="69" t="e">
        <f>IF(AND(Riesgos!#REF!="Alta",Riesgos!#REF!="Leve"),CONCATENATE("R10C",Riesgos!#REF!),"")</f>
        <v>#REF!</v>
      </c>
      <c r="N25" s="69" t="e">
        <f>IF(AND(Riesgos!#REF!="Alta",Riesgos!#REF!="Leve"),CONCATENATE("R10C",Riesgos!#REF!),"")</f>
        <v>#REF!</v>
      </c>
      <c r="O25" s="70" t="e">
        <f>IF(AND(Riesgos!#REF!="Alta",Riesgos!#REF!="Leve"),CONCATENATE("R10C",Riesgos!#REF!),"")</f>
        <v>#REF!</v>
      </c>
      <c r="P25" s="68" t="e">
        <f>IF(AND(Riesgos!#REF!="Alta",Riesgos!#REF!="Menor"),CONCATENATE("R10C",Riesgos!#REF!),"")</f>
        <v>#REF!</v>
      </c>
      <c r="Q25" s="69" t="e">
        <f>IF(AND(Riesgos!#REF!="Alta",Riesgos!#REF!="Menor"),CONCATENATE("R10C",Riesgos!#REF!),"")</f>
        <v>#REF!</v>
      </c>
      <c r="R25" s="69" t="e">
        <f>IF(AND(Riesgos!#REF!="Alta",Riesgos!#REF!="Menor"),CONCATENATE("R10C",Riesgos!#REF!),"")</f>
        <v>#REF!</v>
      </c>
      <c r="S25" s="69" t="e">
        <f>IF(AND(Riesgos!#REF!="Alta",Riesgos!#REF!="Menor"),CONCATENATE("R10C",Riesgos!#REF!),"")</f>
        <v>#REF!</v>
      </c>
      <c r="T25" s="69" t="e">
        <f>IF(AND(Riesgos!#REF!="Alta",Riesgos!#REF!="Menor"),CONCATENATE("R10C",Riesgos!#REF!),"")</f>
        <v>#REF!</v>
      </c>
      <c r="U25" s="70" t="e">
        <f>IF(AND(Riesgos!#REF!="Alta",Riesgos!#REF!="Menor"),CONCATENATE("R10C",Riesgos!#REF!),"")</f>
        <v>#REF!</v>
      </c>
      <c r="V25" s="59" t="e">
        <f>IF(AND(Riesgos!#REF!="Alta",Riesgos!#REF!="Moderado"),CONCATENATE("R10C",Riesgos!#REF!),"")</f>
        <v>#REF!</v>
      </c>
      <c r="W25" s="60" t="e">
        <f>IF(AND(Riesgos!#REF!="Alta",Riesgos!#REF!="Moderado"),CONCATENATE("R10C",Riesgos!#REF!),"")</f>
        <v>#REF!</v>
      </c>
      <c r="X25" s="60" t="e">
        <f>IF(AND(Riesgos!#REF!="Alta",Riesgos!#REF!="Moderado"),CONCATENATE("R10C",Riesgos!#REF!),"")</f>
        <v>#REF!</v>
      </c>
      <c r="Y25" s="60" t="e">
        <f>IF(AND(Riesgos!#REF!="Alta",Riesgos!#REF!="Moderado"),CONCATENATE("R10C",Riesgos!#REF!),"")</f>
        <v>#REF!</v>
      </c>
      <c r="Z25" s="60" t="e">
        <f>IF(AND(Riesgos!#REF!="Alta",Riesgos!#REF!="Moderado"),CONCATENATE("R10C",Riesgos!#REF!),"")</f>
        <v>#REF!</v>
      </c>
      <c r="AA25" s="61" t="e">
        <f>IF(AND(Riesgos!#REF!="Alta",Riesgos!#REF!="Moderado"),CONCATENATE("R10C",Riesgos!#REF!),"")</f>
        <v>#REF!</v>
      </c>
      <c r="AB25" s="59" t="e">
        <f>IF(AND(Riesgos!#REF!="Alta",Riesgos!#REF!="Mayor"),CONCATENATE("R10C",Riesgos!#REF!),"")</f>
        <v>#REF!</v>
      </c>
      <c r="AC25" s="60" t="e">
        <f>IF(AND(Riesgos!#REF!="Alta",Riesgos!#REF!="Mayor"),CONCATENATE("R10C",Riesgos!#REF!),"")</f>
        <v>#REF!</v>
      </c>
      <c r="AD25" s="60" t="e">
        <f>IF(AND(Riesgos!#REF!="Alta",Riesgos!#REF!="Mayor"),CONCATENATE("R10C",Riesgos!#REF!),"")</f>
        <v>#REF!</v>
      </c>
      <c r="AE25" s="60" t="e">
        <f>IF(AND(Riesgos!#REF!="Alta",Riesgos!#REF!="Mayor"),CONCATENATE("R10C",Riesgos!#REF!),"")</f>
        <v>#REF!</v>
      </c>
      <c r="AF25" s="60" t="e">
        <f>IF(AND(Riesgos!#REF!="Alta",Riesgos!#REF!="Mayor"),CONCATENATE("R10C",Riesgos!#REF!),"")</f>
        <v>#REF!</v>
      </c>
      <c r="AG25" s="61" t="e">
        <f>IF(AND(Riesgos!#REF!="Alta",Riesgos!#REF!="Mayor"),CONCATENATE("R10C",Riesgos!#REF!),"")</f>
        <v>#REF!</v>
      </c>
      <c r="AH25" s="87" t="e">
        <f>IF(AND(Riesgos!#REF!="Alta",Riesgos!#REF!="Catastrófico"),CONCATENATE("R10C",Riesgos!#REF!),"")</f>
        <v>#REF!</v>
      </c>
      <c r="AI25" s="88" t="e">
        <f>IF(AND(Riesgos!#REF!="Alta",Riesgos!#REF!="Catastrófico"),CONCATENATE("R10C",Riesgos!#REF!),"")</f>
        <v>#REF!</v>
      </c>
      <c r="AJ25" s="88" t="e">
        <f>IF(AND(Riesgos!#REF!="Alta",Riesgos!#REF!="Catastrófico"),CONCATENATE("R10C",Riesgos!#REF!),"")</f>
        <v>#REF!</v>
      </c>
      <c r="AK25" s="88" t="e">
        <f>IF(AND(Riesgos!#REF!="Alta",Riesgos!#REF!="Catastrófico"),CONCATENATE("R10C",Riesgos!#REF!),"")</f>
        <v>#REF!</v>
      </c>
      <c r="AL25" s="88" t="e">
        <f>IF(AND(Riesgos!#REF!="Alta",Riesgos!#REF!="Catastrófico"),CONCATENATE("R10C",Riesgos!#REF!),"")</f>
        <v>#REF!</v>
      </c>
      <c r="AM25" s="89" t="e">
        <f>IF(AND(Riesgos!#REF!="Alta",Riesgos!#REF!="Catastrófico"),CONCATENATE("R10C",Riesgos!#REF!),"")</f>
        <v>#REF!</v>
      </c>
      <c r="AN25" s="19"/>
      <c r="AO25" s="487"/>
      <c r="AP25" s="488"/>
      <c r="AQ25" s="488"/>
      <c r="AR25" s="488"/>
      <c r="AS25" s="488"/>
      <c r="AT25" s="489"/>
      <c r="AU25" s="19"/>
      <c r="AV25" s="19"/>
      <c r="AW25" s="19"/>
      <c r="AX25" s="19"/>
      <c r="AY25" s="19"/>
      <c r="AZ25" s="19"/>
      <c r="BA25" s="19"/>
      <c r="BB25" s="19"/>
      <c r="BC25" s="19"/>
      <c r="BD25" s="19"/>
      <c r="BE25" s="19"/>
      <c r="BF25" s="19"/>
      <c r="BG25" s="19"/>
      <c r="BH25" s="19"/>
      <c r="BI25" s="19"/>
    </row>
    <row r="26" spans="1:61" ht="15" customHeight="1">
      <c r="A26" s="19"/>
      <c r="B26" s="375"/>
      <c r="C26" s="378"/>
      <c r="D26" s="376"/>
      <c r="E26" s="514" t="s">
        <v>414</v>
      </c>
      <c r="F26" s="466"/>
      <c r="G26" s="466"/>
      <c r="H26" s="466"/>
      <c r="I26" s="468"/>
      <c r="J26" s="62" t="e">
        <f>IF(AND(Riesgos!#REF!="Media",Riesgos!#REF!="Leve"),CONCATENATE("R1C",Riesgos!#REF!),"")</f>
        <v>#REF!</v>
      </c>
      <c r="K26" s="63" t="e">
        <f>IF(AND(Riesgos!#REF!="Media",Riesgos!#REF!="Leve"),CONCATENATE("R1C",Riesgos!#REF!),"")</f>
        <v>#REF!</v>
      </c>
      <c r="L26" s="63" t="e">
        <f>IF(AND(Riesgos!#REF!="Media",Riesgos!#REF!="Leve"),CONCATENATE("R1C",Riesgos!#REF!),"")</f>
        <v>#REF!</v>
      </c>
      <c r="M26" s="63" t="e">
        <f>IF(AND(Riesgos!#REF!="Media",Riesgos!#REF!="Leve"),CONCATENATE("R1C",Riesgos!#REF!),"")</f>
        <v>#REF!</v>
      </c>
      <c r="N26" s="63" t="e">
        <f>IF(AND(Riesgos!#REF!="Media",Riesgos!#REF!="Leve"),CONCATENATE("R1C",Riesgos!#REF!),"")</f>
        <v>#REF!</v>
      </c>
      <c r="O26" s="64" t="e">
        <f>IF(AND(Riesgos!#REF!="Media",Riesgos!#REF!="Leve"),CONCATENATE("R1C",Riesgos!#REF!),"")</f>
        <v>#REF!</v>
      </c>
      <c r="P26" s="62" t="e">
        <f>IF(AND(Riesgos!#REF!="Media",Riesgos!#REF!="Menor"),CONCATENATE("R1C",Riesgos!#REF!),"")</f>
        <v>#REF!</v>
      </c>
      <c r="Q26" s="63" t="e">
        <f>IF(AND(Riesgos!#REF!="Media",Riesgos!#REF!="Menor"),CONCATENATE("R1C",Riesgos!#REF!),"")</f>
        <v>#REF!</v>
      </c>
      <c r="R26" s="63" t="e">
        <f>IF(AND(Riesgos!#REF!="Media",Riesgos!#REF!="Menor"),CONCATENATE("R1C",Riesgos!#REF!),"")</f>
        <v>#REF!</v>
      </c>
      <c r="S26" s="63" t="e">
        <f>IF(AND(Riesgos!#REF!="Media",Riesgos!#REF!="Menor"),CONCATENATE("R1C",Riesgos!#REF!),"")</f>
        <v>#REF!</v>
      </c>
      <c r="T26" s="63" t="e">
        <f>IF(AND(Riesgos!#REF!="Media",Riesgos!#REF!="Menor"),CONCATENATE("R1C",Riesgos!#REF!),"")</f>
        <v>#REF!</v>
      </c>
      <c r="U26" s="64" t="e">
        <f>IF(AND(Riesgos!#REF!="Media",Riesgos!#REF!="Menor"),CONCATENATE("R1C",Riesgos!#REF!),"")</f>
        <v>#REF!</v>
      </c>
      <c r="V26" s="62" t="e">
        <f>IF(AND(Riesgos!#REF!="Media",Riesgos!#REF!="Moderado"),CONCATENATE("R1C",Riesgos!#REF!),"")</f>
        <v>#REF!</v>
      </c>
      <c r="W26" s="63" t="e">
        <f>IF(AND(Riesgos!#REF!="Media",Riesgos!#REF!="Moderado"),CONCATENATE("R1C",Riesgos!#REF!),"")</f>
        <v>#REF!</v>
      </c>
      <c r="X26" s="63" t="e">
        <f>IF(AND(Riesgos!#REF!="Media",Riesgos!#REF!="Moderado"),CONCATENATE("R1C",Riesgos!#REF!),"")</f>
        <v>#REF!</v>
      </c>
      <c r="Y26" s="63" t="e">
        <f>IF(AND(Riesgos!#REF!="Media",Riesgos!#REF!="Moderado"),CONCATENATE("R1C",Riesgos!#REF!),"")</f>
        <v>#REF!</v>
      </c>
      <c r="Z26" s="63" t="e">
        <f>IF(AND(Riesgos!#REF!="Media",Riesgos!#REF!="Moderado"),CONCATENATE("R1C",Riesgos!#REF!),"")</f>
        <v>#REF!</v>
      </c>
      <c r="AA26" s="64" t="e">
        <f>IF(AND(Riesgos!#REF!="Media",Riesgos!#REF!="Moderado"),CONCATENATE("R1C",Riesgos!#REF!),"")</f>
        <v>#REF!</v>
      </c>
      <c r="AB26" s="53" t="e">
        <f>IF(AND(Riesgos!#REF!="Media",Riesgos!#REF!="Mayor"),CONCATENATE("R1C",Riesgos!#REF!),"")</f>
        <v>#REF!</v>
      </c>
      <c r="AC26" s="54" t="e">
        <f>IF(AND(Riesgos!#REF!="Media",Riesgos!#REF!="Mayor"),CONCATENATE("R1C",Riesgos!#REF!),"")</f>
        <v>#REF!</v>
      </c>
      <c r="AD26" s="54" t="e">
        <f>IF(AND(Riesgos!#REF!="Media",Riesgos!#REF!="Mayor"),CONCATENATE("R1C",Riesgos!#REF!),"")</f>
        <v>#REF!</v>
      </c>
      <c r="AE26" s="54" t="e">
        <f>IF(AND(Riesgos!#REF!="Media",Riesgos!#REF!="Mayor"),CONCATENATE("R1C",Riesgos!#REF!),"")</f>
        <v>#REF!</v>
      </c>
      <c r="AF26" s="54" t="e">
        <f>IF(AND(Riesgos!#REF!="Media",Riesgos!#REF!="Mayor"),CONCATENATE("R1C",Riesgos!#REF!),"")</f>
        <v>#REF!</v>
      </c>
      <c r="AG26" s="55" t="e">
        <f>IF(AND(Riesgos!#REF!="Media",Riesgos!#REF!="Mayor"),CONCATENATE("R1C",Riesgos!#REF!),"")</f>
        <v>#REF!</v>
      </c>
      <c r="AH26" s="81" t="e">
        <f>IF(AND(Riesgos!#REF!="Media",Riesgos!#REF!="Catastrófico"),CONCATENATE("R1C",Riesgos!#REF!),"")</f>
        <v>#REF!</v>
      </c>
      <c r="AI26" s="82" t="e">
        <f>IF(AND(Riesgos!#REF!="Media",Riesgos!#REF!="Catastrófico"),CONCATENATE("R1C",Riesgos!#REF!),"")</f>
        <v>#REF!</v>
      </c>
      <c r="AJ26" s="82" t="e">
        <f>IF(AND(Riesgos!#REF!="Media",Riesgos!#REF!="Catastrófico"),CONCATENATE("R1C",Riesgos!#REF!),"")</f>
        <v>#REF!</v>
      </c>
      <c r="AK26" s="82" t="e">
        <f>IF(AND(Riesgos!#REF!="Media",Riesgos!#REF!="Catastrófico"),CONCATENATE("R1C",Riesgos!#REF!),"")</f>
        <v>#REF!</v>
      </c>
      <c r="AL26" s="82" t="e">
        <f>IF(AND(Riesgos!#REF!="Media",Riesgos!#REF!="Catastrófico"),CONCATENATE("R1C",Riesgos!#REF!),"")</f>
        <v>#REF!</v>
      </c>
      <c r="AM26" s="83" t="e">
        <f>IF(AND(Riesgos!#REF!="Media",Riesgos!#REF!="Catastrófico"),CONCATENATE("R1C",Riesgos!#REF!),"")</f>
        <v>#REF!</v>
      </c>
      <c r="AN26" s="19"/>
      <c r="AO26" s="511" t="s">
        <v>294</v>
      </c>
      <c r="AP26" s="483"/>
      <c r="AQ26" s="483"/>
      <c r="AR26" s="483"/>
      <c r="AS26" s="483"/>
      <c r="AT26" s="484"/>
      <c r="AU26" s="19"/>
      <c r="AV26" s="19"/>
      <c r="AW26" s="19"/>
      <c r="AX26" s="19"/>
      <c r="AY26" s="19"/>
      <c r="AZ26" s="19"/>
      <c r="BA26" s="19"/>
      <c r="BB26" s="19"/>
      <c r="BC26" s="19"/>
      <c r="BD26" s="19"/>
      <c r="BE26" s="19"/>
      <c r="BF26" s="19"/>
      <c r="BG26" s="19"/>
      <c r="BH26" s="19"/>
      <c r="BI26" s="19"/>
    </row>
    <row r="27" spans="1:61" ht="15" customHeight="1">
      <c r="A27" s="19"/>
      <c r="B27" s="375"/>
      <c r="C27" s="378"/>
      <c r="D27" s="376"/>
      <c r="E27" s="381"/>
      <c r="F27" s="378"/>
      <c r="G27" s="378"/>
      <c r="H27" s="378"/>
      <c r="I27" s="376"/>
      <c r="J27" s="65" t="e">
        <f>IF(AND(Riesgos!#REF!="Media",Riesgos!#REF!="Leve"),CONCATENATE("R2C",Riesgos!#REF!),"")</f>
        <v>#REF!</v>
      </c>
      <c r="K27" s="66" t="e">
        <f>IF(AND(Riesgos!#REF!="Media",Riesgos!#REF!="Leve"),CONCATENATE("R2C",Riesgos!#REF!),"")</f>
        <v>#REF!</v>
      </c>
      <c r="L27" s="66" t="e">
        <f>IF(AND(Riesgos!#REF!="Media",Riesgos!#REF!="Leve"),CONCATENATE("R2C",Riesgos!#REF!),"")</f>
        <v>#REF!</v>
      </c>
      <c r="M27" s="66" t="e">
        <f>IF(AND(Riesgos!#REF!="Media",Riesgos!#REF!="Leve"),CONCATENATE("R2C",Riesgos!#REF!),"")</f>
        <v>#REF!</v>
      </c>
      <c r="N27" s="66" t="e">
        <f>IF(AND(Riesgos!#REF!="Media",Riesgos!#REF!="Leve"),CONCATENATE("R2C",Riesgos!#REF!),"")</f>
        <v>#REF!</v>
      </c>
      <c r="O27" s="67" t="e">
        <f>IF(AND(Riesgos!#REF!="Media",Riesgos!#REF!="Leve"),CONCATENATE("R2C",Riesgos!#REF!),"")</f>
        <v>#REF!</v>
      </c>
      <c r="P27" s="65" t="e">
        <f>IF(AND(Riesgos!#REF!="Media",Riesgos!#REF!="Menor"),CONCATENATE("R2C",Riesgos!#REF!),"")</f>
        <v>#REF!</v>
      </c>
      <c r="Q27" s="66" t="e">
        <f>IF(AND(Riesgos!#REF!="Media",Riesgos!#REF!="Menor"),CONCATENATE("R2C",Riesgos!#REF!),"")</f>
        <v>#REF!</v>
      </c>
      <c r="R27" s="66" t="e">
        <f>IF(AND(Riesgos!#REF!="Media",Riesgos!#REF!="Menor"),CONCATENATE("R2C",Riesgos!#REF!),"")</f>
        <v>#REF!</v>
      </c>
      <c r="S27" s="66" t="e">
        <f>IF(AND(Riesgos!#REF!="Media",Riesgos!#REF!="Menor"),CONCATENATE("R2C",Riesgos!#REF!),"")</f>
        <v>#REF!</v>
      </c>
      <c r="T27" s="66" t="e">
        <f>IF(AND(Riesgos!#REF!="Media",Riesgos!#REF!="Menor"),CONCATENATE("R2C",Riesgos!#REF!),"")</f>
        <v>#REF!</v>
      </c>
      <c r="U27" s="67" t="e">
        <f>IF(AND(Riesgos!#REF!="Media",Riesgos!#REF!="Menor"),CONCATENATE("R2C",Riesgos!#REF!),"")</f>
        <v>#REF!</v>
      </c>
      <c r="V27" s="65" t="e">
        <f>IF(AND(Riesgos!#REF!="Media",Riesgos!#REF!="Moderado"),CONCATENATE("R2C",Riesgos!#REF!),"")</f>
        <v>#REF!</v>
      </c>
      <c r="W27" s="66" t="e">
        <f>IF(AND(Riesgos!#REF!="Media",Riesgos!#REF!="Moderado"),CONCATENATE("R2C",Riesgos!#REF!),"")</f>
        <v>#REF!</v>
      </c>
      <c r="X27" s="66" t="e">
        <f>IF(AND(Riesgos!#REF!="Media",Riesgos!#REF!="Moderado"),CONCATENATE("R2C",Riesgos!#REF!),"")</f>
        <v>#REF!</v>
      </c>
      <c r="Y27" s="66" t="e">
        <f>IF(AND(Riesgos!#REF!="Media",Riesgos!#REF!="Moderado"),CONCATENATE("R2C",Riesgos!#REF!),"")</f>
        <v>#REF!</v>
      </c>
      <c r="Z27" s="66" t="e">
        <f>IF(AND(Riesgos!#REF!="Media",Riesgos!#REF!="Moderado"),CONCATENATE("R2C",Riesgos!#REF!),"")</f>
        <v>#REF!</v>
      </c>
      <c r="AA27" s="67" t="e">
        <f>IF(AND(Riesgos!#REF!="Media",Riesgos!#REF!="Moderado"),CONCATENATE("R2C",Riesgos!#REF!),"")</f>
        <v>#REF!</v>
      </c>
      <c r="AB27" s="56" t="e">
        <f>IF(AND(Riesgos!#REF!="Media",Riesgos!#REF!="Mayor"),CONCATENATE("R2C",Riesgos!#REF!),"")</f>
        <v>#REF!</v>
      </c>
      <c r="AC27" s="57" t="e">
        <f>IF(AND(Riesgos!#REF!="Media",Riesgos!#REF!="Mayor"),CONCATENATE("R2C",Riesgos!#REF!),"")</f>
        <v>#REF!</v>
      </c>
      <c r="AD27" s="57" t="e">
        <f>IF(AND(Riesgos!#REF!="Media",Riesgos!#REF!="Mayor"),CONCATENATE("R2C",Riesgos!#REF!),"")</f>
        <v>#REF!</v>
      </c>
      <c r="AE27" s="57" t="e">
        <f>IF(AND(Riesgos!#REF!="Media",Riesgos!#REF!="Mayor"),CONCATENATE("R2C",Riesgos!#REF!),"")</f>
        <v>#REF!</v>
      </c>
      <c r="AF27" s="57" t="e">
        <f>IF(AND(Riesgos!#REF!="Media",Riesgos!#REF!="Mayor"),CONCATENATE("R2C",Riesgos!#REF!),"")</f>
        <v>#REF!</v>
      </c>
      <c r="AG27" s="58" t="e">
        <f>IF(AND(Riesgos!#REF!="Media",Riesgos!#REF!="Mayor"),CONCATENATE("R2C",Riesgos!#REF!),"")</f>
        <v>#REF!</v>
      </c>
      <c r="AH27" s="84" t="e">
        <f>IF(AND(Riesgos!#REF!="Media",Riesgos!#REF!="Catastrófico"),CONCATENATE("R2C",Riesgos!#REF!),"")</f>
        <v>#REF!</v>
      </c>
      <c r="AI27" s="85" t="e">
        <f>IF(AND(Riesgos!#REF!="Media",Riesgos!#REF!="Catastrófico"),CONCATENATE("R2C",Riesgos!#REF!),"")</f>
        <v>#REF!</v>
      </c>
      <c r="AJ27" s="85" t="e">
        <f>IF(AND(Riesgos!#REF!="Media",Riesgos!#REF!="Catastrófico"),CONCATENATE("R2C",Riesgos!#REF!),"")</f>
        <v>#REF!</v>
      </c>
      <c r="AK27" s="85" t="e">
        <f>IF(AND(Riesgos!#REF!="Media",Riesgos!#REF!="Catastrófico"),CONCATENATE("R2C",Riesgos!#REF!),"")</f>
        <v>#REF!</v>
      </c>
      <c r="AL27" s="85" t="e">
        <f>IF(AND(Riesgos!#REF!="Media",Riesgos!#REF!="Catastrófico"),CONCATENATE("R2C",Riesgos!#REF!),"")</f>
        <v>#REF!</v>
      </c>
      <c r="AM27" s="86" t="e">
        <f>IF(AND(Riesgos!#REF!="Media",Riesgos!#REF!="Catastrófico"),CONCATENATE("R2C",Riesgos!#REF!),"")</f>
        <v>#REF!</v>
      </c>
      <c r="AN27" s="19"/>
      <c r="AO27" s="485"/>
      <c r="AP27" s="378"/>
      <c r="AQ27" s="378"/>
      <c r="AR27" s="378"/>
      <c r="AS27" s="378"/>
      <c r="AT27" s="486"/>
      <c r="AU27" s="19"/>
      <c r="AV27" s="19"/>
      <c r="AW27" s="19"/>
      <c r="AX27" s="19"/>
      <c r="AY27" s="19"/>
      <c r="AZ27" s="19"/>
      <c r="BA27" s="19"/>
      <c r="BB27" s="19"/>
      <c r="BC27" s="19"/>
      <c r="BD27" s="19"/>
      <c r="BE27" s="19"/>
      <c r="BF27" s="19"/>
      <c r="BG27" s="19"/>
      <c r="BH27" s="19"/>
      <c r="BI27" s="19"/>
    </row>
    <row r="28" spans="1:61" ht="15" customHeight="1">
      <c r="A28" s="19"/>
      <c r="B28" s="375"/>
      <c r="C28" s="378"/>
      <c r="D28" s="376"/>
      <c r="E28" s="381"/>
      <c r="F28" s="378"/>
      <c r="G28" s="378"/>
      <c r="H28" s="378"/>
      <c r="I28" s="376"/>
      <c r="J28" s="65" t="e">
        <f>IF(AND(Riesgos!#REF!="Media",Riesgos!#REF!="Leve"),CONCATENATE("R3C",Riesgos!#REF!),"")</f>
        <v>#REF!</v>
      </c>
      <c r="K28" s="66" t="e">
        <f>IF(AND(Riesgos!#REF!="Media",Riesgos!#REF!="Leve"),CONCATENATE("R3C",Riesgos!#REF!),"")</f>
        <v>#REF!</v>
      </c>
      <c r="L28" s="66" t="e">
        <f>IF(AND(Riesgos!#REF!="Media",Riesgos!#REF!="Leve"),CONCATENATE("R3C",Riesgos!#REF!),"")</f>
        <v>#REF!</v>
      </c>
      <c r="M28" s="66" t="e">
        <f>IF(AND(Riesgos!#REF!="Media",Riesgos!#REF!="Leve"),CONCATENATE("R3C",Riesgos!#REF!),"")</f>
        <v>#REF!</v>
      </c>
      <c r="N28" s="66" t="e">
        <f>IF(AND(Riesgos!#REF!="Media",Riesgos!#REF!="Leve"),CONCATENATE("R3C",Riesgos!#REF!),"")</f>
        <v>#REF!</v>
      </c>
      <c r="O28" s="67" t="e">
        <f>IF(AND(Riesgos!#REF!="Media",Riesgos!#REF!="Leve"),CONCATENATE("R3C",Riesgos!#REF!),"")</f>
        <v>#REF!</v>
      </c>
      <c r="P28" s="65" t="e">
        <f>IF(AND(Riesgos!#REF!="Media",Riesgos!#REF!="Menor"),CONCATENATE("R3C",Riesgos!#REF!),"")</f>
        <v>#REF!</v>
      </c>
      <c r="Q28" s="66" t="e">
        <f>IF(AND(Riesgos!#REF!="Media",Riesgos!#REF!="Menor"),CONCATENATE("R3C",Riesgos!#REF!),"")</f>
        <v>#REF!</v>
      </c>
      <c r="R28" s="66" t="e">
        <f>IF(AND(Riesgos!#REF!="Media",Riesgos!#REF!="Menor"),CONCATENATE("R3C",Riesgos!#REF!),"")</f>
        <v>#REF!</v>
      </c>
      <c r="S28" s="66" t="e">
        <f>IF(AND(Riesgos!#REF!="Media",Riesgos!#REF!="Menor"),CONCATENATE("R3C",Riesgos!#REF!),"")</f>
        <v>#REF!</v>
      </c>
      <c r="T28" s="66" t="e">
        <f>IF(AND(Riesgos!#REF!="Media",Riesgos!#REF!="Menor"),CONCATENATE("R3C",Riesgos!#REF!),"")</f>
        <v>#REF!</v>
      </c>
      <c r="U28" s="67" t="e">
        <f>IF(AND(Riesgos!#REF!="Media",Riesgos!#REF!="Menor"),CONCATENATE("R3C",Riesgos!#REF!),"")</f>
        <v>#REF!</v>
      </c>
      <c r="V28" s="65" t="e">
        <f>IF(AND(Riesgos!#REF!="Media",Riesgos!#REF!="Moderado"),CONCATENATE("R3C",Riesgos!#REF!),"")</f>
        <v>#REF!</v>
      </c>
      <c r="W28" s="66" t="e">
        <f>IF(AND(Riesgos!#REF!="Media",Riesgos!#REF!="Moderado"),CONCATENATE("R3C",Riesgos!#REF!),"")</f>
        <v>#REF!</v>
      </c>
      <c r="X28" s="66" t="e">
        <f>IF(AND(Riesgos!#REF!="Media",Riesgos!#REF!="Moderado"),CONCATENATE("R3C",Riesgos!#REF!),"")</f>
        <v>#REF!</v>
      </c>
      <c r="Y28" s="66" t="e">
        <f>IF(AND(Riesgos!#REF!="Media",Riesgos!#REF!="Moderado"),CONCATENATE("R3C",Riesgos!#REF!),"")</f>
        <v>#REF!</v>
      </c>
      <c r="Z28" s="66" t="e">
        <f>IF(AND(Riesgos!#REF!="Media",Riesgos!#REF!="Moderado"),CONCATENATE("R3C",Riesgos!#REF!),"")</f>
        <v>#REF!</v>
      </c>
      <c r="AA28" s="67" t="e">
        <f>IF(AND(Riesgos!#REF!="Media",Riesgos!#REF!="Moderado"),CONCATENATE("R3C",Riesgos!#REF!),"")</f>
        <v>#REF!</v>
      </c>
      <c r="AB28" s="56" t="e">
        <f>IF(AND(Riesgos!#REF!="Media",Riesgos!#REF!="Mayor"),CONCATENATE("R3C",Riesgos!#REF!),"")</f>
        <v>#REF!</v>
      </c>
      <c r="AC28" s="57" t="e">
        <f>IF(AND(Riesgos!#REF!="Media",Riesgos!#REF!="Mayor"),CONCATENATE("R3C",Riesgos!#REF!),"")</f>
        <v>#REF!</v>
      </c>
      <c r="AD28" s="57" t="e">
        <f>IF(AND(Riesgos!#REF!="Media",Riesgos!#REF!="Mayor"),CONCATENATE("R3C",Riesgos!#REF!),"")</f>
        <v>#REF!</v>
      </c>
      <c r="AE28" s="57" t="e">
        <f>IF(AND(Riesgos!#REF!="Media",Riesgos!#REF!="Mayor"),CONCATENATE("R3C",Riesgos!#REF!),"")</f>
        <v>#REF!</v>
      </c>
      <c r="AF28" s="57" t="e">
        <f>IF(AND(Riesgos!#REF!="Media",Riesgos!#REF!="Mayor"),CONCATENATE("R3C",Riesgos!#REF!),"")</f>
        <v>#REF!</v>
      </c>
      <c r="AG28" s="58" t="e">
        <f>IF(AND(Riesgos!#REF!="Media",Riesgos!#REF!="Mayor"),CONCATENATE("R3C",Riesgos!#REF!),"")</f>
        <v>#REF!</v>
      </c>
      <c r="AH28" s="84" t="e">
        <f>IF(AND(Riesgos!#REF!="Media",Riesgos!#REF!="Catastrófico"),CONCATENATE("R3C",Riesgos!#REF!),"")</f>
        <v>#REF!</v>
      </c>
      <c r="AI28" s="85" t="e">
        <f>IF(AND(Riesgos!#REF!="Media",Riesgos!#REF!="Catastrófico"),CONCATENATE("R3C",Riesgos!#REF!),"")</f>
        <v>#REF!</v>
      </c>
      <c r="AJ28" s="85" t="e">
        <f>IF(AND(Riesgos!#REF!="Media",Riesgos!#REF!="Catastrófico"),CONCATENATE("R3C",Riesgos!#REF!),"")</f>
        <v>#REF!</v>
      </c>
      <c r="AK28" s="85" t="e">
        <f>IF(AND(Riesgos!#REF!="Media",Riesgos!#REF!="Catastrófico"),CONCATENATE("R3C",Riesgos!#REF!),"")</f>
        <v>#REF!</v>
      </c>
      <c r="AL28" s="85" t="e">
        <f>IF(AND(Riesgos!#REF!="Media",Riesgos!#REF!="Catastrófico"),CONCATENATE("R3C",Riesgos!#REF!),"")</f>
        <v>#REF!</v>
      </c>
      <c r="AM28" s="86" t="e">
        <f>IF(AND(Riesgos!#REF!="Media",Riesgos!#REF!="Catastrófico"),CONCATENATE("R3C",Riesgos!#REF!),"")</f>
        <v>#REF!</v>
      </c>
      <c r="AN28" s="19"/>
      <c r="AO28" s="485"/>
      <c r="AP28" s="378"/>
      <c r="AQ28" s="378"/>
      <c r="AR28" s="378"/>
      <c r="AS28" s="378"/>
      <c r="AT28" s="486"/>
      <c r="AU28" s="19"/>
      <c r="AV28" s="19"/>
      <c r="AW28" s="19"/>
      <c r="AX28" s="19"/>
      <c r="AY28" s="19"/>
      <c r="AZ28" s="19"/>
      <c r="BA28" s="19"/>
      <c r="BB28" s="19"/>
      <c r="BC28" s="19"/>
      <c r="BD28" s="19"/>
      <c r="BE28" s="19"/>
      <c r="BF28" s="19"/>
      <c r="BG28" s="19"/>
      <c r="BH28" s="19"/>
      <c r="BI28" s="19"/>
    </row>
    <row r="29" spans="1:61" ht="15" customHeight="1">
      <c r="A29" s="19"/>
      <c r="B29" s="375"/>
      <c r="C29" s="378"/>
      <c r="D29" s="376"/>
      <c r="E29" s="381"/>
      <c r="F29" s="378"/>
      <c r="G29" s="378"/>
      <c r="H29" s="378"/>
      <c r="I29" s="376"/>
      <c r="J29" s="65" t="e">
        <f>IF(AND(Riesgos!#REF!="Media",Riesgos!#REF!="Leve"),CONCATENATE("R4C",Riesgos!#REF!),"")</f>
        <v>#REF!</v>
      </c>
      <c r="K29" s="66" t="e">
        <f>IF(AND(Riesgos!#REF!="Media",Riesgos!#REF!="Leve"),CONCATENATE("R4C",Riesgos!#REF!),"")</f>
        <v>#REF!</v>
      </c>
      <c r="L29" s="66" t="e">
        <f>IF(AND(Riesgos!#REF!="Media",Riesgos!#REF!="Leve"),CONCATENATE("R4C",Riesgos!#REF!),"")</f>
        <v>#REF!</v>
      </c>
      <c r="M29" s="66" t="e">
        <f>IF(AND(Riesgos!#REF!="Media",Riesgos!#REF!="Leve"),CONCATENATE("R4C",Riesgos!#REF!),"")</f>
        <v>#REF!</v>
      </c>
      <c r="N29" s="66" t="e">
        <f>IF(AND(Riesgos!#REF!="Media",Riesgos!#REF!="Leve"),CONCATENATE("R4C",Riesgos!#REF!),"")</f>
        <v>#REF!</v>
      </c>
      <c r="O29" s="67" t="e">
        <f>IF(AND(Riesgos!#REF!="Media",Riesgos!#REF!="Leve"),CONCATENATE("R4C",Riesgos!#REF!),"")</f>
        <v>#REF!</v>
      </c>
      <c r="P29" s="65" t="e">
        <f>IF(AND(Riesgos!#REF!="Media",Riesgos!#REF!="Menor"),CONCATENATE("R4C",Riesgos!#REF!),"")</f>
        <v>#REF!</v>
      </c>
      <c r="Q29" s="66" t="e">
        <f>IF(AND(Riesgos!#REF!="Media",Riesgos!#REF!="Menor"),CONCATENATE("R4C",Riesgos!#REF!),"")</f>
        <v>#REF!</v>
      </c>
      <c r="R29" s="66" t="e">
        <f>IF(AND(Riesgos!#REF!="Media",Riesgos!#REF!="Menor"),CONCATENATE("R4C",Riesgos!#REF!),"")</f>
        <v>#REF!</v>
      </c>
      <c r="S29" s="66" t="e">
        <f>IF(AND(Riesgos!#REF!="Media",Riesgos!#REF!="Menor"),CONCATENATE("R4C",Riesgos!#REF!),"")</f>
        <v>#REF!</v>
      </c>
      <c r="T29" s="66" t="e">
        <f>IF(AND(Riesgos!#REF!="Media",Riesgos!#REF!="Menor"),CONCATENATE("R4C",Riesgos!#REF!),"")</f>
        <v>#REF!</v>
      </c>
      <c r="U29" s="67" t="e">
        <f>IF(AND(Riesgos!#REF!="Media",Riesgos!#REF!="Menor"),CONCATENATE("R4C",Riesgos!#REF!),"")</f>
        <v>#REF!</v>
      </c>
      <c r="V29" s="65" t="e">
        <f>IF(AND(Riesgos!#REF!="Media",Riesgos!#REF!="Moderado"),CONCATENATE("R4C",Riesgos!#REF!),"")</f>
        <v>#REF!</v>
      </c>
      <c r="W29" s="66" t="e">
        <f>IF(AND(Riesgos!#REF!="Media",Riesgos!#REF!="Moderado"),CONCATENATE("R4C",Riesgos!#REF!),"")</f>
        <v>#REF!</v>
      </c>
      <c r="X29" s="66" t="e">
        <f>IF(AND(Riesgos!#REF!="Media",Riesgos!#REF!="Moderado"),CONCATENATE("R4C",Riesgos!#REF!),"")</f>
        <v>#REF!</v>
      </c>
      <c r="Y29" s="66" t="e">
        <f>IF(AND(Riesgos!#REF!="Media",Riesgos!#REF!="Moderado"),CONCATENATE("R4C",Riesgos!#REF!),"")</f>
        <v>#REF!</v>
      </c>
      <c r="Z29" s="66" t="e">
        <f>IF(AND(Riesgos!#REF!="Media",Riesgos!#REF!="Moderado"),CONCATENATE("R4C",Riesgos!#REF!),"")</f>
        <v>#REF!</v>
      </c>
      <c r="AA29" s="67" t="e">
        <f>IF(AND(Riesgos!#REF!="Media",Riesgos!#REF!="Moderado"),CONCATENATE("R4C",Riesgos!#REF!),"")</f>
        <v>#REF!</v>
      </c>
      <c r="AB29" s="56" t="e">
        <f>IF(AND(Riesgos!#REF!="Media",Riesgos!#REF!="Mayor"),CONCATENATE("R4C",Riesgos!#REF!),"")</f>
        <v>#REF!</v>
      </c>
      <c r="AC29" s="57" t="e">
        <f>IF(AND(Riesgos!#REF!="Media",Riesgos!#REF!="Mayor"),CONCATENATE("R4C",Riesgos!#REF!),"")</f>
        <v>#REF!</v>
      </c>
      <c r="AD29" s="57" t="e">
        <f>IF(AND(Riesgos!#REF!="Media",Riesgos!#REF!="Mayor"),CONCATENATE("R4C",Riesgos!#REF!),"")</f>
        <v>#REF!</v>
      </c>
      <c r="AE29" s="57" t="e">
        <f>IF(AND(Riesgos!#REF!="Media",Riesgos!#REF!="Mayor"),CONCATENATE("R4C",Riesgos!#REF!),"")</f>
        <v>#REF!</v>
      </c>
      <c r="AF29" s="57" t="e">
        <f>IF(AND(Riesgos!#REF!="Media",Riesgos!#REF!="Mayor"),CONCATENATE("R4C",Riesgos!#REF!),"")</f>
        <v>#REF!</v>
      </c>
      <c r="AG29" s="58" t="e">
        <f>IF(AND(Riesgos!#REF!="Media",Riesgos!#REF!="Mayor"),CONCATENATE("R4C",Riesgos!#REF!),"")</f>
        <v>#REF!</v>
      </c>
      <c r="AH29" s="84" t="e">
        <f>IF(AND(Riesgos!#REF!="Media",Riesgos!#REF!="Catastrófico"),CONCATENATE("R4C",Riesgos!#REF!),"")</f>
        <v>#REF!</v>
      </c>
      <c r="AI29" s="85" t="e">
        <f>IF(AND(Riesgos!#REF!="Media",Riesgos!#REF!="Catastrófico"),CONCATENATE("R4C",Riesgos!#REF!),"")</f>
        <v>#REF!</v>
      </c>
      <c r="AJ29" s="85" t="e">
        <f>IF(AND(Riesgos!#REF!="Media",Riesgos!#REF!="Catastrófico"),CONCATENATE("R4C",Riesgos!#REF!),"")</f>
        <v>#REF!</v>
      </c>
      <c r="AK29" s="85" t="e">
        <f>IF(AND(Riesgos!#REF!="Media",Riesgos!#REF!="Catastrófico"),CONCATENATE("R4C",Riesgos!#REF!),"")</f>
        <v>#REF!</v>
      </c>
      <c r="AL29" s="85" t="e">
        <f>IF(AND(Riesgos!#REF!="Media",Riesgos!#REF!="Catastrófico"),CONCATENATE("R4C",Riesgos!#REF!),"")</f>
        <v>#REF!</v>
      </c>
      <c r="AM29" s="86" t="e">
        <f>IF(AND(Riesgos!#REF!="Media",Riesgos!#REF!="Catastrófico"),CONCATENATE("R4C",Riesgos!#REF!),"")</f>
        <v>#REF!</v>
      </c>
      <c r="AN29" s="19"/>
      <c r="AO29" s="485"/>
      <c r="AP29" s="378"/>
      <c r="AQ29" s="378"/>
      <c r="AR29" s="378"/>
      <c r="AS29" s="378"/>
      <c r="AT29" s="486"/>
      <c r="AU29" s="19"/>
      <c r="AV29" s="19"/>
      <c r="AW29" s="19"/>
      <c r="AX29" s="19"/>
      <c r="AY29" s="19"/>
      <c r="AZ29" s="19"/>
      <c r="BA29" s="19"/>
      <c r="BB29" s="19"/>
      <c r="BC29" s="19"/>
      <c r="BD29" s="19"/>
      <c r="BE29" s="19"/>
      <c r="BF29" s="19"/>
      <c r="BG29" s="19"/>
      <c r="BH29" s="19"/>
      <c r="BI29" s="19"/>
    </row>
    <row r="30" spans="1:61" ht="15" customHeight="1">
      <c r="A30" s="19"/>
      <c r="B30" s="375"/>
      <c r="C30" s="378"/>
      <c r="D30" s="376"/>
      <c r="E30" s="381"/>
      <c r="F30" s="378"/>
      <c r="G30" s="378"/>
      <c r="H30" s="378"/>
      <c r="I30" s="376"/>
      <c r="J30" s="65" t="e">
        <f>IF(AND(Riesgos!#REF!="Media",Riesgos!#REF!="Leve"),CONCATENATE("R5C",Riesgos!#REF!),"")</f>
        <v>#REF!</v>
      </c>
      <c r="K30" s="66" t="e">
        <f>IF(AND(Riesgos!#REF!="Media",Riesgos!#REF!="Leve"),CONCATENATE("R5C",Riesgos!#REF!),"")</f>
        <v>#REF!</v>
      </c>
      <c r="L30" s="66" t="e">
        <f>IF(AND(Riesgos!#REF!="Media",Riesgos!#REF!="Leve"),CONCATENATE("R5C",Riesgos!#REF!),"")</f>
        <v>#REF!</v>
      </c>
      <c r="M30" s="66" t="e">
        <f>IF(AND(Riesgos!#REF!="Media",Riesgos!#REF!="Leve"),CONCATENATE("R5C",Riesgos!#REF!),"")</f>
        <v>#REF!</v>
      </c>
      <c r="N30" s="66" t="e">
        <f>IF(AND(Riesgos!#REF!="Media",Riesgos!#REF!="Leve"),CONCATENATE("R5C",Riesgos!#REF!),"")</f>
        <v>#REF!</v>
      </c>
      <c r="O30" s="67" t="e">
        <f>IF(AND(Riesgos!#REF!="Media",Riesgos!#REF!="Leve"),CONCATENATE("R5C",Riesgos!#REF!),"")</f>
        <v>#REF!</v>
      </c>
      <c r="P30" s="65" t="e">
        <f>IF(AND(Riesgos!#REF!="Media",Riesgos!#REF!="Menor"),CONCATENATE("R5C",Riesgos!#REF!),"")</f>
        <v>#REF!</v>
      </c>
      <c r="Q30" s="66" t="e">
        <f>IF(AND(Riesgos!#REF!="Media",Riesgos!#REF!="Menor"),CONCATENATE("R5C",Riesgos!#REF!),"")</f>
        <v>#REF!</v>
      </c>
      <c r="R30" s="66" t="e">
        <f>IF(AND(Riesgos!#REF!="Media",Riesgos!#REF!="Menor"),CONCATENATE("R5C",Riesgos!#REF!),"")</f>
        <v>#REF!</v>
      </c>
      <c r="S30" s="66" t="e">
        <f>IF(AND(Riesgos!#REF!="Media",Riesgos!#REF!="Menor"),CONCATENATE("R5C",Riesgos!#REF!),"")</f>
        <v>#REF!</v>
      </c>
      <c r="T30" s="66" t="e">
        <f>IF(AND(Riesgos!#REF!="Media",Riesgos!#REF!="Menor"),CONCATENATE("R5C",Riesgos!#REF!),"")</f>
        <v>#REF!</v>
      </c>
      <c r="U30" s="67" t="e">
        <f>IF(AND(Riesgos!#REF!="Media",Riesgos!#REF!="Menor"),CONCATENATE("R5C",Riesgos!#REF!),"")</f>
        <v>#REF!</v>
      </c>
      <c r="V30" s="65" t="e">
        <f>IF(AND(Riesgos!#REF!="Media",Riesgos!#REF!="Moderado"),CONCATENATE("R5C",Riesgos!#REF!),"")</f>
        <v>#REF!</v>
      </c>
      <c r="W30" s="66" t="e">
        <f>IF(AND(Riesgos!#REF!="Media",Riesgos!#REF!="Moderado"),CONCATENATE("R5C",Riesgos!#REF!),"")</f>
        <v>#REF!</v>
      </c>
      <c r="X30" s="66" t="e">
        <f>IF(AND(Riesgos!#REF!="Media",Riesgos!#REF!="Moderado"),CONCATENATE("R5C",Riesgos!#REF!),"")</f>
        <v>#REF!</v>
      </c>
      <c r="Y30" s="66" t="e">
        <f>IF(AND(Riesgos!#REF!="Media",Riesgos!#REF!="Moderado"),CONCATENATE("R5C",Riesgos!#REF!),"")</f>
        <v>#REF!</v>
      </c>
      <c r="Z30" s="66" t="e">
        <f>IF(AND(Riesgos!#REF!="Media",Riesgos!#REF!="Moderado"),CONCATENATE("R5C",Riesgos!#REF!),"")</f>
        <v>#REF!</v>
      </c>
      <c r="AA30" s="67" t="e">
        <f>IF(AND(Riesgos!#REF!="Media",Riesgos!#REF!="Moderado"),CONCATENATE("R5C",Riesgos!#REF!),"")</f>
        <v>#REF!</v>
      </c>
      <c r="AB30" s="56" t="e">
        <f>IF(AND(Riesgos!#REF!="Media",Riesgos!#REF!="Mayor"),CONCATENATE("R5C",Riesgos!#REF!),"")</f>
        <v>#REF!</v>
      </c>
      <c r="AC30" s="57" t="e">
        <f>IF(AND(Riesgos!#REF!="Media",Riesgos!#REF!="Mayor"),CONCATENATE("R5C",Riesgos!#REF!),"")</f>
        <v>#REF!</v>
      </c>
      <c r="AD30" s="57" t="e">
        <f>IF(AND(Riesgos!#REF!="Media",Riesgos!#REF!="Mayor"),CONCATENATE("R5C",Riesgos!#REF!),"")</f>
        <v>#REF!</v>
      </c>
      <c r="AE30" s="57" t="e">
        <f>IF(AND(Riesgos!#REF!="Media",Riesgos!#REF!="Mayor"),CONCATENATE("R5C",Riesgos!#REF!),"")</f>
        <v>#REF!</v>
      </c>
      <c r="AF30" s="57" t="e">
        <f>IF(AND(Riesgos!#REF!="Media",Riesgos!#REF!="Mayor"),CONCATENATE("R5C",Riesgos!#REF!),"")</f>
        <v>#REF!</v>
      </c>
      <c r="AG30" s="58" t="e">
        <f>IF(AND(Riesgos!#REF!="Media",Riesgos!#REF!="Mayor"),CONCATENATE("R5C",Riesgos!#REF!),"")</f>
        <v>#REF!</v>
      </c>
      <c r="AH30" s="84" t="e">
        <f>IF(AND(Riesgos!#REF!="Media",Riesgos!#REF!="Catastrófico"),CONCATENATE("R5C",Riesgos!#REF!),"")</f>
        <v>#REF!</v>
      </c>
      <c r="AI30" s="85" t="e">
        <f>IF(AND(Riesgos!#REF!="Media",Riesgos!#REF!="Catastrófico"),CONCATENATE("R5C",Riesgos!#REF!),"")</f>
        <v>#REF!</v>
      </c>
      <c r="AJ30" s="85" t="e">
        <f>IF(AND(Riesgos!#REF!="Media",Riesgos!#REF!="Catastrófico"),CONCATENATE("R5C",Riesgos!#REF!),"")</f>
        <v>#REF!</v>
      </c>
      <c r="AK30" s="85" t="e">
        <f>IF(AND(Riesgos!#REF!="Media",Riesgos!#REF!="Catastrófico"),CONCATENATE("R5C",Riesgos!#REF!),"")</f>
        <v>#REF!</v>
      </c>
      <c r="AL30" s="85" t="e">
        <f>IF(AND(Riesgos!#REF!="Media",Riesgos!#REF!="Catastrófico"),CONCATENATE("R5C",Riesgos!#REF!),"")</f>
        <v>#REF!</v>
      </c>
      <c r="AM30" s="86" t="e">
        <f>IF(AND(Riesgos!#REF!="Media",Riesgos!#REF!="Catastrófico"),CONCATENATE("R5C",Riesgos!#REF!),"")</f>
        <v>#REF!</v>
      </c>
      <c r="AN30" s="19"/>
      <c r="AO30" s="485"/>
      <c r="AP30" s="378"/>
      <c r="AQ30" s="378"/>
      <c r="AR30" s="378"/>
      <c r="AS30" s="378"/>
      <c r="AT30" s="486"/>
      <c r="AU30" s="19"/>
      <c r="AV30" s="19"/>
      <c r="AW30" s="19"/>
      <c r="AX30" s="19"/>
      <c r="AY30" s="19"/>
      <c r="AZ30" s="19"/>
      <c r="BA30" s="19"/>
      <c r="BB30" s="19"/>
      <c r="BC30" s="19"/>
      <c r="BD30" s="19"/>
      <c r="BE30" s="19"/>
      <c r="BF30" s="19"/>
      <c r="BG30" s="19"/>
      <c r="BH30" s="19"/>
      <c r="BI30" s="19"/>
    </row>
    <row r="31" spans="1:61" ht="15" customHeight="1">
      <c r="A31" s="19"/>
      <c r="B31" s="375"/>
      <c r="C31" s="378"/>
      <c r="D31" s="376"/>
      <c r="E31" s="381"/>
      <c r="F31" s="378"/>
      <c r="G31" s="378"/>
      <c r="H31" s="378"/>
      <c r="I31" s="376"/>
      <c r="J31" s="65" t="e">
        <f>IF(AND(Riesgos!#REF!="Media",Riesgos!#REF!="Leve"),CONCATENATE("R6C",Riesgos!#REF!),"")</f>
        <v>#REF!</v>
      </c>
      <c r="K31" s="66" t="e">
        <f>IF(AND(Riesgos!#REF!="Media",Riesgos!#REF!="Leve"),CONCATENATE("R6C",Riesgos!#REF!),"")</f>
        <v>#REF!</v>
      </c>
      <c r="L31" s="66" t="e">
        <f>IF(AND(Riesgos!#REF!="Media",Riesgos!#REF!="Leve"),CONCATENATE("R6C",Riesgos!#REF!),"")</f>
        <v>#REF!</v>
      </c>
      <c r="M31" s="66" t="e">
        <f>IF(AND(Riesgos!#REF!="Media",Riesgos!#REF!="Leve"),CONCATENATE("R6C",Riesgos!#REF!),"")</f>
        <v>#REF!</v>
      </c>
      <c r="N31" s="66" t="e">
        <f>IF(AND(Riesgos!#REF!="Media",Riesgos!#REF!="Leve"),CONCATENATE("R6C",Riesgos!#REF!),"")</f>
        <v>#REF!</v>
      </c>
      <c r="O31" s="67" t="e">
        <f>IF(AND(Riesgos!#REF!="Media",Riesgos!#REF!="Leve"),CONCATENATE("R6C",Riesgos!#REF!),"")</f>
        <v>#REF!</v>
      </c>
      <c r="P31" s="65" t="e">
        <f>IF(AND(Riesgos!#REF!="Media",Riesgos!#REF!="Menor"),CONCATENATE("R6C",Riesgos!#REF!),"")</f>
        <v>#REF!</v>
      </c>
      <c r="Q31" s="66" t="e">
        <f>IF(AND(Riesgos!#REF!="Media",Riesgos!#REF!="Menor"),CONCATENATE("R6C",Riesgos!#REF!),"")</f>
        <v>#REF!</v>
      </c>
      <c r="R31" s="66" t="e">
        <f>IF(AND(Riesgos!#REF!="Media",Riesgos!#REF!="Menor"),CONCATENATE("R6C",Riesgos!#REF!),"")</f>
        <v>#REF!</v>
      </c>
      <c r="S31" s="66" t="e">
        <f>IF(AND(Riesgos!#REF!="Media",Riesgos!#REF!="Menor"),CONCATENATE("R6C",Riesgos!#REF!),"")</f>
        <v>#REF!</v>
      </c>
      <c r="T31" s="66" t="e">
        <f>IF(AND(Riesgos!#REF!="Media",Riesgos!#REF!="Menor"),CONCATENATE("R6C",Riesgos!#REF!),"")</f>
        <v>#REF!</v>
      </c>
      <c r="U31" s="67" t="e">
        <f>IF(AND(Riesgos!#REF!="Media",Riesgos!#REF!="Menor"),CONCATENATE("R6C",Riesgos!#REF!),"")</f>
        <v>#REF!</v>
      </c>
      <c r="V31" s="65" t="e">
        <f>IF(AND(Riesgos!#REF!="Media",Riesgos!#REF!="Moderado"),CONCATENATE("R6C",Riesgos!#REF!),"")</f>
        <v>#REF!</v>
      </c>
      <c r="W31" s="66" t="e">
        <f>IF(AND(Riesgos!#REF!="Media",Riesgos!#REF!="Moderado"),CONCATENATE("R6C",Riesgos!#REF!),"")</f>
        <v>#REF!</v>
      </c>
      <c r="X31" s="66" t="e">
        <f>IF(AND(Riesgos!#REF!="Media",Riesgos!#REF!="Moderado"),CONCATENATE("R6C",Riesgos!#REF!),"")</f>
        <v>#REF!</v>
      </c>
      <c r="Y31" s="66" t="e">
        <f>IF(AND(Riesgos!#REF!="Media",Riesgos!#REF!="Moderado"),CONCATENATE("R6C",Riesgos!#REF!),"")</f>
        <v>#REF!</v>
      </c>
      <c r="Z31" s="66" t="e">
        <f>IF(AND(Riesgos!#REF!="Media",Riesgos!#REF!="Moderado"),CONCATENATE("R6C",Riesgos!#REF!),"")</f>
        <v>#REF!</v>
      </c>
      <c r="AA31" s="67" t="e">
        <f>IF(AND(Riesgos!#REF!="Media",Riesgos!#REF!="Moderado"),CONCATENATE("R6C",Riesgos!#REF!),"")</f>
        <v>#REF!</v>
      </c>
      <c r="AB31" s="56" t="e">
        <f>IF(AND(Riesgos!#REF!="Media",Riesgos!#REF!="Mayor"),CONCATENATE("R6C",Riesgos!#REF!),"")</f>
        <v>#REF!</v>
      </c>
      <c r="AC31" s="57" t="e">
        <f>IF(AND(Riesgos!#REF!="Media",Riesgos!#REF!="Mayor"),CONCATENATE("R6C",Riesgos!#REF!),"")</f>
        <v>#REF!</v>
      </c>
      <c r="AD31" s="57" t="e">
        <f>IF(AND(Riesgos!#REF!="Media",Riesgos!#REF!="Mayor"),CONCATENATE("R6C",Riesgos!#REF!),"")</f>
        <v>#REF!</v>
      </c>
      <c r="AE31" s="57" t="e">
        <f>IF(AND(Riesgos!#REF!="Media",Riesgos!#REF!="Mayor"),CONCATENATE("R6C",Riesgos!#REF!),"")</f>
        <v>#REF!</v>
      </c>
      <c r="AF31" s="57" t="e">
        <f>IF(AND(Riesgos!#REF!="Media",Riesgos!#REF!="Mayor"),CONCATENATE("R6C",Riesgos!#REF!),"")</f>
        <v>#REF!</v>
      </c>
      <c r="AG31" s="58" t="e">
        <f>IF(AND(Riesgos!#REF!="Media",Riesgos!#REF!="Mayor"),CONCATENATE("R6C",Riesgos!#REF!),"")</f>
        <v>#REF!</v>
      </c>
      <c r="AH31" s="84" t="e">
        <f>IF(AND(Riesgos!#REF!="Media",Riesgos!#REF!="Catastrófico"),CONCATENATE("R6C",Riesgos!#REF!),"")</f>
        <v>#REF!</v>
      </c>
      <c r="AI31" s="85" t="e">
        <f>IF(AND(Riesgos!#REF!="Media",Riesgos!#REF!="Catastrófico"),CONCATENATE("R6C",Riesgos!#REF!),"")</f>
        <v>#REF!</v>
      </c>
      <c r="AJ31" s="85" t="e">
        <f>IF(AND(Riesgos!#REF!="Media",Riesgos!#REF!="Catastrófico"),CONCATENATE("R6C",Riesgos!#REF!),"")</f>
        <v>#REF!</v>
      </c>
      <c r="AK31" s="85" t="e">
        <f>IF(AND(Riesgos!#REF!="Media",Riesgos!#REF!="Catastrófico"),CONCATENATE("R6C",Riesgos!#REF!),"")</f>
        <v>#REF!</v>
      </c>
      <c r="AL31" s="85" t="e">
        <f>IF(AND(Riesgos!#REF!="Media",Riesgos!#REF!="Catastrófico"),CONCATENATE("R6C",Riesgos!#REF!),"")</f>
        <v>#REF!</v>
      </c>
      <c r="AM31" s="86" t="e">
        <f>IF(AND(Riesgos!#REF!="Media",Riesgos!#REF!="Catastrófico"),CONCATENATE("R6C",Riesgos!#REF!),"")</f>
        <v>#REF!</v>
      </c>
      <c r="AN31" s="19"/>
      <c r="AO31" s="485"/>
      <c r="AP31" s="378"/>
      <c r="AQ31" s="378"/>
      <c r="AR31" s="378"/>
      <c r="AS31" s="378"/>
      <c r="AT31" s="486"/>
      <c r="AU31" s="19"/>
      <c r="AV31" s="19"/>
      <c r="AW31" s="19"/>
      <c r="AX31" s="19"/>
      <c r="AY31" s="19"/>
      <c r="AZ31" s="19"/>
      <c r="BA31" s="19"/>
      <c r="BB31" s="19"/>
      <c r="BC31" s="19"/>
      <c r="BD31" s="19"/>
      <c r="BE31" s="19"/>
      <c r="BF31" s="19"/>
      <c r="BG31" s="19"/>
      <c r="BH31" s="19"/>
      <c r="BI31" s="19"/>
    </row>
    <row r="32" spans="1:61" ht="15" customHeight="1">
      <c r="A32" s="19"/>
      <c r="B32" s="375"/>
      <c r="C32" s="378"/>
      <c r="D32" s="376"/>
      <c r="E32" s="381"/>
      <c r="F32" s="378"/>
      <c r="G32" s="378"/>
      <c r="H32" s="378"/>
      <c r="I32" s="376"/>
      <c r="J32" s="65" t="e">
        <f>IF(AND(Riesgos!#REF!="Media",Riesgos!#REF!="Leve"),CONCATENATE("R7C",Riesgos!#REF!),"")</f>
        <v>#REF!</v>
      </c>
      <c r="K32" s="66" t="e">
        <f>IF(AND(Riesgos!#REF!="Media",Riesgos!#REF!="Leve"),CONCATENATE("R7C",Riesgos!#REF!),"")</f>
        <v>#REF!</v>
      </c>
      <c r="L32" s="66" t="e">
        <f>IF(AND(Riesgos!#REF!="Media",Riesgos!#REF!="Leve"),CONCATENATE("R7C",Riesgos!#REF!),"")</f>
        <v>#REF!</v>
      </c>
      <c r="M32" s="66" t="e">
        <f>IF(AND(Riesgos!#REF!="Media",Riesgos!#REF!="Leve"),CONCATENATE("R7C",Riesgos!#REF!),"")</f>
        <v>#REF!</v>
      </c>
      <c r="N32" s="66" t="e">
        <f>IF(AND(Riesgos!#REF!="Media",Riesgos!#REF!="Leve"),CONCATENATE("R7C",Riesgos!#REF!),"")</f>
        <v>#REF!</v>
      </c>
      <c r="O32" s="67" t="e">
        <f>IF(AND(Riesgos!#REF!="Media",Riesgos!#REF!="Leve"),CONCATENATE("R7C",Riesgos!#REF!),"")</f>
        <v>#REF!</v>
      </c>
      <c r="P32" s="65" t="e">
        <f>IF(AND(Riesgos!#REF!="Media",Riesgos!#REF!="Menor"),CONCATENATE("R7C",Riesgos!#REF!),"")</f>
        <v>#REF!</v>
      </c>
      <c r="Q32" s="66" t="e">
        <f>IF(AND(Riesgos!#REF!="Media",Riesgos!#REF!="Menor"),CONCATENATE("R7C",Riesgos!#REF!),"")</f>
        <v>#REF!</v>
      </c>
      <c r="R32" s="66" t="e">
        <f>IF(AND(Riesgos!#REF!="Media",Riesgos!#REF!="Menor"),CONCATENATE("R7C",Riesgos!#REF!),"")</f>
        <v>#REF!</v>
      </c>
      <c r="S32" s="66" t="e">
        <f>IF(AND(Riesgos!#REF!="Media",Riesgos!#REF!="Menor"),CONCATENATE("R7C",Riesgos!#REF!),"")</f>
        <v>#REF!</v>
      </c>
      <c r="T32" s="66" t="e">
        <f>IF(AND(Riesgos!#REF!="Media",Riesgos!#REF!="Menor"),CONCATENATE("R7C",Riesgos!#REF!),"")</f>
        <v>#REF!</v>
      </c>
      <c r="U32" s="67" t="e">
        <f>IF(AND(Riesgos!#REF!="Media",Riesgos!#REF!="Menor"),CONCATENATE("R7C",Riesgos!#REF!),"")</f>
        <v>#REF!</v>
      </c>
      <c r="V32" s="65" t="e">
        <f>IF(AND(Riesgos!#REF!="Media",Riesgos!#REF!="Moderado"),CONCATENATE("R7C",Riesgos!#REF!),"")</f>
        <v>#REF!</v>
      </c>
      <c r="W32" s="66" t="e">
        <f>IF(AND(Riesgos!#REF!="Media",Riesgos!#REF!="Moderado"),CONCATENATE("R7C",Riesgos!#REF!),"")</f>
        <v>#REF!</v>
      </c>
      <c r="X32" s="66" t="e">
        <f>IF(AND(Riesgos!#REF!="Media",Riesgos!#REF!="Moderado"),CONCATENATE("R7C",Riesgos!#REF!),"")</f>
        <v>#REF!</v>
      </c>
      <c r="Y32" s="66" t="e">
        <f>IF(AND(Riesgos!#REF!="Media",Riesgos!#REF!="Moderado"),CONCATENATE("R7C",Riesgos!#REF!),"")</f>
        <v>#REF!</v>
      </c>
      <c r="Z32" s="66" t="e">
        <f>IF(AND(Riesgos!#REF!="Media",Riesgos!#REF!="Moderado"),CONCATENATE("R7C",Riesgos!#REF!),"")</f>
        <v>#REF!</v>
      </c>
      <c r="AA32" s="67" t="e">
        <f>IF(AND(Riesgos!#REF!="Media",Riesgos!#REF!="Moderado"),CONCATENATE("R7C",Riesgos!#REF!),"")</f>
        <v>#REF!</v>
      </c>
      <c r="AB32" s="56" t="e">
        <f>IF(AND(Riesgos!#REF!="Media",Riesgos!#REF!="Mayor"),CONCATENATE("R7C",Riesgos!#REF!),"")</f>
        <v>#REF!</v>
      </c>
      <c r="AC32" s="57" t="e">
        <f>IF(AND(Riesgos!#REF!="Media",Riesgos!#REF!="Mayor"),CONCATENATE("R7C",Riesgos!#REF!),"")</f>
        <v>#REF!</v>
      </c>
      <c r="AD32" s="57" t="e">
        <f>IF(AND(Riesgos!#REF!="Media",Riesgos!#REF!="Mayor"),CONCATENATE("R7C",Riesgos!#REF!),"")</f>
        <v>#REF!</v>
      </c>
      <c r="AE32" s="57" t="e">
        <f>IF(AND(Riesgos!#REF!="Media",Riesgos!#REF!="Mayor"),CONCATENATE("R7C",Riesgos!#REF!),"")</f>
        <v>#REF!</v>
      </c>
      <c r="AF32" s="57" t="e">
        <f>IF(AND(Riesgos!#REF!="Media",Riesgos!#REF!="Mayor"),CONCATENATE("R7C",Riesgos!#REF!),"")</f>
        <v>#REF!</v>
      </c>
      <c r="AG32" s="58" t="e">
        <f>IF(AND(Riesgos!#REF!="Media",Riesgos!#REF!="Mayor"),CONCATENATE("R7C",Riesgos!#REF!),"")</f>
        <v>#REF!</v>
      </c>
      <c r="AH32" s="84" t="e">
        <f>IF(AND(Riesgos!#REF!="Media",Riesgos!#REF!="Catastrófico"),CONCATENATE("R7C",Riesgos!#REF!),"")</f>
        <v>#REF!</v>
      </c>
      <c r="AI32" s="85" t="e">
        <f>IF(AND(Riesgos!#REF!="Media",Riesgos!#REF!="Catastrófico"),CONCATENATE("R7C",Riesgos!#REF!),"")</f>
        <v>#REF!</v>
      </c>
      <c r="AJ32" s="85" t="e">
        <f>IF(AND(Riesgos!#REF!="Media",Riesgos!#REF!="Catastrófico"),CONCATENATE("R7C",Riesgos!#REF!),"")</f>
        <v>#REF!</v>
      </c>
      <c r="AK32" s="85" t="e">
        <f>IF(AND(Riesgos!#REF!="Media",Riesgos!#REF!="Catastrófico"),CONCATENATE("R7C",Riesgos!#REF!),"")</f>
        <v>#REF!</v>
      </c>
      <c r="AL32" s="85" t="e">
        <f>IF(AND(Riesgos!#REF!="Media",Riesgos!#REF!="Catastrófico"),CONCATENATE("R7C",Riesgos!#REF!),"")</f>
        <v>#REF!</v>
      </c>
      <c r="AM32" s="86" t="e">
        <f>IF(AND(Riesgos!#REF!="Media",Riesgos!#REF!="Catastrófico"),CONCATENATE("R7C",Riesgos!#REF!),"")</f>
        <v>#REF!</v>
      </c>
      <c r="AN32" s="19"/>
      <c r="AO32" s="485"/>
      <c r="AP32" s="378"/>
      <c r="AQ32" s="378"/>
      <c r="AR32" s="378"/>
      <c r="AS32" s="378"/>
      <c r="AT32" s="486"/>
      <c r="AU32" s="19"/>
      <c r="AV32" s="19"/>
      <c r="AW32" s="19"/>
      <c r="AX32" s="19"/>
      <c r="AY32" s="19"/>
      <c r="AZ32" s="19"/>
      <c r="BA32" s="19"/>
      <c r="BB32" s="19"/>
      <c r="BC32" s="19"/>
      <c r="BD32" s="19"/>
      <c r="BE32" s="19"/>
      <c r="BF32" s="19"/>
      <c r="BG32" s="19"/>
      <c r="BH32" s="19"/>
      <c r="BI32" s="19"/>
    </row>
    <row r="33" spans="1:61" ht="15" customHeight="1">
      <c r="A33" s="19"/>
      <c r="B33" s="375"/>
      <c r="C33" s="378"/>
      <c r="D33" s="376"/>
      <c r="E33" s="381"/>
      <c r="F33" s="378"/>
      <c r="G33" s="378"/>
      <c r="H33" s="378"/>
      <c r="I33" s="376"/>
      <c r="J33" s="65" t="e">
        <f>IF(AND(Riesgos!#REF!="Media",Riesgos!#REF!="Leve"),CONCATENATE("R8C",Riesgos!#REF!),"")</f>
        <v>#REF!</v>
      </c>
      <c r="K33" s="66" t="e">
        <f>IF(AND(Riesgos!#REF!="Media",Riesgos!#REF!="Leve"),CONCATENATE("R8C",Riesgos!#REF!),"")</f>
        <v>#REF!</v>
      </c>
      <c r="L33" s="66" t="e">
        <f>IF(AND(Riesgos!#REF!="Media",Riesgos!#REF!="Leve"),CONCATENATE("R8C",Riesgos!#REF!),"")</f>
        <v>#REF!</v>
      </c>
      <c r="M33" s="66" t="e">
        <f>IF(AND(Riesgos!#REF!="Media",Riesgos!#REF!="Leve"),CONCATENATE("R8C",Riesgos!#REF!),"")</f>
        <v>#REF!</v>
      </c>
      <c r="N33" s="66" t="e">
        <f>IF(AND(Riesgos!#REF!="Media",Riesgos!#REF!="Leve"),CONCATENATE("R8C",Riesgos!#REF!),"")</f>
        <v>#REF!</v>
      </c>
      <c r="O33" s="67" t="e">
        <f>IF(AND(Riesgos!#REF!="Media",Riesgos!#REF!="Leve"),CONCATENATE("R8C",Riesgos!#REF!),"")</f>
        <v>#REF!</v>
      </c>
      <c r="P33" s="65" t="e">
        <f>IF(AND(Riesgos!#REF!="Media",Riesgos!#REF!="Menor"),CONCATENATE("R8C",Riesgos!#REF!),"")</f>
        <v>#REF!</v>
      </c>
      <c r="Q33" s="66" t="e">
        <f>IF(AND(Riesgos!#REF!="Media",Riesgos!#REF!="Menor"),CONCATENATE("R8C",Riesgos!#REF!),"")</f>
        <v>#REF!</v>
      </c>
      <c r="R33" s="66" t="e">
        <f>IF(AND(Riesgos!#REF!="Media",Riesgos!#REF!="Menor"),CONCATENATE("R8C",Riesgos!#REF!),"")</f>
        <v>#REF!</v>
      </c>
      <c r="S33" s="66" t="e">
        <f>IF(AND(Riesgos!#REF!="Media",Riesgos!#REF!="Menor"),CONCATENATE("R8C",Riesgos!#REF!),"")</f>
        <v>#REF!</v>
      </c>
      <c r="T33" s="66" t="e">
        <f>IF(AND(Riesgos!#REF!="Media",Riesgos!#REF!="Menor"),CONCATENATE("R8C",Riesgos!#REF!),"")</f>
        <v>#REF!</v>
      </c>
      <c r="U33" s="67" t="e">
        <f>IF(AND(Riesgos!#REF!="Media",Riesgos!#REF!="Menor"),CONCATENATE("R8C",Riesgos!#REF!),"")</f>
        <v>#REF!</v>
      </c>
      <c r="V33" s="65" t="e">
        <f>IF(AND(Riesgos!#REF!="Media",Riesgos!#REF!="Moderado"),CONCATENATE("R8C",Riesgos!#REF!),"")</f>
        <v>#REF!</v>
      </c>
      <c r="W33" s="66" t="e">
        <f>IF(AND(Riesgos!#REF!="Media",Riesgos!#REF!="Moderado"),CONCATENATE("R8C",Riesgos!#REF!),"")</f>
        <v>#REF!</v>
      </c>
      <c r="X33" s="66" t="e">
        <f>IF(AND(Riesgos!#REF!="Media",Riesgos!#REF!="Moderado"),CONCATENATE("R8C",Riesgos!#REF!),"")</f>
        <v>#REF!</v>
      </c>
      <c r="Y33" s="66" t="e">
        <f>IF(AND(Riesgos!#REF!="Media",Riesgos!#REF!="Moderado"),CONCATENATE("R8C",Riesgos!#REF!),"")</f>
        <v>#REF!</v>
      </c>
      <c r="Z33" s="66" t="e">
        <f>IF(AND(Riesgos!#REF!="Media",Riesgos!#REF!="Moderado"),CONCATENATE("R8C",Riesgos!#REF!),"")</f>
        <v>#REF!</v>
      </c>
      <c r="AA33" s="67" t="e">
        <f>IF(AND(Riesgos!#REF!="Media",Riesgos!#REF!="Moderado"),CONCATENATE("R8C",Riesgos!#REF!),"")</f>
        <v>#REF!</v>
      </c>
      <c r="AB33" s="56" t="e">
        <f>IF(AND(Riesgos!#REF!="Media",Riesgos!#REF!="Mayor"),CONCATENATE("R8C",Riesgos!#REF!),"")</f>
        <v>#REF!</v>
      </c>
      <c r="AC33" s="57" t="e">
        <f>IF(AND(Riesgos!#REF!="Media",Riesgos!#REF!="Mayor"),CONCATENATE("R8C",Riesgos!#REF!),"")</f>
        <v>#REF!</v>
      </c>
      <c r="AD33" s="57" t="e">
        <f>IF(AND(Riesgos!#REF!="Media",Riesgos!#REF!="Mayor"),CONCATENATE("R8C",Riesgos!#REF!),"")</f>
        <v>#REF!</v>
      </c>
      <c r="AE33" s="57" t="e">
        <f>IF(AND(Riesgos!#REF!="Media",Riesgos!#REF!="Mayor"),CONCATENATE("R8C",Riesgos!#REF!),"")</f>
        <v>#REF!</v>
      </c>
      <c r="AF33" s="57" t="e">
        <f>IF(AND(Riesgos!#REF!="Media",Riesgos!#REF!="Mayor"),CONCATENATE("R8C",Riesgos!#REF!),"")</f>
        <v>#REF!</v>
      </c>
      <c r="AG33" s="58" t="e">
        <f>IF(AND(Riesgos!#REF!="Media",Riesgos!#REF!="Mayor"),CONCATENATE("R8C",Riesgos!#REF!),"")</f>
        <v>#REF!</v>
      </c>
      <c r="AH33" s="84" t="e">
        <f>IF(AND(Riesgos!#REF!="Media",Riesgos!#REF!="Catastrófico"),CONCATENATE("R8C",Riesgos!#REF!),"")</f>
        <v>#REF!</v>
      </c>
      <c r="AI33" s="85" t="e">
        <f>IF(AND(Riesgos!#REF!="Media",Riesgos!#REF!="Catastrófico"),CONCATENATE("R8C",Riesgos!#REF!),"")</f>
        <v>#REF!</v>
      </c>
      <c r="AJ33" s="85" t="e">
        <f>IF(AND(Riesgos!#REF!="Media",Riesgos!#REF!="Catastrófico"),CONCATENATE("R8C",Riesgos!#REF!),"")</f>
        <v>#REF!</v>
      </c>
      <c r="AK33" s="85" t="e">
        <f>IF(AND(Riesgos!#REF!="Media",Riesgos!#REF!="Catastrófico"),CONCATENATE("R8C",Riesgos!#REF!),"")</f>
        <v>#REF!</v>
      </c>
      <c r="AL33" s="85" t="e">
        <f>IF(AND(Riesgos!#REF!="Media",Riesgos!#REF!="Catastrófico"),CONCATENATE("R8C",Riesgos!#REF!),"")</f>
        <v>#REF!</v>
      </c>
      <c r="AM33" s="86" t="e">
        <f>IF(AND(Riesgos!#REF!="Media",Riesgos!#REF!="Catastrófico"),CONCATENATE("R8C",Riesgos!#REF!),"")</f>
        <v>#REF!</v>
      </c>
      <c r="AN33" s="19"/>
      <c r="AO33" s="485"/>
      <c r="AP33" s="378"/>
      <c r="AQ33" s="378"/>
      <c r="AR33" s="378"/>
      <c r="AS33" s="378"/>
      <c r="AT33" s="486"/>
      <c r="AU33" s="19"/>
      <c r="AV33" s="19"/>
      <c r="AW33" s="19"/>
      <c r="AX33" s="19"/>
      <c r="AY33" s="19"/>
      <c r="AZ33" s="19"/>
      <c r="BA33" s="19"/>
      <c r="BB33" s="19"/>
      <c r="BC33" s="19"/>
      <c r="BD33" s="19"/>
      <c r="BE33" s="19"/>
      <c r="BF33" s="19"/>
      <c r="BG33" s="19"/>
      <c r="BH33" s="19"/>
      <c r="BI33" s="19"/>
    </row>
    <row r="34" spans="1:61" ht="15" customHeight="1">
      <c r="A34" s="19"/>
      <c r="B34" s="375"/>
      <c r="C34" s="378"/>
      <c r="D34" s="376"/>
      <c r="E34" s="381"/>
      <c r="F34" s="378"/>
      <c r="G34" s="378"/>
      <c r="H34" s="378"/>
      <c r="I34" s="376"/>
      <c r="J34" s="65" t="e">
        <f>IF(AND(Riesgos!#REF!="Media",Riesgos!#REF!="Leve"),CONCATENATE("R9C",Riesgos!#REF!),"")</f>
        <v>#REF!</v>
      </c>
      <c r="K34" s="66" t="e">
        <f>IF(AND(Riesgos!#REF!="Media",Riesgos!#REF!="Leve"),CONCATENATE("R9C",Riesgos!#REF!),"")</f>
        <v>#REF!</v>
      </c>
      <c r="L34" s="66" t="e">
        <f>IF(AND(Riesgos!#REF!="Media",Riesgos!#REF!="Leve"),CONCATENATE("R9C",Riesgos!#REF!),"")</f>
        <v>#REF!</v>
      </c>
      <c r="M34" s="66" t="e">
        <f>IF(AND(Riesgos!#REF!="Media",Riesgos!#REF!="Leve"),CONCATENATE("R9C",Riesgos!#REF!),"")</f>
        <v>#REF!</v>
      </c>
      <c r="N34" s="66" t="e">
        <f>IF(AND(Riesgos!#REF!="Media",Riesgos!#REF!="Leve"),CONCATENATE("R9C",Riesgos!#REF!),"")</f>
        <v>#REF!</v>
      </c>
      <c r="O34" s="67" t="e">
        <f>IF(AND(Riesgos!#REF!="Media",Riesgos!#REF!="Leve"),CONCATENATE("R9C",Riesgos!#REF!),"")</f>
        <v>#REF!</v>
      </c>
      <c r="P34" s="65" t="e">
        <f>IF(AND(Riesgos!#REF!="Media",Riesgos!#REF!="Menor"),CONCATENATE("R9C",Riesgos!#REF!),"")</f>
        <v>#REF!</v>
      </c>
      <c r="Q34" s="66" t="e">
        <f>IF(AND(Riesgos!#REF!="Media",Riesgos!#REF!="Menor"),CONCATENATE("R9C",Riesgos!#REF!),"")</f>
        <v>#REF!</v>
      </c>
      <c r="R34" s="66" t="e">
        <f>IF(AND(Riesgos!#REF!="Media",Riesgos!#REF!="Menor"),CONCATENATE("R9C",Riesgos!#REF!),"")</f>
        <v>#REF!</v>
      </c>
      <c r="S34" s="66" t="e">
        <f>IF(AND(Riesgos!#REF!="Media",Riesgos!#REF!="Menor"),CONCATENATE("R9C",Riesgos!#REF!),"")</f>
        <v>#REF!</v>
      </c>
      <c r="T34" s="66" t="e">
        <f>IF(AND(Riesgos!#REF!="Media",Riesgos!#REF!="Menor"),CONCATENATE("R9C",Riesgos!#REF!),"")</f>
        <v>#REF!</v>
      </c>
      <c r="U34" s="67" t="e">
        <f>IF(AND(Riesgos!#REF!="Media",Riesgos!#REF!="Menor"),CONCATENATE("R9C",Riesgos!#REF!),"")</f>
        <v>#REF!</v>
      </c>
      <c r="V34" s="65" t="e">
        <f>IF(AND(Riesgos!#REF!="Media",Riesgos!#REF!="Moderado"),CONCATENATE("R9C",Riesgos!#REF!),"")</f>
        <v>#REF!</v>
      </c>
      <c r="W34" s="66" t="e">
        <f>IF(AND(Riesgos!#REF!="Media",Riesgos!#REF!="Moderado"),CONCATENATE("R9C",Riesgos!#REF!),"")</f>
        <v>#REF!</v>
      </c>
      <c r="X34" s="66" t="e">
        <f>IF(AND(Riesgos!#REF!="Media",Riesgos!#REF!="Moderado"),CONCATENATE("R9C",Riesgos!#REF!),"")</f>
        <v>#REF!</v>
      </c>
      <c r="Y34" s="66" t="e">
        <f>IF(AND(Riesgos!#REF!="Media",Riesgos!#REF!="Moderado"),CONCATENATE("R9C",Riesgos!#REF!),"")</f>
        <v>#REF!</v>
      </c>
      <c r="Z34" s="66" t="e">
        <f>IF(AND(Riesgos!#REF!="Media",Riesgos!#REF!="Moderado"),CONCATENATE("R9C",Riesgos!#REF!),"")</f>
        <v>#REF!</v>
      </c>
      <c r="AA34" s="67" t="e">
        <f>IF(AND(Riesgos!#REF!="Media",Riesgos!#REF!="Moderado"),CONCATENATE("R9C",Riesgos!#REF!),"")</f>
        <v>#REF!</v>
      </c>
      <c r="AB34" s="56" t="e">
        <f>IF(AND(Riesgos!#REF!="Media",Riesgos!#REF!="Mayor"),CONCATENATE("R9C",Riesgos!#REF!),"")</f>
        <v>#REF!</v>
      </c>
      <c r="AC34" s="57" t="e">
        <f>IF(AND(Riesgos!#REF!="Media",Riesgos!#REF!="Mayor"),CONCATENATE("R9C",Riesgos!#REF!),"")</f>
        <v>#REF!</v>
      </c>
      <c r="AD34" s="57" t="e">
        <f>IF(AND(Riesgos!#REF!="Media",Riesgos!#REF!="Mayor"),CONCATENATE("R9C",Riesgos!#REF!),"")</f>
        <v>#REF!</v>
      </c>
      <c r="AE34" s="57" t="e">
        <f>IF(AND(Riesgos!#REF!="Media",Riesgos!#REF!="Mayor"),CONCATENATE("R9C",Riesgos!#REF!),"")</f>
        <v>#REF!</v>
      </c>
      <c r="AF34" s="57" t="e">
        <f>IF(AND(Riesgos!#REF!="Media",Riesgos!#REF!="Mayor"),CONCATENATE("R9C",Riesgos!#REF!),"")</f>
        <v>#REF!</v>
      </c>
      <c r="AG34" s="58" t="e">
        <f>IF(AND(Riesgos!#REF!="Media",Riesgos!#REF!="Mayor"),CONCATENATE("R9C",Riesgos!#REF!),"")</f>
        <v>#REF!</v>
      </c>
      <c r="AH34" s="84" t="e">
        <f>IF(AND(Riesgos!#REF!="Media",Riesgos!#REF!="Catastrófico"),CONCATENATE("R9C",Riesgos!#REF!),"")</f>
        <v>#REF!</v>
      </c>
      <c r="AI34" s="85" t="e">
        <f>IF(AND(Riesgos!#REF!="Media",Riesgos!#REF!="Catastrófico"),CONCATENATE("R9C",Riesgos!#REF!),"")</f>
        <v>#REF!</v>
      </c>
      <c r="AJ34" s="85" t="e">
        <f>IF(AND(Riesgos!#REF!="Media",Riesgos!#REF!="Catastrófico"),CONCATENATE("R9C",Riesgos!#REF!),"")</f>
        <v>#REF!</v>
      </c>
      <c r="AK34" s="85" t="e">
        <f>IF(AND(Riesgos!#REF!="Media",Riesgos!#REF!="Catastrófico"),CONCATENATE("R9C",Riesgos!#REF!),"")</f>
        <v>#REF!</v>
      </c>
      <c r="AL34" s="85" t="e">
        <f>IF(AND(Riesgos!#REF!="Media",Riesgos!#REF!="Catastrófico"),CONCATENATE("R9C",Riesgos!#REF!),"")</f>
        <v>#REF!</v>
      </c>
      <c r="AM34" s="86" t="e">
        <f>IF(AND(Riesgos!#REF!="Media",Riesgos!#REF!="Catastrófico"),CONCATENATE("R9C",Riesgos!#REF!),"")</f>
        <v>#REF!</v>
      </c>
      <c r="AN34" s="19"/>
      <c r="AO34" s="485"/>
      <c r="AP34" s="378"/>
      <c r="AQ34" s="378"/>
      <c r="AR34" s="378"/>
      <c r="AS34" s="378"/>
      <c r="AT34" s="486"/>
      <c r="AU34" s="19"/>
      <c r="AV34" s="19"/>
      <c r="AW34" s="19"/>
      <c r="AX34" s="19"/>
      <c r="AY34" s="19"/>
      <c r="AZ34" s="19"/>
      <c r="BA34" s="19"/>
      <c r="BB34" s="19"/>
      <c r="BC34" s="19"/>
      <c r="BD34" s="19"/>
      <c r="BE34" s="19"/>
      <c r="BF34" s="19"/>
      <c r="BG34" s="19"/>
      <c r="BH34" s="19"/>
      <c r="BI34" s="19"/>
    </row>
    <row r="35" spans="1:61" ht="15.75" customHeight="1">
      <c r="A35" s="19"/>
      <c r="B35" s="375"/>
      <c r="C35" s="378"/>
      <c r="D35" s="376"/>
      <c r="E35" s="477"/>
      <c r="F35" s="478"/>
      <c r="G35" s="478"/>
      <c r="H35" s="478"/>
      <c r="I35" s="479"/>
      <c r="J35" s="65" t="e">
        <f>IF(AND(Riesgos!#REF!="Media",Riesgos!#REF!="Leve"),CONCATENATE("R10C",Riesgos!#REF!),"")</f>
        <v>#REF!</v>
      </c>
      <c r="K35" s="66" t="e">
        <f>IF(AND(Riesgos!#REF!="Media",Riesgos!#REF!="Leve"),CONCATENATE("R10C",Riesgos!#REF!),"")</f>
        <v>#REF!</v>
      </c>
      <c r="L35" s="66" t="e">
        <f>IF(AND(Riesgos!#REF!="Media",Riesgos!#REF!="Leve"),CONCATENATE("R10C",Riesgos!#REF!),"")</f>
        <v>#REF!</v>
      </c>
      <c r="M35" s="66" t="e">
        <f>IF(AND(Riesgos!#REF!="Media",Riesgos!#REF!="Leve"),CONCATENATE("R10C",Riesgos!#REF!),"")</f>
        <v>#REF!</v>
      </c>
      <c r="N35" s="66" t="e">
        <f>IF(AND(Riesgos!#REF!="Media",Riesgos!#REF!="Leve"),CONCATENATE("R10C",Riesgos!#REF!),"")</f>
        <v>#REF!</v>
      </c>
      <c r="O35" s="67" t="e">
        <f>IF(AND(Riesgos!#REF!="Media",Riesgos!#REF!="Leve"),CONCATENATE("R10C",Riesgos!#REF!),"")</f>
        <v>#REF!</v>
      </c>
      <c r="P35" s="65" t="e">
        <f>IF(AND(Riesgos!#REF!="Media",Riesgos!#REF!="Menor"),CONCATENATE("R10C",Riesgos!#REF!),"")</f>
        <v>#REF!</v>
      </c>
      <c r="Q35" s="66" t="e">
        <f>IF(AND(Riesgos!#REF!="Media",Riesgos!#REF!="Menor"),CONCATENATE("R10C",Riesgos!#REF!),"")</f>
        <v>#REF!</v>
      </c>
      <c r="R35" s="66" t="e">
        <f>IF(AND(Riesgos!#REF!="Media",Riesgos!#REF!="Menor"),CONCATENATE("R10C",Riesgos!#REF!),"")</f>
        <v>#REF!</v>
      </c>
      <c r="S35" s="66" t="e">
        <f>IF(AND(Riesgos!#REF!="Media",Riesgos!#REF!="Menor"),CONCATENATE("R10C",Riesgos!#REF!),"")</f>
        <v>#REF!</v>
      </c>
      <c r="T35" s="66" t="e">
        <f>IF(AND(Riesgos!#REF!="Media",Riesgos!#REF!="Menor"),CONCATENATE("R10C",Riesgos!#REF!),"")</f>
        <v>#REF!</v>
      </c>
      <c r="U35" s="67" t="e">
        <f>IF(AND(Riesgos!#REF!="Media",Riesgos!#REF!="Menor"),CONCATENATE("R10C",Riesgos!#REF!),"")</f>
        <v>#REF!</v>
      </c>
      <c r="V35" s="65" t="e">
        <f>IF(AND(Riesgos!#REF!="Media",Riesgos!#REF!="Moderado"),CONCATENATE("R10C",Riesgos!#REF!),"")</f>
        <v>#REF!</v>
      </c>
      <c r="W35" s="66" t="e">
        <f>IF(AND(Riesgos!#REF!="Media",Riesgos!#REF!="Moderado"),CONCATENATE("R10C",Riesgos!#REF!),"")</f>
        <v>#REF!</v>
      </c>
      <c r="X35" s="66" t="e">
        <f>IF(AND(Riesgos!#REF!="Media",Riesgos!#REF!="Moderado"),CONCATENATE("R10C",Riesgos!#REF!),"")</f>
        <v>#REF!</v>
      </c>
      <c r="Y35" s="66" t="e">
        <f>IF(AND(Riesgos!#REF!="Media",Riesgos!#REF!="Moderado"),CONCATENATE("R10C",Riesgos!#REF!),"")</f>
        <v>#REF!</v>
      </c>
      <c r="Z35" s="66" t="e">
        <f>IF(AND(Riesgos!#REF!="Media",Riesgos!#REF!="Moderado"),CONCATENATE("R10C",Riesgos!#REF!),"")</f>
        <v>#REF!</v>
      </c>
      <c r="AA35" s="67" t="e">
        <f>IF(AND(Riesgos!#REF!="Media",Riesgos!#REF!="Moderado"),CONCATENATE("R10C",Riesgos!#REF!),"")</f>
        <v>#REF!</v>
      </c>
      <c r="AB35" s="59" t="e">
        <f>IF(AND(Riesgos!#REF!="Media",Riesgos!#REF!="Mayor"),CONCATENATE("R10C",Riesgos!#REF!),"")</f>
        <v>#REF!</v>
      </c>
      <c r="AC35" s="60" t="e">
        <f>IF(AND(Riesgos!#REF!="Media",Riesgos!#REF!="Mayor"),CONCATENATE("R10C",Riesgos!#REF!),"")</f>
        <v>#REF!</v>
      </c>
      <c r="AD35" s="60" t="e">
        <f>IF(AND(Riesgos!#REF!="Media",Riesgos!#REF!="Mayor"),CONCATENATE("R10C",Riesgos!#REF!),"")</f>
        <v>#REF!</v>
      </c>
      <c r="AE35" s="60" t="e">
        <f>IF(AND(Riesgos!#REF!="Media",Riesgos!#REF!="Mayor"),CONCATENATE("R10C",Riesgos!#REF!),"")</f>
        <v>#REF!</v>
      </c>
      <c r="AF35" s="60" t="e">
        <f>IF(AND(Riesgos!#REF!="Media",Riesgos!#REF!="Mayor"),CONCATENATE("R10C",Riesgos!#REF!),"")</f>
        <v>#REF!</v>
      </c>
      <c r="AG35" s="61" t="e">
        <f>IF(AND(Riesgos!#REF!="Media",Riesgos!#REF!="Mayor"),CONCATENATE("R10C",Riesgos!#REF!),"")</f>
        <v>#REF!</v>
      </c>
      <c r="AH35" s="87" t="e">
        <f>IF(AND(Riesgos!#REF!="Media",Riesgos!#REF!="Catastrófico"),CONCATENATE("R10C",Riesgos!#REF!),"")</f>
        <v>#REF!</v>
      </c>
      <c r="AI35" s="88" t="e">
        <f>IF(AND(Riesgos!#REF!="Media",Riesgos!#REF!="Catastrófico"),CONCATENATE("R10C",Riesgos!#REF!),"")</f>
        <v>#REF!</v>
      </c>
      <c r="AJ35" s="88" t="e">
        <f>IF(AND(Riesgos!#REF!="Media",Riesgos!#REF!="Catastrófico"),CONCATENATE("R10C",Riesgos!#REF!),"")</f>
        <v>#REF!</v>
      </c>
      <c r="AK35" s="88" t="e">
        <f>IF(AND(Riesgos!#REF!="Media",Riesgos!#REF!="Catastrófico"),CONCATENATE("R10C",Riesgos!#REF!),"")</f>
        <v>#REF!</v>
      </c>
      <c r="AL35" s="88" t="e">
        <f>IF(AND(Riesgos!#REF!="Media",Riesgos!#REF!="Catastrófico"),CONCATENATE("R10C",Riesgos!#REF!),"")</f>
        <v>#REF!</v>
      </c>
      <c r="AM35" s="89" t="e">
        <f>IF(AND(Riesgos!#REF!="Media",Riesgos!#REF!="Catastrófico"),CONCATENATE("R10C",Riesgos!#REF!),"")</f>
        <v>#REF!</v>
      </c>
      <c r="AN35" s="19"/>
      <c r="AO35" s="487"/>
      <c r="AP35" s="488"/>
      <c r="AQ35" s="488"/>
      <c r="AR35" s="488"/>
      <c r="AS35" s="488"/>
      <c r="AT35" s="489"/>
      <c r="AU35" s="19"/>
      <c r="AV35" s="19"/>
      <c r="AW35" s="19"/>
      <c r="AX35" s="19"/>
      <c r="AY35" s="19"/>
      <c r="AZ35" s="19"/>
      <c r="BA35" s="19"/>
      <c r="BB35" s="19"/>
      <c r="BC35" s="19"/>
      <c r="BD35" s="19"/>
      <c r="BE35" s="19"/>
      <c r="BF35" s="19"/>
      <c r="BG35" s="19"/>
      <c r="BH35" s="19"/>
      <c r="BI35" s="19"/>
    </row>
    <row r="36" spans="1:61" ht="15" customHeight="1">
      <c r="A36" s="19"/>
      <c r="B36" s="375"/>
      <c r="C36" s="378"/>
      <c r="D36" s="376"/>
      <c r="E36" s="514" t="s">
        <v>415</v>
      </c>
      <c r="F36" s="466"/>
      <c r="G36" s="466"/>
      <c r="H36" s="466"/>
      <c r="I36" s="466"/>
      <c r="J36" s="71" t="e">
        <f>IF(AND(Riesgos!#REF!="Baja",Riesgos!#REF!="Leve"),CONCATENATE("R1C",Riesgos!#REF!),"")</f>
        <v>#REF!</v>
      </c>
      <c r="K36" s="72" t="e">
        <f>IF(AND(Riesgos!#REF!="Baja",Riesgos!#REF!="Leve"),CONCATENATE("R1C",Riesgos!#REF!),"")</f>
        <v>#REF!</v>
      </c>
      <c r="L36" s="72" t="e">
        <f>IF(AND(Riesgos!#REF!="Baja",Riesgos!#REF!="Leve"),CONCATENATE("R1C",Riesgos!#REF!),"")</f>
        <v>#REF!</v>
      </c>
      <c r="M36" s="72" t="e">
        <f>IF(AND(Riesgos!#REF!="Baja",Riesgos!#REF!="Leve"),CONCATENATE("R1C",Riesgos!#REF!),"")</f>
        <v>#REF!</v>
      </c>
      <c r="N36" s="72" t="e">
        <f>IF(AND(Riesgos!#REF!="Baja",Riesgos!#REF!="Leve"),CONCATENATE("R1C",Riesgos!#REF!),"")</f>
        <v>#REF!</v>
      </c>
      <c r="O36" s="73" t="e">
        <f>IF(AND(Riesgos!#REF!="Baja",Riesgos!#REF!="Leve"),CONCATENATE("R1C",Riesgos!#REF!),"")</f>
        <v>#REF!</v>
      </c>
      <c r="P36" s="62" t="e">
        <f>IF(AND(Riesgos!#REF!="Baja",Riesgos!#REF!="Menor"),CONCATENATE("R1C",Riesgos!#REF!),"")</f>
        <v>#REF!</v>
      </c>
      <c r="Q36" s="63" t="e">
        <f>IF(AND(Riesgos!#REF!="Baja",Riesgos!#REF!="Menor"),CONCATENATE("R1C",Riesgos!#REF!),"")</f>
        <v>#REF!</v>
      </c>
      <c r="R36" s="63" t="e">
        <f>IF(AND(Riesgos!#REF!="Baja",Riesgos!#REF!="Menor"),CONCATENATE("R1C",Riesgos!#REF!),"")</f>
        <v>#REF!</v>
      </c>
      <c r="S36" s="63" t="e">
        <f>IF(AND(Riesgos!#REF!="Baja",Riesgos!#REF!="Menor"),CONCATENATE("R1C",Riesgos!#REF!),"")</f>
        <v>#REF!</v>
      </c>
      <c r="T36" s="63" t="e">
        <f>IF(AND(Riesgos!#REF!="Baja",Riesgos!#REF!="Menor"),CONCATENATE("R1C",Riesgos!#REF!),"")</f>
        <v>#REF!</v>
      </c>
      <c r="U36" s="64" t="e">
        <f>IF(AND(Riesgos!#REF!="Baja",Riesgos!#REF!="Menor"),CONCATENATE("R1C",Riesgos!#REF!),"")</f>
        <v>#REF!</v>
      </c>
      <c r="V36" s="62" t="e">
        <f>IF(AND(Riesgos!#REF!="Baja",Riesgos!#REF!="Moderado"),CONCATENATE("R1C",Riesgos!#REF!),"")</f>
        <v>#REF!</v>
      </c>
      <c r="W36" s="63" t="e">
        <f>IF(AND(Riesgos!#REF!="Baja",Riesgos!#REF!="Moderado"),CONCATENATE("R1C",Riesgos!#REF!),"")</f>
        <v>#REF!</v>
      </c>
      <c r="X36" s="63" t="e">
        <f>IF(AND(Riesgos!#REF!="Baja",Riesgos!#REF!="Moderado"),CONCATENATE("R1C",Riesgos!#REF!),"")</f>
        <v>#REF!</v>
      </c>
      <c r="Y36" s="63" t="e">
        <f>IF(AND(Riesgos!#REF!="Baja",Riesgos!#REF!="Moderado"),CONCATENATE("R1C",Riesgos!#REF!),"")</f>
        <v>#REF!</v>
      </c>
      <c r="Z36" s="63" t="e">
        <f>IF(AND(Riesgos!#REF!="Baja",Riesgos!#REF!="Moderado"),CONCATENATE("R1C",Riesgos!#REF!),"")</f>
        <v>#REF!</v>
      </c>
      <c r="AA36" s="64" t="e">
        <f>IF(AND(Riesgos!#REF!="Baja",Riesgos!#REF!="Moderado"),CONCATENATE("R1C",Riesgos!#REF!),"")</f>
        <v>#REF!</v>
      </c>
      <c r="AB36" s="53" t="e">
        <f>IF(AND(Riesgos!#REF!="Baja",Riesgos!#REF!="Mayor"),CONCATENATE("R1C",Riesgos!#REF!),"")</f>
        <v>#REF!</v>
      </c>
      <c r="AC36" s="54" t="e">
        <f>IF(AND(Riesgos!#REF!="Baja",Riesgos!#REF!="Mayor"),CONCATENATE("R1C",Riesgos!#REF!),"")</f>
        <v>#REF!</v>
      </c>
      <c r="AD36" s="54" t="e">
        <f>IF(AND(Riesgos!#REF!="Baja",Riesgos!#REF!="Mayor"),CONCATENATE("R1C",Riesgos!#REF!),"")</f>
        <v>#REF!</v>
      </c>
      <c r="AE36" s="54" t="e">
        <f>IF(AND(Riesgos!#REF!="Baja",Riesgos!#REF!="Mayor"),CONCATENATE("R1C",Riesgos!#REF!),"")</f>
        <v>#REF!</v>
      </c>
      <c r="AF36" s="54" t="e">
        <f>IF(AND(Riesgos!#REF!="Baja",Riesgos!#REF!="Mayor"),CONCATENATE("R1C",Riesgos!#REF!),"")</f>
        <v>#REF!</v>
      </c>
      <c r="AG36" s="55" t="e">
        <f>IF(AND(Riesgos!#REF!="Baja",Riesgos!#REF!="Mayor"),CONCATENATE("R1C",Riesgos!#REF!),"")</f>
        <v>#REF!</v>
      </c>
      <c r="AH36" s="81" t="e">
        <f>IF(AND(Riesgos!#REF!="Baja",Riesgos!#REF!="Catastrófico"),CONCATENATE("R1C",Riesgos!#REF!),"")</f>
        <v>#REF!</v>
      </c>
      <c r="AI36" s="82" t="e">
        <f>IF(AND(Riesgos!#REF!="Baja",Riesgos!#REF!="Catastrófico"),CONCATENATE("R1C",Riesgos!#REF!),"")</f>
        <v>#REF!</v>
      </c>
      <c r="AJ36" s="82" t="e">
        <f>IF(AND(Riesgos!#REF!="Baja",Riesgos!#REF!="Catastrófico"),CONCATENATE("R1C",Riesgos!#REF!),"")</f>
        <v>#REF!</v>
      </c>
      <c r="AK36" s="82" t="e">
        <f>IF(AND(Riesgos!#REF!="Baja",Riesgos!#REF!="Catastrófico"),CONCATENATE("R1C",Riesgos!#REF!),"")</f>
        <v>#REF!</v>
      </c>
      <c r="AL36" s="82" t="e">
        <f>IF(AND(Riesgos!#REF!="Baja",Riesgos!#REF!="Catastrófico"),CONCATENATE("R1C",Riesgos!#REF!),"")</f>
        <v>#REF!</v>
      </c>
      <c r="AM36" s="83" t="e">
        <f>IF(AND(Riesgos!#REF!="Baja",Riesgos!#REF!="Catastrófico"),CONCATENATE("R1C",Riesgos!#REF!),"")</f>
        <v>#REF!</v>
      </c>
      <c r="AN36" s="19"/>
      <c r="AO36" s="513" t="s">
        <v>395</v>
      </c>
      <c r="AP36" s="483"/>
      <c r="AQ36" s="483"/>
      <c r="AR36" s="483"/>
      <c r="AS36" s="483"/>
      <c r="AT36" s="484"/>
      <c r="AU36" s="19"/>
      <c r="AV36" s="19"/>
      <c r="AW36" s="19"/>
      <c r="AX36" s="19"/>
      <c r="AY36" s="19"/>
      <c r="AZ36" s="19"/>
      <c r="BA36" s="19"/>
      <c r="BB36" s="19"/>
      <c r="BC36" s="19"/>
      <c r="BD36" s="19"/>
      <c r="BE36" s="19"/>
      <c r="BF36" s="19"/>
      <c r="BG36" s="19"/>
      <c r="BH36" s="19"/>
      <c r="BI36" s="19"/>
    </row>
    <row r="37" spans="1:61" ht="15" customHeight="1">
      <c r="A37" s="19"/>
      <c r="B37" s="375"/>
      <c r="C37" s="378"/>
      <c r="D37" s="376"/>
      <c r="E37" s="381"/>
      <c r="F37" s="378"/>
      <c r="G37" s="378"/>
      <c r="H37" s="378"/>
      <c r="I37" s="378"/>
      <c r="J37" s="74" t="e">
        <f>IF(AND(Riesgos!#REF!="Baja",Riesgos!#REF!="Leve"),CONCATENATE("R2C",Riesgos!#REF!),"")</f>
        <v>#REF!</v>
      </c>
      <c r="K37" s="75" t="e">
        <f>IF(AND(Riesgos!#REF!="Baja",Riesgos!#REF!="Leve"),CONCATENATE("R2C",Riesgos!#REF!),"")</f>
        <v>#REF!</v>
      </c>
      <c r="L37" s="75" t="e">
        <f>IF(AND(Riesgos!#REF!="Baja",Riesgos!#REF!="Leve"),CONCATENATE("R2C",Riesgos!#REF!),"")</f>
        <v>#REF!</v>
      </c>
      <c r="M37" s="75" t="e">
        <f>IF(AND(Riesgos!#REF!="Baja",Riesgos!#REF!="Leve"),CONCATENATE("R2C",Riesgos!#REF!),"")</f>
        <v>#REF!</v>
      </c>
      <c r="N37" s="75" t="e">
        <f>IF(AND(Riesgos!#REF!="Baja",Riesgos!#REF!="Leve"),CONCATENATE("R2C",Riesgos!#REF!),"")</f>
        <v>#REF!</v>
      </c>
      <c r="O37" s="76" t="e">
        <f>IF(AND(Riesgos!#REF!="Baja",Riesgos!#REF!="Leve"),CONCATENATE("R2C",Riesgos!#REF!),"")</f>
        <v>#REF!</v>
      </c>
      <c r="P37" s="65" t="e">
        <f>IF(AND(Riesgos!#REF!="Baja",Riesgos!#REF!="Menor"),CONCATENATE("R2C",Riesgos!#REF!),"")</f>
        <v>#REF!</v>
      </c>
      <c r="Q37" s="66" t="e">
        <f>IF(AND(Riesgos!#REF!="Baja",Riesgos!#REF!="Menor"),CONCATENATE("R2C",Riesgos!#REF!),"")</f>
        <v>#REF!</v>
      </c>
      <c r="R37" s="66" t="e">
        <f>IF(AND(Riesgos!#REF!="Baja",Riesgos!#REF!="Menor"),CONCATENATE("R2C",Riesgos!#REF!),"")</f>
        <v>#REF!</v>
      </c>
      <c r="S37" s="66" t="e">
        <f>IF(AND(Riesgos!#REF!="Baja",Riesgos!#REF!="Menor"),CONCATENATE("R2C",Riesgos!#REF!),"")</f>
        <v>#REF!</v>
      </c>
      <c r="T37" s="66" t="e">
        <f>IF(AND(Riesgos!#REF!="Baja",Riesgos!#REF!="Menor"),CONCATENATE("R2C",Riesgos!#REF!),"")</f>
        <v>#REF!</v>
      </c>
      <c r="U37" s="67" t="e">
        <f>IF(AND(Riesgos!#REF!="Baja",Riesgos!#REF!="Menor"),CONCATENATE("R2C",Riesgos!#REF!),"")</f>
        <v>#REF!</v>
      </c>
      <c r="V37" s="65" t="e">
        <f>IF(AND(Riesgos!#REF!="Baja",Riesgos!#REF!="Moderado"),CONCATENATE("R2C",Riesgos!#REF!),"")</f>
        <v>#REF!</v>
      </c>
      <c r="W37" s="66" t="e">
        <f>IF(AND(Riesgos!#REF!="Baja",Riesgos!#REF!="Moderado"),CONCATENATE("R2C",Riesgos!#REF!),"")</f>
        <v>#REF!</v>
      </c>
      <c r="X37" s="66" t="e">
        <f>IF(AND(Riesgos!#REF!="Baja",Riesgos!#REF!="Moderado"),CONCATENATE("R2C",Riesgos!#REF!),"")</f>
        <v>#REF!</v>
      </c>
      <c r="Y37" s="66" t="e">
        <f>IF(AND(Riesgos!#REF!="Baja",Riesgos!#REF!="Moderado"),CONCATENATE("R2C",Riesgos!#REF!),"")</f>
        <v>#REF!</v>
      </c>
      <c r="Z37" s="66" t="e">
        <f>IF(AND(Riesgos!#REF!="Baja",Riesgos!#REF!="Moderado"),CONCATENATE("R2C",Riesgos!#REF!),"")</f>
        <v>#REF!</v>
      </c>
      <c r="AA37" s="67" t="e">
        <f>IF(AND(Riesgos!#REF!="Baja",Riesgos!#REF!="Moderado"),CONCATENATE("R2C",Riesgos!#REF!),"")</f>
        <v>#REF!</v>
      </c>
      <c r="AB37" s="56" t="e">
        <f>IF(AND(Riesgos!#REF!="Baja",Riesgos!#REF!="Mayor"),CONCATENATE("R2C",Riesgos!#REF!),"")</f>
        <v>#REF!</v>
      </c>
      <c r="AC37" s="57" t="e">
        <f>IF(AND(Riesgos!#REF!="Baja",Riesgos!#REF!="Mayor"),CONCATENATE("R2C",Riesgos!#REF!),"")</f>
        <v>#REF!</v>
      </c>
      <c r="AD37" s="57" t="e">
        <f>IF(AND(Riesgos!#REF!="Baja",Riesgos!#REF!="Mayor"),CONCATENATE("R2C",Riesgos!#REF!),"")</f>
        <v>#REF!</v>
      </c>
      <c r="AE37" s="57" t="e">
        <f>IF(AND(Riesgos!#REF!="Baja",Riesgos!#REF!="Mayor"),CONCATENATE("R2C",Riesgos!#REF!),"")</f>
        <v>#REF!</v>
      </c>
      <c r="AF37" s="57" t="e">
        <f>IF(AND(Riesgos!#REF!="Baja",Riesgos!#REF!="Mayor"),CONCATENATE("R2C",Riesgos!#REF!),"")</f>
        <v>#REF!</v>
      </c>
      <c r="AG37" s="58" t="e">
        <f>IF(AND(Riesgos!#REF!="Baja",Riesgos!#REF!="Mayor"),CONCATENATE("R2C",Riesgos!#REF!),"")</f>
        <v>#REF!</v>
      </c>
      <c r="AH37" s="84" t="e">
        <f>IF(AND(Riesgos!#REF!="Baja",Riesgos!#REF!="Catastrófico"),CONCATENATE("R2C",Riesgos!#REF!),"")</f>
        <v>#REF!</v>
      </c>
      <c r="AI37" s="85" t="e">
        <f>IF(AND(Riesgos!#REF!="Baja",Riesgos!#REF!="Catastrófico"),CONCATENATE("R2C",Riesgos!#REF!),"")</f>
        <v>#REF!</v>
      </c>
      <c r="AJ37" s="85" t="e">
        <f>IF(AND(Riesgos!#REF!="Baja",Riesgos!#REF!="Catastrófico"),CONCATENATE("R2C",Riesgos!#REF!),"")</f>
        <v>#REF!</v>
      </c>
      <c r="AK37" s="85" t="e">
        <f>IF(AND(Riesgos!#REF!="Baja",Riesgos!#REF!="Catastrófico"),CONCATENATE("R2C",Riesgos!#REF!),"")</f>
        <v>#REF!</v>
      </c>
      <c r="AL37" s="85" t="e">
        <f>IF(AND(Riesgos!#REF!="Baja",Riesgos!#REF!="Catastrófico"),CONCATENATE("R2C",Riesgos!#REF!),"")</f>
        <v>#REF!</v>
      </c>
      <c r="AM37" s="86" t="e">
        <f>IF(AND(Riesgos!#REF!="Baja",Riesgos!#REF!="Catastrófico"),CONCATENATE("R2C",Riesgos!#REF!),"")</f>
        <v>#REF!</v>
      </c>
      <c r="AN37" s="19"/>
      <c r="AO37" s="485"/>
      <c r="AP37" s="378"/>
      <c r="AQ37" s="378"/>
      <c r="AR37" s="378"/>
      <c r="AS37" s="378"/>
      <c r="AT37" s="486"/>
      <c r="AU37" s="19"/>
      <c r="AV37" s="19"/>
      <c r="AW37" s="19"/>
      <c r="AX37" s="19"/>
      <c r="AY37" s="19"/>
      <c r="AZ37" s="19"/>
      <c r="BA37" s="19"/>
      <c r="BB37" s="19"/>
      <c r="BC37" s="19"/>
      <c r="BD37" s="19"/>
      <c r="BE37" s="19"/>
      <c r="BF37" s="19"/>
      <c r="BG37" s="19"/>
      <c r="BH37" s="19"/>
      <c r="BI37" s="19"/>
    </row>
    <row r="38" spans="1:61" ht="15" customHeight="1">
      <c r="A38" s="19"/>
      <c r="B38" s="375"/>
      <c r="C38" s="378"/>
      <c r="D38" s="376"/>
      <c r="E38" s="381"/>
      <c r="F38" s="378"/>
      <c r="G38" s="378"/>
      <c r="H38" s="378"/>
      <c r="I38" s="378"/>
      <c r="J38" s="74" t="e">
        <f>IF(AND(Riesgos!#REF!="Baja",Riesgos!#REF!="Leve"),CONCATENATE("R3C",Riesgos!#REF!),"")</f>
        <v>#REF!</v>
      </c>
      <c r="K38" s="75" t="e">
        <f>IF(AND(Riesgos!#REF!="Baja",Riesgos!#REF!="Leve"),CONCATENATE("R3C",Riesgos!#REF!),"")</f>
        <v>#REF!</v>
      </c>
      <c r="L38" s="75" t="e">
        <f>IF(AND(Riesgos!#REF!="Baja",Riesgos!#REF!="Leve"),CONCATENATE("R3C",Riesgos!#REF!),"")</f>
        <v>#REF!</v>
      </c>
      <c r="M38" s="75" t="e">
        <f>IF(AND(Riesgos!#REF!="Baja",Riesgos!#REF!="Leve"),CONCATENATE("R3C",Riesgos!#REF!),"")</f>
        <v>#REF!</v>
      </c>
      <c r="N38" s="75" t="e">
        <f>IF(AND(Riesgos!#REF!="Baja",Riesgos!#REF!="Leve"),CONCATENATE("R3C",Riesgos!#REF!),"")</f>
        <v>#REF!</v>
      </c>
      <c r="O38" s="76" t="e">
        <f>IF(AND(Riesgos!#REF!="Baja",Riesgos!#REF!="Leve"),CONCATENATE("R3C",Riesgos!#REF!),"")</f>
        <v>#REF!</v>
      </c>
      <c r="P38" s="65" t="e">
        <f>IF(AND(Riesgos!#REF!="Baja",Riesgos!#REF!="Menor"),CONCATENATE("R3C",Riesgos!#REF!),"")</f>
        <v>#REF!</v>
      </c>
      <c r="Q38" s="66" t="e">
        <f>IF(AND(Riesgos!#REF!="Baja",Riesgos!#REF!="Menor"),CONCATENATE("R3C",Riesgos!#REF!),"")</f>
        <v>#REF!</v>
      </c>
      <c r="R38" s="66" t="e">
        <f>IF(AND(Riesgos!#REF!="Baja",Riesgos!#REF!="Menor"),CONCATENATE("R3C",Riesgos!#REF!),"")</f>
        <v>#REF!</v>
      </c>
      <c r="S38" s="66" t="e">
        <f>IF(AND(Riesgos!#REF!="Baja",Riesgos!#REF!="Menor"),CONCATENATE("R3C",Riesgos!#REF!),"")</f>
        <v>#REF!</v>
      </c>
      <c r="T38" s="66" t="e">
        <f>IF(AND(Riesgos!#REF!="Baja",Riesgos!#REF!="Menor"),CONCATENATE("R3C",Riesgos!#REF!),"")</f>
        <v>#REF!</v>
      </c>
      <c r="U38" s="67" t="e">
        <f>IF(AND(Riesgos!#REF!="Baja",Riesgos!#REF!="Menor"),CONCATENATE("R3C",Riesgos!#REF!),"")</f>
        <v>#REF!</v>
      </c>
      <c r="V38" s="65" t="e">
        <f>IF(AND(Riesgos!#REF!="Baja",Riesgos!#REF!="Moderado"),CONCATENATE("R3C",Riesgos!#REF!),"")</f>
        <v>#REF!</v>
      </c>
      <c r="W38" s="66" t="e">
        <f>IF(AND(Riesgos!#REF!="Baja",Riesgos!#REF!="Moderado"),CONCATENATE("R3C",Riesgos!#REF!),"")</f>
        <v>#REF!</v>
      </c>
      <c r="X38" s="66" t="e">
        <f>IF(AND(Riesgos!#REF!="Baja",Riesgos!#REF!="Moderado"),CONCATENATE("R3C",Riesgos!#REF!),"")</f>
        <v>#REF!</v>
      </c>
      <c r="Y38" s="66" t="e">
        <f>IF(AND(Riesgos!#REF!="Baja",Riesgos!#REF!="Moderado"),CONCATENATE("R3C",Riesgos!#REF!),"")</f>
        <v>#REF!</v>
      </c>
      <c r="Z38" s="66" t="e">
        <f>IF(AND(Riesgos!#REF!="Baja",Riesgos!#REF!="Moderado"),CONCATENATE("R3C",Riesgos!#REF!),"")</f>
        <v>#REF!</v>
      </c>
      <c r="AA38" s="67" t="e">
        <f>IF(AND(Riesgos!#REF!="Baja",Riesgos!#REF!="Moderado"),CONCATENATE("R3C",Riesgos!#REF!),"")</f>
        <v>#REF!</v>
      </c>
      <c r="AB38" s="56" t="e">
        <f>IF(AND(Riesgos!#REF!="Baja",Riesgos!#REF!="Mayor"),CONCATENATE("R3C",Riesgos!#REF!),"")</f>
        <v>#REF!</v>
      </c>
      <c r="AC38" s="57" t="e">
        <f>IF(AND(Riesgos!#REF!="Baja",Riesgos!#REF!="Mayor"),CONCATENATE("R3C",Riesgos!#REF!),"")</f>
        <v>#REF!</v>
      </c>
      <c r="AD38" s="57" t="e">
        <f>IF(AND(Riesgos!#REF!="Baja",Riesgos!#REF!="Mayor"),CONCATENATE("R3C",Riesgos!#REF!),"")</f>
        <v>#REF!</v>
      </c>
      <c r="AE38" s="57" t="e">
        <f>IF(AND(Riesgos!#REF!="Baja",Riesgos!#REF!="Mayor"),CONCATENATE("R3C",Riesgos!#REF!),"")</f>
        <v>#REF!</v>
      </c>
      <c r="AF38" s="57" t="e">
        <f>IF(AND(Riesgos!#REF!="Baja",Riesgos!#REF!="Mayor"),CONCATENATE("R3C",Riesgos!#REF!),"")</f>
        <v>#REF!</v>
      </c>
      <c r="AG38" s="58" t="e">
        <f>IF(AND(Riesgos!#REF!="Baja",Riesgos!#REF!="Mayor"),CONCATENATE("R3C",Riesgos!#REF!),"")</f>
        <v>#REF!</v>
      </c>
      <c r="AH38" s="84" t="e">
        <f>IF(AND(Riesgos!#REF!="Baja",Riesgos!#REF!="Catastrófico"),CONCATENATE("R3C",Riesgos!#REF!),"")</f>
        <v>#REF!</v>
      </c>
      <c r="AI38" s="85" t="e">
        <f>IF(AND(Riesgos!#REF!="Baja",Riesgos!#REF!="Catastrófico"),CONCATENATE("R3C",Riesgos!#REF!),"")</f>
        <v>#REF!</v>
      </c>
      <c r="AJ38" s="85" t="e">
        <f>IF(AND(Riesgos!#REF!="Baja",Riesgos!#REF!="Catastrófico"),CONCATENATE("R3C",Riesgos!#REF!),"")</f>
        <v>#REF!</v>
      </c>
      <c r="AK38" s="85" t="e">
        <f>IF(AND(Riesgos!#REF!="Baja",Riesgos!#REF!="Catastrófico"),CONCATENATE("R3C",Riesgos!#REF!),"")</f>
        <v>#REF!</v>
      </c>
      <c r="AL38" s="85" t="e">
        <f>IF(AND(Riesgos!#REF!="Baja",Riesgos!#REF!="Catastrófico"),CONCATENATE("R3C",Riesgos!#REF!),"")</f>
        <v>#REF!</v>
      </c>
      <c r="AM38" s="86" t="e">
        <f>IF(AND(Riesgos!#REF!="Baja",Riesgos!#REF!="Catastrófico"),CONCATENATE("R3C",Riesgos!#REF!),"")</f>
        <v>#REF!</v>
      </c>
      <c r="AN38" s="19"/>
      <c r="AO38" s="485"/>
      <c r="AP38" s="378"/>
      <c r="AQ38" s="378"/>
      <c r="AR38" s="378"/>
      <c r="AS38" s="378"/>
      <c r="AT38" s="486"/>
      <c r="AU38" s="19"/>
      <c r="AV38" s="19"/>
      <c r="AW38" s="19"/>
      <c r="AX38" s="19"/>
      <c r="AY38" s="19"/>
      <c r="AZ38" s="19"/>
      <c r="BA38" s="19"/>
      <c r="BB38" s="19"/>
      <c r="BC38" s="19"/>
      <c r="BD38" s="19"/>
      <c r="BE38" s="19"/>
      <c r="BF38" s="19"/>
      <c r="BG38" s="19"/>
      <c r="BH38" s="19"/>
      <c r="BI38" s="19"/>
    </row>
    <row r="39" spans="1:61" ht="15" customHeight="1">
      <c r="A39" s="19"/>
      <c r="B39" s="375"/>
      <c r="C39" s="378"/>
      <c r="D39" s="376"/>
      <c r="E39" s="381"/>
      <c r="F39" s="378"/>
      <c r="G39" s="378"/>
      <c r="H39" s="378"/>
      <c r="I39" s="378"/>
      <c r="J39" s="74" t="e">
        <f>IF(AND(Riesgos!#REF!="Baja",Riesgos!#REF!="Leve"),CONCATENATE("R4C",Riesgos!#REF!),"")</f>
        <v>#REF!</v>
      </c>
      <c r="K39" s="75" t="e">
        <f>IF(AND(Riesgos!#REF!="Baja",Riesgos!#REF!="Leve"),CONCATENATE("R4C",Riesgos!#REF!),"")</f>
        <v>#REF!</v>
      </c>
      <c r="L39" s="75" t="e">
        <f>IF(AND(Riesgos!#REF!="Baja",Riesgos!#REF!="Leve"),CONCATENATE("R4C",Riesgos!#REF!),"")</f>
        <v>#REF!</v>
      </c>
      <c r="M39" s="75" t="e">
        <f>IF(AND(Riesgos!#REF!="Baja",Riesgos!#REF!="Leve"),CONCATENATE("R4C",Riesgos!#REF!),"")</f>
        <v>#REF!</v>
      </c>
      <c r="N39" s="75" t="e">
        <f>IF(AND(Riesgos!#REF!="Baja",Riesgos!#REF!="Leve"),CONCATENATE("R4C",Riesgos!#REF!),"")</f>
        <v>#REF!</v>
      </c>
      <c r="O39" s="76" t="e">
        <f>IF(AND(Riesgos!#REF!="Baja",Riesgos!#REF!="Leve"),CONCATENATE("R4C",Riesgos!#REF!),"")</f>
        <v>#REF!</v>
      </c>
      <c r="P39" s="65" t="e">
        <f>IF(AND(Riesgos!#REF!="Baja",Riesgos!#REF!="Menor"),CONCATENATE("R4C",Riesgos!#REF!),"")</f>
        <v>#REF!</v>
      </c>
      <c r="Q39" s="66" t="e">
        <f>IF(AND(Riesgos!#REF!="Baja",Riesgos!#REF!="Menor"),CONCATENATE("R4C",Riesgos!#REF!),"")</f>
        <v>#REF!</v>
      </c>
      <c r="R39" s="66" t="e">
        <f>IF(AND(Riesgos!#REF!="Baja",Riesgos!#REF!="Menor"),CONCATENATE("R4C",Riesgos!#REF!),"")</f>
        <v>#REF!</v>
      </c>
      <c r="S39" s="66" t="e">
        <f>IF(AND(Riesgos!#REF!="Baja",Riesgos!#REF!="Menor"),CONCATENATE("R4C",Riesgos!#REF!),"")</f>
        <v>#REF!</v>
      </c>
      <c r="T39" s="66" t="e">
        <f>IF(AND(Riesgos!#REF!="Baja",Riesgos!#REF!="Menor"),CONCATENATE("R4C",Riesgos!#REF!),"")</f>
        <v>#REF!</v>
      </c>
      <c r="U39" s="67" t="e">
        <f>IF(AND(Riesgos!#REF!="Baja",Riesgos!#REF!="Menor"),CONCATENATE("R4C",Riesgos!#REF!),"")</f>
        <v>#REF!</v>
      </c>
      <c r="V39" s="65" t="e">
        <f>IF(AND(Riesgos!#REF!="Baja",Riesgos!#REF!="Moderado"),CONCATENATE("R4C",Riesgos!#REF!),"")</f>
        <v>#REF!</v>
      </c>
      <c r="W39" s="66" t="e">
        <f>IF(AND(Riesgos!#REF!="Baja",Riesgos!#REF!="Moderado"),CONCATENATE("R4C",Riesgos!#REF!),"")</f>
        <v>#REF!</v>
      </c>
      <c r="X39" s="66" t="e">
        <f>IF(AND(Riesgos!#REF!="Baja",Riesgos!#REF!="Moderado"),CONCATENATE("R4C",Riesgos!#REF!),"")</f>
        <v>#REF!</v>
      </c>
      <c r="Y39" s="66" t="e">
        <f>IF(AND(Riesgos!#REF!="Baja",Riesgos!#REF!="Moderado"),CONCATENATE("R4C",Riesgos!#REF!),"")</f>
        <v>#REF!</v>
      </c>
      <c r="Z39" s="66" t="e">
        <f>IF(AND(Riesgos!#REF!="Baja",Riesgos!#REF!="Moderado"),CONCATENATE("R4C",Riesgos!#REF!),"")</f>
        <v>#REF!</v>
      </c>
      <c r="AA39" s="67" t="e">
        <f>IF(AND(Riesgos!#REF!="Baja",Riesgos!#REF!="Moderado"),CONCATENATE("R4C",Riesgos!#REF!),"")</f>
        <v>#REF!</v>
      </c>
      <c r="AB39" s="56" t="e">
        <f>IF(AND(Riesgos!#REF!="Baja",Riesgos!#REF!="Mayor"),CONCATENATE("R4C",Riesgos!#REF!),"")</f>
        <v>#REF!</v>
      </c>
      <c r="AC39" s="57" t="e">
        <f>IF(AND(Riesgos!#REF!="Baja",Riesgos!#REF!="Mayor"),CONCATENATE("R4C",Riesgos!#REF!),"")</f>
        <v>#REF!</v>
      </c>
      <c r="AD39" s="57" t="e">
        <f>IF(AND(Riesgos!#REF!="Baja",Riesgos!#REF!="Mayor"),CONCATENATE("R4C",Riesgos!#REF!),"")</f>
        <v>#REF!</v>
      </c>
      <c r="AE39" s="57" t="e">
        <f>IF(AND(Riesgos!#REF!="Baja",Riesgos!#REF!="Mayor"),CONCATENATE("R4C",Riesgos!#REF!),"")</f>
        <v>#REF!</v>
      </c>
      <c r="AF39" s="57" t="e">
        <f>IF(AND(Riesgos!#REF!="Baja",Riesgos!#REF!="Mayor"),CONCATENATE("R4C",Riesgos!#REF!),"")</f>
        <v>#REF!</v>
      </c>
      <c r="AG39" s="58" t="e">
        <f>IF(AND(Riesgos!#REF!="Baja",Riesgos!#REF!="Mayor"),CONCATENATE("R4C",Riesgos!#REF!),"")</f>
        <v>#REF!</v>
      </c>
      <c r="AH39" s="84" t="e">
        <f>IF(AND(Riesgos!#REF!="Baja",Riesgos!#REF!="Catastrófico"),CONCATENATE("R4C",Riesgos!#REF!),"")</f>
        <v>#REF!</v>
      </c>
      <c r="AI39" s="85" t="e">
        <f>IF(AND(Riesgos!#REF!="Baja",Riesgos!#REF!="Catastrófico"),CONCATENATE("R4C",Riesgos!#REF!),"")</f>
        <v>#REF!</v>
      </c>
      <c r="AJ39" s="85" t="e">
        <f>IF(AND(Riesgos!#REF!="Baja",Riesgos!#REF!="Catastrófico"),CONCATENATE("R4C",Riesgos!#REF!),"")</f>
        <v>#REF!</v>
      </c>
      <c r="AK39" s="85" t="e">
        <f>IF(AND(Riesgos!#REF!="Baja",Riesgos!#REF!="Catastrófico"),CONCATENATE("R4C",Riesgos!#REF!),"")</f>
        <v>#REF!</v>
      </c>
      <c r="AL39" s="85" t="e">
        <f>IF(AND(Riesgos!#REF!="Baja",Riesgos!#REF!="Catastrófico"),CONCATENATE("R4C",Riesgos!#REF!),"")</f>
        <v>#REF!</v>
      </c>
      <c r="AM39" s="86" t="e">
        <f>IF(AND(Riesgos!#REF!="Baja",Riesgos!#REF!="Catastrófico"),CONCATENATE("R4C",Riesgos!#REF!),"")</f>
        <v>#REF!</v>
      </c>
      <c r="AN39" s="19"/>
      <c r="AO39" s="485"/>
      <c r="AP39" s="378"/>
      <c r="AQ39" s="378"/>
      <c r="AR39" s="378"/>
      <c r="AS39" s="378"/>
      <c r="AT39" s="486"/>
      <c r="AU39" s="19"/>
      <c r="AV39" s="19"/>
      <c r="AW39" s="19"/>
      <c r="AX39" s="19"/>
      <c r="AY39" s="19"/>
      <c r="AZ39" s="19"/>
      <c r="BA39" s="19"/>
      <c r="BB39" s="19"/>
      <c r="BC39" s="19"/>
      <c r="BD39" s="19"/>
      <c r="BE39" s="19"/>
      <c r="BF39" s="19"/>
      <c r="BG39" s="19"/>
      <c r="BH39" s="19"/>
      <c r="BI39" s="19"/>
    </row>
    <row r="40" spans="1:61" ht="15" customHeight="1">
      <c r="A40" s="19"/>
      <c r="B40" s="375"/>
      <c r="C40" s="378"/>
      <c r="D40" s="376"/>
      <c r="E40" s="381"/>
      <c r="F40" s="378"/>
      <c r="G40" s="378"/>
      <c r="H40" s="378"/>
      <c r="I40" s="378"/>
      <c r="J40" s="74" t="e">
        <f>IF(AND(Riesgos!#REF!="Baja",Riesgos!#REF!="Leve"),CONCATENATE("R5C",Riesgos!#REF!),"")</f>
        <v>#REF!</v>
      </c>
      <c r="K40" s="75" t="e">
        <f>IF(AND(Riesgos!#REF!="Baja",Riesgos!#REF!="Leve"),CONCATENATE("R5C",Riesgos!#REF!),"")</f>
        <v>#REF!</v>
      </c>
      <c r="L40" s="75" t="e">
        <f>IF(AND(Riesgos!#REF!="Baja",Riesgos!#REF!="Leve"),CONCATENATE("R5C",Riesgos!#REF!),"")</f>
        <v>#REF!</v>
      </c>
      <c r="M40" s="75" t="e">
        <f>IF(AND(Riesgos!#REF!="Baja",Riesgos!#REF!="Leve"),CONCATENATE("R5C",Riesgos!#REF!),"")</f>
        <v>#REF!</v>
      </c>
      <c r="N40" s="75" t="e">
        <f>IF(AND(Riesgos!#REF!="Baja",Riesgos!#REF!="Leve"),CONCATENATE("R5C",Riesgos!#REF!),"")</f>
        <v>#REF!</v>
      </c>
      <c r="O40" s="76" t="e">
        <f>IF(AND(Riesgos!#REF!="Baja",Riesgos!#REF!="Leve"),CONCATENATE("R5C",Riesgos!#REF!),"")</f>
        <v>#REF!</v>
      </c>
      <c r="P40" s="65" t="e">
        <f>IF(AND(Riesgos!#REF!="Baja",Riesgos!#REF!="Menor"),CONCATENATE("R5C",Riesgos!#REF!),"")</f>
        <v>#REF!</v>
      </c>
      <c r="Q40" s="66" t="e">
        <f>IF(AND(Riesgos!#REF!="Baja",Riesgos!#REF!="Menor"),CONCATENATE("R5C",Riesgos!#REF!),"")</f>
        <v>#REF!</v>
      </c>
      <c r="R40" s="66" t="e">
        <f>IF(AND(Riesgos!#REF!="Baja",Riesgos!#REF!="Menor"),CONCATENATE("R5C",Riesgos!#REF!),"")</f>
        <v>#REF!</v>
      </c>
      <c r="S40" s="66" t="e">
        <f>IF(AND(Riesgos!#REF!="Baja",Riesgos!#REF!="Menor"),CONCATENATE("R5C",Riesgos!#REF!),"")</f>
        <v>#REF!</v>
      </c>
      <c r="T40" s="66" t="e">
        <f>IF(AND(Riesgos!#REF!="Baja",Riesgos!#REF!="Menor"),CONCATENATE("R5C",Riesgos!#REF!),"")</f>
        <v>#REF!</v>
      </c>
      <c r="U40" s="67" t="e">
        <f>IF(AND(Riesgos!#REF!="Baja",Riesgos!#REF!="Menor"),CONCATENATE("R5C",Riesgos!#REF!),"")</f>
        <v>#REF!</v>
      </c>
      <c r="V40" s="65" t="e">
        <f>IF(AND(Riesgos!#REF!="Baja",Riesgos!#REF!="Moderado"),CONCATENATE("R5C",Riesgos!#REF!),"")</f>
        <v>#REF!</v>
      </c>
      <c r="W40" s="66" t="e">
        <f>IF(AND(Riesgos!#REF!="Baja",Riesgos!#REF!="Moderado"),CONCATENATE("R5C",Riesgos!#REF!),"")</f>
        <v>#REF!</v>
      </c>
      <c r="X40" s="66" t="e">
        <f>IF(AND(Riesgos!#REF!="Baja",Riesgos!#REF!="Moderado"),CONCATENATE("R5C",Riesgos!#REF!),"")</f>
        <v>#REF!</v>
      </c>
      <c r="Y40" s="66" t="e">
        <f>IF(AND(Riesgos!#REF!="Baja",Riesgos!#REF!="Moderado"),CONCATENATE("R5C",Riesgos!#REF!),"")</f>
        <v>#REF!</v>
      </c>
      <c r="Z40" s="66" t="e">
        <f>IF(AND(Riesgos!#REF!="Baja",Riesgos!#REF!="Moderado"),CONCATENATE("R5C",Riesgos!#REF!),"")</f>
        <v>#REF!</v>
      </c>
      <c r="AA40" s="67" t="e">
        <f>IF(AND(Riesgos!#REF!="Baja",Riesgos!#REF!="Moderado"),CONCATENATE("R5C",Riesgos!#REF!),"")</f>
        <v>#REF!</v>
      </c>
      <c r="AB40" s="56" t="e">
        <f>IF(AND(Riesgos!#REF!="Baja",Riesgos!#REF!="Mayor"),CONCATENATE("R5C",Riesgos!#REF!),"")</f>
        <v>#REF!</v>
      </c>
      <c r="AC40" s="57" t="e">
        <f>IF(AND(Riesgos!#REF!="Baja",Riesgos!#REF!="Mayor"),CONCATENATE("R5C",Riesgos!#REF!),"")</f>
        <v>#REF!</v>
      </c>
      <c r="AD40" s="57" t="e">
        <f>IF(AND(Riesgos!#REF!="Baja",Riesgos!#REF!="Mayor"),CONCATENATE("R5C",Riesgos!#REF!),"")</f>
        <v>#REF!</v>
      </c>
      <c r="AE40" s="57" t="e">
        <f>IF(AND(Riesgos!#REF!="Baja",Riesgos!#REF!="Mayor"),CONCATENATE("R5C",Riesgos!#REF!),"")</f>
        <v>#REF!</v>
      </c>
      <c r="AF40" s="57" t="e">
        <f>IF(AND(Riesgos!#REF!="Baja",Riesgos!#REF!="Mayor"),CONCATENATE("R5C",Riesgos!#REF!),"")</f>
        <v>#REF!</v>
      </c>
      <c r="AG40" s="58" t="e">
        <f>IF(AND(Riesgos!#REF!="Baja",Riesgos!#REF!="Mayor"),CONCATENATE("R5C",Riesgos!#REF!),"")</f>
        <v>#REF!</v>
      </c>
      <c r="AH40" s="84" t="e">
        <f>IF(AND(Riesgos!#REF!="Baja",Riesgos!#REF!="Catastrófico"),CONCATENATE("R5C",Riesgos!#REF!),"")</f>
        <v>#REF!</v>
      </c>
      <c r="AI40" s="85" t="e">
        <f>IF(AND(Riesgos!#REF!="Baja",Riesgos!#REF!="Catastrófico"),CONCATENATE("R5C",Riesgos!#REF!),"")</f>
        <v>#REF!</v>
      </c>
      <c r="AJ40" s="85" t="e">
        <f>IF(AND(Riesgos!#REF!="Baja",Riesgos!#REF!="Catastrófico"),CONCATENATE("R5C",Riesgos!#REF!),"")</f>
        <v>#REF!</v>
      </c>
      <c r="AK40" s="85" t="e">
        <f>IF(AND(Riesgos!#REF!="Baja",Riesgos!#REF!="Catastrófico"),CONCATENATE("R5C",Riesgos!#REF!),"")</f>
        <v>#REF!</v>
      </c>
      <c r="AL40" s="85" t="e">
        <f>IF(AND(Riesgos!#REF!="Baja",Riesgos!#REF!="Catastrófico"),CONCATENATE("R5C",Riesgos!#REF!),"")</f>
        <v>#REF!</v>
      </c>
      <c r="AM40" s="86" t="e">
        <f>IF(AND(Riesgos!#REF!="Baja",Riesgos!#REF!="Catastrófico"),CONCATENATE("R5C",Riesgos!#REF!),"")</f>
        <v>#REF!</v>
      </c>
      <c r="AN40" s="19"/>
      <c r="AO40" s="485"/>
      <c r="AP40" s="378"/>
      <c r="AQ40" s="378"/>
      <c r="AR40" s="378"/>
      <c r="AS40" s="378"/>
      <c r="AT40" s="486"/>
      <c r="AU40" s="19"/>
      <c r="AV40" s="19"/>
      <c r="AW40" s="19"/>
      <c r="AX40" s="19"/>
      <c r="AY40" s="19"/>
      <c r="AZ40" s="19"/>
      <c r="BA40" s="19"/>
      <c r="BB40" s="19"/>
      <c r="BC40" s="19"/>
      <c r="BD40" s="19"/>
      <c r="BE40" s="19"/>
      <c r="BF40" s="19"/>
      <c r="BG40" s="19"/>
      <c r="BH40" s="19"/>
      <c r="BI40" s="19"/>
    </row>
    <row r="41" spans="1:61" ht="15" customHeight="1">
      <c r="A41" s="19"/>
      <c r="B41" s="375"/>
      <c r="C41" s="378"/>
      <c r="D41" s="376"/>
      <c r="E41" s="381"/>
      <c r="F41" s="378"/>
      <c r="G41" s="378"/>
      <c r="H41" s="378"/>
      <c r="I41" s="378"/>
      <c r="J41" s="74" t="e">
        <f>IF(AND(Riesgos!#REF!="Baja",Riesgos!#REF!="Leve"),CONCATENATE("R6C",Riesgos!#REF!),"")</f>
        <v>#REF!</v>
      </c>
      <c r="K41" s="75" t="e">
        <f>IF(AND(Riesgos!#REF!="Baja",Riesgos!#REF!="Leve"),CONCATENATE("R6C",Riesgos!#REF!),"")</f>
        <v>#REF!</v>
      </c>
      <c r="L41" s="75" t="e">
        <f>IF(AND(Riesgos!#REF!="Baja",Riesgos!#REF!="Leve"),CONCATENATE("R6C",Riesgos!#REF!),"")</f>
        <v>#REF!</v>
      </c>
      <c r="M41" s="75" t="e">
        <f>IF(AND(Riesgos!#REF!="Baja",Riesgos!#REF!="Leve"),CONCATENATE("R6C",Riesgos!#REF!),"")</f>
        <v>#REF!</v>
      </c>
      <c r="N41" s="75" t="e">
        <f>IF(AND(Riesgos!#REF!="Baja",Riesgos!#REF!="Leve"),CONCATENATE("R6C",Riesgos!#REF!),"")</f>
        <v>#REF!</v>
      </c>
      <c r="O41" s="76" t="e">
        <f>IF(AND(Riesgos!#REF!="Baja",Riesgos!#REF!="Leve"),CONCATENATE("R6C",Riesgos!#REF!),"")</f>
        <v>#REF!</v>
      </c>
      <c r="P41" s="65" t="e">
        <f>IF(AND(Riesgos!#REF!="Baja",Riesgos!#REF!="Menor"),CONCATENATE("R6C",Riesgos!#REF!),"")</f>
        <v>#REF!</v>
      </c>
      <c r="Q41" s="66" t="e">
        <f>IF(AND(Riesgos!#REF!="Baja",Riesgos!#REF!="Menor"),CONCATENATE("R6C",Riesgos!#REF!),"")</f>
        <v>#REF!</v>
      </c>
      <c r="R41" s="66" t="e">
        <f>IF(AND(Riesgos!#REF!="Baja",Riesgos!#REF!="Menor"),CONCATENATE("R6C",Riesgos!#REF!),"")</f>
        <v>#REF!</v>
      </c>
      <c r="S41" s="66" t="e">
        <f>IF(AND(Riesgos!#REF!="Baja",Riesgos!#REF!="Menor"),CONCATENATE("R6C",Riesgos!#REF!),"")</f>
        <v>#REF!</v>
      </c>
      <c r="T41" s="66" t="e">
        <f>IF(AND(Riesgos!#REF!="Baja",Riesgos!#REF!="Menor"),CONCATENATE("R6C",Riesgos!#REF!),"")</f>
        <v>#REF!</v>
      </c>
      <c r="U41" s="67" t="e">
        <f>IF(AND(Riesgos!#REF!="Baja",Riesgos!#REF!="Menor"),CONCATENATE("R6C",Riesgos!#REF!),"")</f>
        <v>#REF!</v>
      </c>
      <c r="V41" s="65" t="e">
        <f>IF(AND(Riesgos!#REF!="Baja",Riesgos!#REF!="Moderado"),CONCATENATE("R6C",Riesgos!#REF!),"")</f>
        <v>#REF!</v>
      </c>
      <c r="W41" s="66" t="e">
        <f>IF(AND(Riesgos!#REF!="Baja",Riesgos!#REF!="Moderado"),CONCATENATE("R6C",Riesgos!#REF!),"")</f>
        <v>#REF!</v>
      </c>
      <c r="X41" s="66" t="e">
        <f>IF(AND(Riesgos!#REF!="Baja",Riesgos!#REF!="Moderado"),CONCATENATE("R6C",Riesgos!#REF!),"")</f>
        <v>#REF!</v>
      </c>
      <c r="Y41" s="66" t="e">
        <f>IF(AND(Riesgos!#REF!="Baja",Riesgos!#REF!="Moderado"),CONCATENATE("R6C",Riesgos!#REF!),"")</f>
        <v>#REF!</v>
      </c>
      <c r="Z41" s="66" t="e">
        <f>IF(AND(Riesgos!#REF!="Baja",Riesgos!#REF!="Moderado"),CONCATENATE("R6C",Riesgos!#REF!),"")</f>
        <v>#REF!</v>
      </c>
      <c r="AA41" s="67" t="e">
        <f>IF(AND(Riesgos!#REF!="Baja",Riesgos!#REF!="Moderado"),CONCATENATE("R6C",Riesgos!#REF!),"")</f>
        <v>#REF!</v>
      </c>
      <c r="AB41" s="56" t="e">
        <f>IF(AND(Riesgos!#REF!="Baja",Riesgos!#REF!="Mayor"),CONCATENATE("R6C",Riesgos!#REF!),"")</f>
        <v>#REF!</v>
      </c>
      <c r="AC41" s="57" t="e">
        <f>IF(AND(Riesgos!#REF!="Baja",Riesgos!#REF!="Mayor"),CONCATENATE("R6C",Riesgos!#REF!),"")</f>
        <v>#REF!</v>
      </c>
      <c r="AD41" s="57" t="e">
        <f>IF(AND(Riesgos!#REF!="Baja",Riesgos!#REF!="Mayor"),CONCATENATE("R6C",Riesgos!#REF!),"")</f>
        <v>#REF!</v>
      </c>
      <c r="AE41" s="57" t="e">
        <f>IF(AND(Riesgos!#REF!="Baja",Riesgos!#REF!="Mayor"),CONCATENATE("R6C",Riesgos!#REF!),"")</f>
        <v>#REF!</v>
      </c>
      <c r="AF41" s="57" t="e">
        <f>IF(AND(Riesgos!#REF!="Baja",Riesgos!#REF!="Mayor"),CONCATENATE("R6C",Riesgos!#REF!),"")</f>
        <v>#REF!</v>
      </c>
      <c r="AG41" s="58" t="e">
        <f>IF(AND(Riesgos!#REF!="Baja",Riesgos!#REF!="Mayor"),CONCATENATE("R6C",Riesgos!#REF!),"")</f>
        <v>#REF!</v>
      </c>
      <c r="AH41" s="84" t="e">
        <f>IF(AND(Riesgos!#REF!="Baja",Riesgos!#REF!="Catastrófico"),CONCATENATE("R6C",Riesgos!#REF!),"")</f>
        <v>#REF!</v>
      </c>
      <c r="AI41" s="85" t="e">
        <f>IF(AND(Riesgos!#REF!="Baja",Riesgos!#REF!="Catastrófico"),CONCATENATE("R6C",Riesgos!#REF!),"")</f>
        <v>#REF!</v>
      </c>
      <c r="AJ41" s="85" t="e">
        <f>IF(AND(Riesgos!#REF!="Baja",Riesgos!#REF!="Catastrófico"),CONCATENATE("R6C",Riesgos!#REF!),"")</f>
        <v>#REF!</v>
      </c>
      <c r="AK41" s="85" t="e">
        <f>IF(AND(Riesgos!#REF!="Baja",Riesgos!#REF!="Catastrófico"),CONCATENATE("R6C",Riesgos!#REF!),"")</f>
        <v>#REF!</v>
      </c>
      <c r="AL41" s="85" t="e">
        <f>IF(AND(Riesgos!#REF!="Baja",Riesgos!#REF!="Catastrófico"),CONCATENATE("R6C",Riesgos!#REF!),"")</f>
        <v>#REF!</v>
      </c>
      <c r="AM41" s="86" t="e">
        <f>IF(AND(Riesgos!#REF!="Baja",Riesgos!#REF!="Catastrófico"),CONCATENATE("R6C",Riesgos!#REF!),"")</f>
        <v>#REF!</v>
      </c>
      <c r="AN41" s="19"/>
      <c r="AO41" s="485"/>
      <c r="AP41" s="378"/>
      <c r="AQ41" s="378"/>
      <c r="AR41" s="378"/>
      <c r="AS41" s="378"/>
      <c r="AT41" s="486"/>
      <c r="AU41" s="19"/>
      <c r="AV41" s="19"/>
      <c r="AW41" s="19"/>
      <c r="AX41" s="19"/>
      <c r="AY41" s="19"/>
      <c r="AZ41" s="19"/>
      <c r="BA41" s="19"/>
      <c r="BB41" s="19"/>
      <c r="BC41" s="19"/>
      <c r="BD41" s="19"/>
      <c r="BE41" s="19"/>
      <c r="BF41" s="19"/>
      <c r="BG41" s="19"/>
      <c r="BH41" s="19"/>
      <c r="BI41" s="19"/>
    </row>
    <row r="42" spans="1:61" ht="15" customHeight="1">
      <c r="A42" s="19"/>
      <c r="B42" s="375"/>
      <c r="C42" s="378"/>
      <c r="D42" s="376"/>
      <c r="E42" s="381"/>
      <c r="F42" s="378"/>
      <c r="G42" s="378"/>
      <c r="H42" s="378"/>
      <c r="I42" s="378"/>
      <c r="J42" s="74" t="e">
        <f>IF(AND(Riesgos!#REF!="Baja",Riesgos!#REF!="Leve"),CONCATENATE("R7C",Riesgos!#REF!),"")</f>
        <v>#REF!</v>
      </c>
      <c r="K42" s="75" t="e">
        <f>IF(AND(Riesgos!#REF!="Baja",Riesgos!#REF!="Leve"),CONCATENATE("R7C",Riesgos!#REF!),"")</f>
        <v>#REF!</v>
      </c>
      <c r="L42" s="75" t="e">
        <f>IF(AND(Riesgos!#REF!="Baja",Riesgos!#REF!="Leve"),CONCATENATE("R7C",Riesgos!#REF!),"")</f>
        <v>#REF!</v>
      </c>
      <c r="M42" s="75" t="e">
        <f>IF(AND(Riesgos!#REF!="Baja",Riesgos!#REF!="Leve"),CONCATENATE("R7C",Riesgos!#REF!),"")</f>
        <v>#REF!</v>
      </c>
      <c r="N42" s="75" t="e">
        <f>IF(AND(Riesgos!#REF!="Baja",Riesgos!#REF!="Leve"),CONCATENATE("R7C",Riesgos!#REF!),"")</f>
        <v>#REF!</v>
      </c>
      <c r="O42" s="76" t="e">
        <f>IF(AND(Riesgos!#REF!="Baja",Riesgos!#REF!="Leve"),CONCATENATE("R7C",Riesgos!#REF!),"")</f>
        <v>#REF!</v>
      </c>
      <c r="P42" s="65" t="e">
        <f>IF(AND(Riesgos!#REF!="Baja",Riesgos!#REF!="Menor"),CONCATENATE("R7C",Riesgos!#REF!),"")</f>
        <v>#REF!</v>
      </c>
      <c r="Q42" s="66" t="e">
        <f>IF(AND(Riesgos!#REF!="Baja",Riesgos!#REF!="Menor"),CONCATENATE("R7C",Riesgos!#REF!),"")</f>
        <v>#REF!</v>
      </c>
      <c r="R42" s="66" t="e">
        <f>IF(AND(Riesgos!#REF!="Baja",Riesgos!#REF!="Menor"),CONCATENATE("R7C",Riesgos!#REF!),"")</f>
        <v>#REF!</v>
      </c>
      <c r="S42" s="66" t="e">
        <f>IF(AND(Riesgos!#REF!="Baja",Riesgos!#REF!="Menor"),CONCATENATE("R7C",Riesgos!#REF!),"")</f>
        <v>#REF!</v>
      </c>
      <c r="T42" s="66" t="e">
        <f>IF(AND(Riesgos!#REF!="Baja",Riesgos!#REF!="Menor"),CONCATENATE("R7C",Riesgos!#REF!),"")</f>
        <v>#REF!</v>
      </c>
      <c r="U42" s="67" t="e">
        <f>IF(AND(Riesgos!#REF!="Baja",Riesgos!#REF!="Menor"),CONCATENATE("R7C",Riesgos!#REF!),"")</f>
        <v>#REF!</v>
      </c>
      <c r="V42" s="65" t="e">
        <f>IF(AND(Riesgos!#REF!="Baja",Riesgos!#REF!="Moderado"),CONCATENATE("R7C",Riesgos!#REF!),"")</f>
        <v>#REF!</v>
      </c>
      <c r="W42" s="66" t="e">
        <f>IF(AND(Riesgos!#REF!="Baja",Riesgos!#REF!="Moderado"),CONCATENATE("R7C",Riesgos!#REF!),"")</f>
        <v>#REF!</v>
      </c>
      <c r="X42" s="66" t="e">
        <f>IF(AND(Riesgos!#REF!="Baja",Riesgos!#REF!="Moderado"),CONCATENATE("R7C",Riesgos!#REF!),"")</f>
        <v>#REF!</v>
      </c>
      <c r="Y42" s="66" t="e">
        <f>IF(AND(Riesgos!#REF!="Baja",Riesgos!#REF!="Moderado"),CONCATENATE("R7C",Riesgos!#REF!),"")</f>
        <v>#REF!</v>
      </c>
      <c r="Z42" s="66" t="e">
        <f>IF(AND(Riesgos!#REF!="Baja",Riesgos!#REF!="Moderado"),CONCATENATE("R7C",Riesgos!#REF!),"")</f>
        <v>#REF!</v>
      </c>
      <c r="AA42" s="67" t="e">
        <f>IF(AND(Riesgos!#REF!="Baja",Riesgos!#REF!="Moderado"),CONCATENATE("R7C",Riesgos!#REF!),"")</f>
        <v>#REF!</v>
      </c>
      <c r="AB42" s="56" t="e">
        <f>IF(AND(Riesgos!#REF!="Baja",Riesgos!#REF!="Mayor"),CONCATENATE("R7C",Riesgos!#REF!),"")</f>
        <v>#REF!</v>
      </c>
      <c r="AC42" s="57" t="e">
        <f>IF(AND(Riesgos!#REF!="Baja",Riesgos!#REF!="Mayor"),CONCATENATE("R7C",Riesgos!#REF!),"")</f>
        <v>#REF!</v>
      </c>
      <c r="AD42" s="57" t="e">
        <f>IF(AND(Riesgos!#REF!="Baja",Riesgos!#REF!="Mayor"),CONCATENATE("R7C",Riesgos!#REF!),"")</f>
        <v>#REF!</v>
      </c>
      <c r="AE42" s="57" t="e">
        <f>IF(AND(Riesgos!#REF!="Baja",Riesgos!#REF!="Mayor"),CONCATENATE("R7C",Riesgos!#REF!),"")</f>
        <v>#REF!</v>
      </c>
      <c r="AF42" s="57" t="e">
        <f>IF(AND(Riesgos!#REF!="Baja",Riesgos!#REF!="Mayor"),CONCATENATE("R7C",Riesgos!#REF!),"")</f>
        <v>#REF!</v>
      </c>
      <c r="AG42" s="58" t="e">
        <f>IF(AND(Riesgos!#REF!="Baja",Riesgos!#REF!="Mayor"),CONCATENATE("R7C",Riesgos!#REF!),"")</f>
        <v>#REF!</v>
      </c>
      <c r="AH42" s="84" t="e">
        <f>IF(AND(Riesgos!#REF!="Baja",Riesgos!#REF!="Catastrófico"),CONCATENATE("R7C",Riesgos!#REF!),"")</f>
        <v>#REF!</v>
      </c>
      <c r="AI42" s="85" t="e">
        <f>IF(AND(Riesgos!#REF!="Baja",Riesgos!#REF!="Catastrófico"),CONCATENATE("R7C",Riesgos!#REF!),"")</f>
        <v>#REF!</v>
      </c>
      <c r="AJ42" s="85" t="e">
        <f>IF(AND(Riesgos!#REF!="Baja",Riesgos!#REF!="Catastrófico"),CONCATENATE("R7C",Riesgos!#REF!),"")</f>
        <v>#REF!</v>
      </c>
      <c r="AK42" s="85" t="e">
        <f>IF(AND(Riesgos!#REF!="Baja",Riesgos!#REF!="Catastrófico"),CONCATENATE("R7C",Riesgos!#REF!),"")</f>
        <v>#REF!</v>
      </c>
      <c r="AL42" s="85" t="e">
        <f>IF(AND(Riesgos!#REF!="Baja",Riesgos!#REF!="Catastrófico"),CONCATENATE("R7C",Riesgos!#REF!),"")</f>
        <v>#REF!</v>
      </c>
      <c r="AM42" s="86" t="e">
        <f>IF(AND(Riesgos!#REF!="Baja",Riesgos!#REF!="Catastrófico"),CONCATENATE("R7C",Riesgos!#REF!),"")</f>
        <v>#REF!</v>
      </c>
      <c r="AN42" s="19"/>
      <c r="AO42" s="485"/>
      <c r="AP42" s="378"/>
      <c r="AQ42" s="378"/>
      <c r="AR42" s="378"/>
      <c r="AS42" s="378"/>
      <c r="AT42" s="486"/>
      <c r="AU42" s="19"/>
      <c r="AV42" s="19"/>
      <c r="AW42" s="19"/>
      <c r="AX42" s="19"/>
      <c r="AY42" s="19"/>
      <c r="AZ42" s="19"/>
      <c r="BA42" s="19"/>
      <c r="BB42" s="19"/>
      <c r="BC42" s="19"/>
      <c r="BD42" s="19"/>
      <c r="BE42" s="19"/>
      <c r="BF42" s="19"/>
      <c r="BG42" s="19"/>
      <c r="BH42" s="19"/>
      <c r="BI42" s="19"/>
    </row>
    <row r="43" spans="1:61" ht="15" customHeight="1">
      <c r="A43" s="19"/>
      <c r="B43" s="375"/>
      <c r="C43" s="378"/>
      <c r="D43" s="376"/>
      <c r="E43" s="381"/>
      <c r="F43" s="378"/>
      <c r="G43" s="378"/>
      <c r="H43" s="378"/>
      <c r="I43" s="378"/>
      <c r="J43" s="74" t="e">
        <f>IF(AND(Riesgos!#REF!="Baja",Riesgos!#REF!="Leve"),CONCATENATE("R8C",Riesgos!#REF!),"")</f>
        <v>#REF!</v>
      </c>
      <c r="K43" s="75" t="e">
        <f>IF(AND(Riesgos!#REF!="Baja",Riesgos!#REF!="Leve"),CONCATENATE("R8C",Riesgos!#REF!),"")</f>
        <v>#REF!</v>
      </c>
      <c r="L43" s="75" t="e">
        <f>IF(AND(Riesgos!#REF!="Baja",Riesgos!#REF!="Leve"),CONCATENATE("R8C",Riesgos!#REF!),"")</f>
        <v>#REF!</v>
      </c>
      <c r="M43" s="75" t="e">
        <f>IF(AND(Riesgos!#REF!="Baja",Riesgos!#REF!="Leve"),CONCATENATE("R8C",Riesgos!#REF!),"")</f>
        <v>#REF!</v>
      </c>
      <c r="N43" s="75" t="e">
        <f>IF(AND(Riesgos!#REF!="Baja",Riesgos!#REF!="Leve"),CONCATENATE("R8C",Riesgos!#REF!),"")</f>
        <v>#REF!</v>
      </c>
      <c r="O43" s="76" t="e">
        <f>IF(AND(Riesgos!#REF!="Baja",Riesgos!#REF!="Leve"),CONCATENATE("R8C",Riesgos!#REF!),"")</f>
        <v>#REF!</v>
      </c>
      <c r="P43" s="65" t="e">
        <f>IF(AND(Riesgos!#REF!="Baja",Riesgos!#REF!="Menor"),CONCATENATE("R8C",Riesgos!#REF!),"")</f>
        <v>#REF!</v>
      </c>
      <c r="Q43" s="66" t="e">
        <f>IF(AND(Riesgos!#REF!="Baja",Riesgos!#REF!="Menor"),CONCATENATE("R8C",Riesgos!#REF!),"")</f>
        <v>#REF!</v>
      </c>
      <c r="R43" s="66" t="e">
        <f>IF(AND(Riesgos!#REF!="Baja",Riesgos!#REF!="Menor"),CONCATENATE("R8C",Riesgos!#REF!),"")</f>
        <v>#REF!</v>
      </c>
      <c r="S43" s="66" t="e">
        <f>IF(AND(Riesgos!#REF!="Baja",Riesgos!#REF!="Menor"),CONCATENATE("R8C",Riesgos!#REF!),"")</f>
        <v>#REF!</v>
      </c>
      <c r="T43" s="66" t="e">
        <f>IF(AND(Riesgos!#REF!="Baja",Riesgos!#REF!="Menor"),CONCATENATE("R8C",Riesgos!#REF!),"")</f>
        <v>#REF!</v>
      </c>
      <c r="U43" s="67" t="e">
        <f>IF(AND(Riesgos!#REF!="Baja",Riesgos!#REF!="Menor"),CONCATENATE("R8C",Riesgos!#REF!),"")</f>
        <v>#REF!</v>
      </c>
      <c r="V43" s="65" t="e">
        <f>IF(AND(Riesgos!#REF!="Baja",Riesgos!#REF!="Moderado"),CONCATENATE("R8C",Riesgos!#REF!),"")</f>
        <v>#REF!</v>
      </c>
      <c r="W43" s="66" t="e">
        <f>IF(AND(Riesgos!#REF!="Baja",Riesgos!#REF!="Moderado"),CONCATENATE("R8C",Riesgos!#REF!),"")</f>
        <v>#REF!</v>
      </c>
      <c r="X43" s="66" t="e">
        <f>IF(AND(Riesgos!#REF!="Baja",Riesgos!#REF!="Moderado"),CONCATENATE("R8C",Riesgos!#REF!),"")</f>
        <v>#REF!</v>
      </c>
      <c r="Y43" s="66" t="e">
        <f>IF(AND(Riesgos!#REF!="Baja",Riesgos!#REF!="Moderado"),CONCATENATE("R8C",Riesgos!#REF!),"")</f>
        <v>#REF!</v>
      </c>
      <c r="Z43" s="66" t="e">
        <f>IF(AND(Riesgos!#REF!="Baja",Riesgos!#REF!="Moderado"),CONCATENATE("R8C",Riesgos!#REF!),"")</f>
        <v>#REF!</v>
      </c>
      <c r="AA43" s="67" t="e">
        <f>IF(AND(Riesgos!#REF!="Baja",Riesgos!#REF!="Moderado"),CONCATENATE("R8C",Riesgos!#REF!),"")</f>
        <v>#REF!</v>
      </c>
      <c r="AB43" s="56" t="e">
        <f>IF(AND(Riesgos!#REF!="Baja",Riesgos!#REF!="Mayor"),CONCATENATE("R8C",Riesgos!#REF!),"")</f>
        <v>#REF!</v>
      </c>
      <c r="AC43" s="57" t="e">
        <f>IF(AND(Riesgos!#REF!="Baja",Riesgos!#REF!="Mayor"),CONCATENATE("R8C",Riesgos!#REF!),"")</f>
        <v>#REF!</v>
      </c>
      <c r="AD43" s="57" t="e">
        <f>IF(AND(Riesgos!#REF!="Baja",Riesgos!#REF!="Mayor"),CONCATENATE("R8C",Riesgos!#REF!),"")</f>
        <v>#REF!</v>
      </c>
      <c r="AE43" s="57" t="e">
        <f>IF(AND(Riesgos!#REF!="Baja",Riesgos!#REF!="Mayor"),CONCATENATE("R8C",Riesgos!#REF!),"")</f>
        <v>#REF!</v>
      </c>
      <c r="AF43" s="57" t="e">
        <f>IF(AND(Riesgos!#REF!="Baja",Riesgos!#REF!="Mayor"),CONCATENATE("R8C",Riesgos!#REF!),"")</f>
        <v>#REF!</v>
      </c>
      <c r="AG43" s="58" t="e">
        <f>IF(AND(Riesgos!#REF!="Baja",Riesgos!#REF!="Mayor"),CONCATENATE("R8C",Riesgos!#REF!),"")</f>
        <v>#REF!</v>
      </c>
      <c r="AH43" s="84" t="e">
        <f>IF(AND(Riesgos!#REF!="Baja",Riesgos!#REF!="Catastrófico"),CONCATENATE("R8C",Riesgos!#REF!),"")</f>
        <v>#REF!</v>
      </c>
      <c r="AI43" s="85" t="e">
        <f>IF(AND(Riesgos!#REF!="Baja",Riesgos!#REF!="Catastrófico"),CONCATENATE("R8C",Riesgos!#REF!),"")</f>
        <v>#REF!</v>
      </c>
      <c r="AJ43" s="85" t="e">
        <f>IF(AND(Riesgos!#REF!="Baja",Riesgos!#REF!="Catastrófico"),CONCATENATE("R8C",Riesgos!#REF!),"")</f>
        <v>#REF!</v>
      </c>
      <c r="AK43" s="85" t="e">
        <f>IF(AND(Riesgos!#REF!="Baja",Riesgos!#REF!="Catastrófico"),CONCATENATE("R8C",Riesgos!#REF!),"")</f>
        <v>#REF!</v>
      </c>
      <c r="AL43" s="85" t="e">
        <f>IF(AND(Riesgos!#REF!="Baja",Riesgos!#REF!="Catastrófico"),CONCATENATE("R8C",Riesgos!#REF!),"")</f>
        <v>#REF!</v>
      </c>
      <c r="AM43" s="86" t="e">
        <f>IF(AND(Riesgos!#REF!="Baja",Riesgos!#REF!="Catastrófico"),CONCATENATE("R8C",Riesgos!#REF!),"")</f>
        <v>#REF!</v>
      </c>
      <c r="AN43" s="19"/>
      <c r="AO43" s="485"/>
      <c r="AP43" s="378"/>
      <c r="AQ43" s="378"/>
      <c r="AR43" s="378"/>
      <c r="AS43" s="378"/>
      <c r="AT43" s="486"/>
      <c r="AU43" s="19"/>
      <c r="AV43" s="19"/>
      <c r="AW43" s="19"/>
      <c r="AX43" s="19"/>
      <c r="AY43" s="19"/>
      <c r="AZ43" s="19"/>
      <c r="BA43" s="19"/>
      <c r="BB43" s="19"/>
      <c r="BC43" s="19"/>
      <c r="BD43" s="19"/>
      <c r="BE43" s="19"/>
      <c r="BF43" s="19"/>
      <c r="BG43" s="19"/>
      <c r="BH43" s="19"/>
      <c r="BI43" s="19"/>
    </row>
    <row r="44" spans="1:61" ht="15" customHeight="1">
      <c r="A44" s="19"/>
      <c r="B44" s="375"/>
      <c r="C44" s="378"/>
      <c r="D44" s="376"/>
      <c r="E44" s="381"/>
      <c r="F44" s="378"/>
      <c r="G44" s="378"/>
      <c r="H44" s="378"/>
      <c r="I44" s="378"/>
      <c r="J44" s="74" t="e">
        <f>IF(AND(Riesgos!#REF!="Baja",Riesgos!#REF!="Leve"),CONCATENATE("R9C",Riesgos!#REF!),"")</f>
        <v>#REF!</v>
      </c>
      <c r="K44" s="75" t="e">
        <f>IF(AND(Riesgos!#REF!="Baja",Riesgos!#REF!="Leve"),CONCATENATE("R9C",Riesgos!#REF!),"")</f>
        <v>#REF!</v>
      </c>
      <c r="L44" s="75" t="e">
        <f>IF(AND(Riesgos!#REF!="Baja",Riesgos!#REF!="Leve"),CONCATENATE("R9C",Riesgos!#REF!),"")</f>
        <v>#REF!</v>
      </c>
      <c r="M44" s="75" t="e">
        <f>IF(AND(Riesgos!#REF!="Baja",Riesgos!#REF!="Leve"),CONCATENATE("R9C",Riesgos!#REF!),"")</f>
        <v>#REF!</v>
      </c>
      <c r="N44" s="75" t="e">
        <f>IF(AND(Riesgos!#REF!="Baja",Riesgos!#REF!="Leve"),CONCATENATE("R9C",Riesgos!#REF!),"")</f>
        <v>#REF!</v>
      </c>
      <c r="O44" s="76" t="e">
        <f>IF(AND(Riesgos!#REF!="Baja",Riesgos!#REF!="Leve"),CONCATENATE("R9C",Riesgos!#REF!),"")</f>
        <v>#REF!</v>
      </c>
      <c r="P44" s="65" t="e">
        <f>IF(AND(Riesgos!#REF!="Baja",Riesgos!#REF!="Menor"),CONCATENATE("R9C",Riesgos!#REF!),"")</f>
        <v>#REF!</v>
      </c>
      <c r="Q44" s="66" t="e">
        <f>IF(AND(Riesgos!#REF!="Baja",Riesgos!#REF!="Menor"),CONCATENATE("R9C",Riesgos!#REF!),"")</f>
        <v>#REF!</v>
      </c>
      <c r="R44" s="66" t="e">
        <f>IF(AND(Riesgos!#REF!="Baja",Riesgos!#REF!="Menor"),CONCATENATE("R9C",Riesgos!#REF!),"")</f>
        <v>#REF!</v>
      </c>
      <c r="S44" s="66" t="e">
        <f>IF(AND(Riesgos!#REF!="Baja",Riesgos!#REF!="Menor"),CONCATENATE("R9C",Riesgos!#REF!),"")</f>
        <v>#REF!</v>
      </c>
      <c r="T44" s="66" t="e">
        <f>IF(AND(Riesgos!#REF!="Baja",Riesgos!#REF!="Menor"),CONCATENATE("R9C",Riesgos!#REF!),"")</f>
        <v>#REF!</v>
      </c>
      <c r="U44" s="67" t="e">
        <f>IF(AND(Riesgos!#REF!="Baja",Riesgos!#REF!="Menor"),CONCATENATE("R9C",Riesgos!#REF!),"")</f>
        <v>#REF!</v>
      </c>
      <c r="V44" s="65" t="e">
        <f>IF(AND(Riesgos!#REF!="Baja",Riesgos!#REF!="Moderado"),CONCATENATE("R9C",Riesgos!#REF!),"")</f>
        <v>#REF!</v>
      </c>
      <c r="W44" s="66" t="e">
        <f>IF(AND(Riesgos!#REF!="Baja",Riesgos!#REF!="Moderado"),CONCATENATE("R9C",Riesgos!#REF!),"")</f>
        <v>#REF!</v>
      </c>
      <c r="X44" s="66" t="e">
        <f>IF(AND(Riesgos!#REF!="Baja",Riesgos!#REF!="Moderado"),CONCATENATE("R9C",Riesgos!#REF!),"")</f>
        <v>#REF!</v>
      </c>
      <c r="Y44" s="66" t="e">
        <f>IF(AND(Riesgos!#REF!="Baja",Riesgos!#REF!="Moderado"),CONCATENATE("R9C",Riesgos!#REF!),"")</f>
        <v>#REF!</v>
      </c>
      <c r="Z44" s="66" t="e">
        <f>IF(AND(Riesgos!#REF!="Baja",Riesgos!#REF!="Moderado"),CONCATENATE("R9C",Riesgos!#REF!),"")</f>
        <v>#REF!</v>
      </c>
      <c r="AA44" s="67" t="e">
        <f>IF(AND(Riesgos!#REF!="Baja",Riesgos!#REF!="Moderado"),CONCATENATE("R9C",Riesgos!#REF!),"")</f>
        <v>#REF!</v>
      </c>
      <c r="AB44" s="56" t="e">
        <f>IF(AND(Riesgos!#REF!="Baja",Riesgos!#REF!="Mayor"),CONCATENATE("R9C",Riesgos!#REF!),"")</f>
        <v>#REF!</v>
      </c>
      <c r="AC44" s="57" t="e">
        <f>IF(AND(Riesgos!#REF!="Baja",Riesgos!#REF!="Mayor"),CONCATENATE("R9C",Riesgos!#REF!),"")</f>
        <v>#REF!</v>
      </c>
      <c r="AD44" s="57" t="e">
        <f>IF(AND(Riesgos!#REF!="Baja",Riesgos!#REF!="Mayor"),CONCATENATE("R9C",Riesgos!#REF!),"")</f>
        <v>#REF!</v>
      </c>
      <c r="AE44" s="57" t="e">
        <f>IF(AND(Riesgos!#REF!="Baja",Riesgos!#REF!="Mayor"),CONCATENATE("R9C",Riesgos!#REF!),"")</f>
        <v>#REF!</v>
      </c>
      <c r="AF44" s="57" t="e">
        <f>IF(AND(Riesgos!#REF!="Baja",Riesgos!#REF!="Mayor"),CONCATENATE("R9C",Riesgos!#REF!),"")</f>
        <v>#REF!</v>
      </c>
      <c r="AG44" s="58" t="e">
        <f>IF(AND(Riesgos!#REF!="Baja",Riesgos!#REF!="Mayor"),CONCATENATE("R9C",Riesgos!#REF!),"")</f>
        <v>#REF!</v>
      </c>
      <c r="AH44" s="84" t="e">
        <f>IF(AND(Riesgos!#REF!="Baja",Riesgos!#REF!="Catastrófico"),CONCATENATE("R9C",Riesgos!#REF!),"")</f>
        <v>#REF!</v>
      </c>
      <c r="AI44" s="85" t="e">
        <f>IF(AND(Riesgos!#REF!="Baja",Riesgos!#REF!="Catastrófico"),CONCATENATE("R9C",Riesgos!#REF!),"")</f>
        <v>#REF!</v>
      </c>
      <c r="AJ44" s="85" t="e">
        <f>IF(AND(Riesgos!#REF!="Baja",Riesgos!#REF!="Catastrófico"),CONCATENATE("R9C",Riesgos!#REF!),"")</f>
        <v>#REF!</v>
      </c>
      <c r="AK44" s="85" t="e">
        <f>IF(AND(Riesgos!#REF!="Baja",Riesgos!#REF!="Catastrófico"),CONCATENATE("R9C",Riesgos!#REF!),"")</f>
        <v>#REF!</v>
      </c>
      <c r="AL44" s="85" t="e">
        <f>IF(AND(Riesgos!#REF!="Baja",Riesgos!#REF!="Catastrófico"),CONCATENATE("R9C",Riesgos!#REF!),"")</f>
        <v>#REF!</v>
      </c>
      <c r="AM44" s="86" t="e">
        <f>IF(AND(Riesgos!#REF!="Baja",Riesgos!#REF!="Catastrófico"),CONCATENATE("R9C",Riesgos!#REF!),"")</f>
        <v>#REF!</v>
      </c>
      <c r="AN44" s="19"/>
      <c r="AO44" s="485"/>
      <c r="AP44" s="378"/>
      <c r="AQ44" s="378"/>
      <c r="AR44" s="378"/>
      <c r="AS44" s="378"/>
      <c r="AT44" s="486"/>
      <c r="AU44" s="19"/>
      <c r="AV44" s="19"/>
      <c r="AW44" s="19"/>
      <c r="AX44" s="19"/>
      <c r="AY44" s="19"/>
      <c r="AZ44" s="19"/>
      <c r="BA44" s="19"/>
      <c r="BB44" s="19"/>
      <c r="BC44" s="19"/>
      <c r="BD44" s="19"/>
      <c r="BE44" s="19"/>
      <c r="BF44" s="19"/>
      <c r="BG44" s="19"/>
      <c r="BH44" s="19"/>
      <c r="BI44" s="19"/>
    </row>
    <row r="45" spans="1:61" ht="15.75" customHeight="1">
      <c r="A45" s="19"/>
      <c r="B45" s="375"/>
      <c r="C45" s="378"/>
      <c r="D45" s="376"/>
      <c r="E45" s="477"/>
      <c r="F45" s="478"/>
      <c r="G45" s="478"/>
      <c r="H45" s="478"/>
      <c r="I45" s="478"/>
      <c r="J45" s="77" t="e">
        <f>IF(AND(Riesgos!#REF!="Baja",Riesgos!#REF!="Leve"),CONCATENATE("R10C",Riesgos!#REF!),"")</f>
        <v>#REF!</v>
      </c>
      <c r="K45" s="78" t="e">
        <f>IF(AND(Riesgos!#REF!="Baja",Riesgos!#REF!="Leve"),CONCATENATE("R10C",Riesgos!#REF!),"")</f>
        <v>#REF!</v>
      </c>
      <c r="L45" s="78" t="e">
        <f>IF(AND(Riesgos!#REF!="Baja",Riesgos!#REF!="Leve"),CONCATENATE("R10C",Riesgos!#REF!),"")</f>
        <v>#REF!</v>
      </c>
      <c r="M45" s="78" t="e">
        <f>IF(AND(Riesgos!#REF!="Baja",Riesgos!#REF!="Leve"),CONCATENATE("R10C",Riesgos!#REF!),"")</f>
        <v>#REF!</v>
      </c>
      <c r="N45" s="78" t="e">
        <f>IF(AND(Riesgos!#REF!="Baja",Riesgos!#REF!="Leve"),CONCATENATE("R10C",Riesgos!#REF!),"")</f>
        <v>#REF!</v>
      </c>
      <c r="O45" s="79" t="e">
        <f>IF(AND(Riesgos!#REF!="Baja",Riesgos!#REF!="Leve"),CONCATENATE("R10C",Riesgos!#REF!),"")</f>
        <v>#REF!</v>
      </c>
      <c r="P45" s="65" t="e">
        <f>IF(AND(Riesgos!#REF!="Baja",Riesgos!#REF!="Menor"),CONCATENATE("R10C",Riesgos!#REF!),"")</f>
        <v>#REF!</v>
      </c>
      <c r="Q45" s="66" t="e">
        <f>IF(AND(Riesgos!#REF!="Baja",Riesgos!#REF!="Menor"),CONCATENATE("R10C",Riesgos!#REF!),"")</f>
        <v>#REF!</v>
      </c>
      <c r="R45" s="66" t="e">
        <f>IF(AND(Riesgos!#REF!="Baja",Riesgos!#REF!="Menor"),CONCATENATE("R10C",Riesgos!#REF!),"")</f>
        <v>#REF!</v>
      </c>
      <c r="S45" s="66" t="e">
        <f>IF(AND(Riesgos!#REF!="Baja",Riesgos!#REF!="Menor"),CONCATENATE("R10C",Riesgos!#REF!),"")</f>
        <v>#REF!</v>
      </c>
      <c r="T45" s="66" t="e">
        <f>IF(AND(Riesgos!#REF!="Baja",Riesgos!#REF!="Menor"),CONCATENATE("R10C",Riesgos!#REF!),"")</f>
        <v>#REF!</v>
      </c>
      <c r="U45" s="67" t="e">
        <f>IF(AND(Riesgos!#REF!="Baja",Riesgos!#REF!="Menor"),CONCATENATE("R10C",Riesgos!#REF!),"")</f>
        <v>#REF!</v>
      </c>
      <c r="V45" s="68" t="e">
        <f>IF(AND(Riesgos!#REF!="Baja",Riesgos!#REF!="Moderado"),CONCATENATE("R10C",Riesgos!#REF!),"")</f>
        <v>#REF!</v>
      </c>
      <c r="W45" s="69" t="e">
        <f>IF(AND(Riesgos!#REF!="Baja",Riesgos!#REF!="Moderado"),CONCATENATE("R10C",Riesgos!#REF!),"")</f>
        <v>#REF!</v>
      </c>
      <c r="X45" s="69" t="e">
        <f>IF(AND(Riesgos!#REF!="Baja",Riesgos!#REF!="Moderado"),CONCATENATE("R10C",Riesgos!#REF!),"")</f>
        <v>#REF!</v>
      </c>
      <c r="Y45" s="69" t="e">
        <f>IF(AND(Riesgos!#REF!="Baja",Riesgos!#REF!="Moderado"),CONCATENATE("R10C",Riesgos!#REF!),"")</f>
        <v>#REF!</v>
      </c>
      <c r="Z45" s="69" t="e">
        <f>IF(AND(Riesgos!#REF!="Baja",Riesgos!#REF!="Moderado"),CONCATENATE("R10C",Riesgos!#REF!),"")</f>
        <v>#REF!</v>
      </c>
      <c r="AA45" s="70" t="e">
        <f>IF(AND(Riesgos!#REF!="Baja",Riesgos!#REF!="Moderado"),CONCATENATE("R10C",Riesgos!#REF!),"")</f>
        <v>#REF!</v>
      </c>
      <c r="AB45" s="59" t="e">
        <f>IF(AND(Riesgos!#REF!="Baja",Riesgos!#REF!="Mayor"),CONCATENATE("R10C",Riesgos!#REF!),"")</f>
        <v>#REF!</v>
      </c>
      <c r="AC45" s="60" t="e">
        <f>IF(AND(Riesgos!#REF!="Baja",Riesgos!#REF!="Mayor"),CONCATENATE("R10C",Riesgos!#REF!),"")</f>
        <v>#REF!</v>
      </c>
      <c r="AD45" s="60" t="e">
        <f>IF(AND(Riesgos!#REF!="Baja",Riesgos!#REF!="Mayor"),CONCATENATE("R10C",Riesgos!#REF!),"")</f>
        <v>#REF!</v>
      </c>
      <c r="AE45" s="60" t="e">
        <f>IF(AND(Riesgos!#REF!="Baja",Riesgos!#REF!="Mayor"),CONCATENATE("R10C",Riesgos!#REF!),"")</f>
        <v>#REF!</v>
      </c>
      <c r="AF45" s="60" t="e">
        <f>IF(AND(Riesgos!#REF!="Baja",Riesgos!#REF!="Mayor"),CONCATENATE("R10C",Riesgos!#REF!),"")</f>
        <v>#REF!</v>
      </c>
      <c r="AG45" s="61" t="e">
        <f>IF(AND(Riesgos!#REF!="Baja",Riesgos!#REF!="Mayor"),CONCATENATE("R10C",Riesgos!#REF!),"")</f>
        <v>#REF!</v>
      </c>
      <c r="AH45" s="87" t="e">
        <f>IF(AND(Riesgos!#REF!="Baja",Riesgos!#REF!="Catastrófico"),CONCATENATE("R10C",Riesgos!#REF!),"")</f>
        <v>#REF!</v>
      </c>
      <c r="AI45" s="88" t="e">
        <f>IF(AND(Riesgos!#REF!="Baja",Riesgos!#REF!="Catastrófico"),CONCATENATE("R10C",Riesgos!#REF!),"")</f>
        <v>#REF!</v>
      </c>
      <c r="AJ45" s="88" t="e">
        <f>IF(AND(Riesgos!#REF!="Baja",Riesgos!#REF!="Catastrófico"),CONCATENATE("R10C",Riesgos!#REF!),"")</f>
        <v>#REF!</v>
      </c>
      <c r="AK45" s="88" t="e">
        <f>IF(AND(Riesgos!#REF!="Baja",Riesgos!#REF!="Catastrófico"),CONCATENATE("R10C",Riesgos!#REF!),"")</f>
        <v>#REF!</v>
      </c>
      <c r="AL45" s="88" t="e">
        <f>IF(AND(Riesgos!#REF!="Baja",Riesgos!#REF!="Catastrófico"),CONCATENATE("R10C",Riesgos!#REF!),"")</f>
        <v>#REF!</v>
      </c>
      <c r="AM45" s="89" t="e">
        <f>IF(AND(Riesgos!#REF!="Baja",Riesgos!#REF!="Catastrófico"),CONCATENATE("R10C",Riesgos!#REF!),"")</f>
        <v>#REF!</v>
      </c>
      <c r="AN45" s="19"/>
      <c r="AO45" s="487"/>
      <c r="AP45" s="488"/>
      <c r="AQ45" s="488"/>
      <c r="AR45" s="488"/>
      <c r="AS45" s="488"/>
      <c r="AT45" s="489"/>
    </row>
    <row r="46" spans="1:61" ht="46.5" customHeight="1">
      <c r="A46" s="19"/>
      <c r="B46" s="375"/>
      <c r="C46" s="378"/>
      <c r="D46" s="376"/>
      <c r="E46" s="514" t="s">
        <v>416</v>
      </c>
      <c r="F46" s="466"/>
      <c r="G46" s="466"/>
      <c r="H46" s="466"/>
      <c r="I46" s="468"/>
      <c r="J46" s="71" t="e">
        <f>IF(AND(Riesgos!#REF!="Muy Baja",Riesgos!#REF!="Leve"),CONCATENATE("R1C",Riesgos!#REF!),"")</f>
        <v>#REF!</v>
      </c>
      <c r="K46" s="72" t="e">
        <f>IF(AND(Riesgos!#REF!="Muy Baja",Riesgos!#REF!="Leve"),CONCATENATE("R1C",Riesgos!#REF!),"")</f>
        <v>#REF!</v>
      </c>
      <c r="L46" s="72" t="e">
        <f>IF(AND(Riesgos!#REF!="Muy Baja",Riesgos!#REF!="Leve"),CONCATENATE("R1C",Riesgos!#REF!),"")</f>
        <v>#REF!</v>
      </c>
      <c r="M46" s="72" t="e">
        <f>IF(AND(Riesgos!#REF!="Muy Baja",Riesgos!#REF!="Leve"),CONCATENATE("R1C",Riesgos!#REF!),"")</f>
        <v>#REF!</v>
      </c>
      <c r="N46" s="72" t="e">
        <f>IF(AND(Riesgos!#REF!="Muy Baja",Riesgos!#REF!="Leve"),CONCATENATE("R1C",Riesgos!#REF!),"")</f>
        <v>#REF!</v>
      </c>
      <c r="O46" s="73" t="e">
        <f>IF(AND(Riesgos!#REF!="Muy Baja",Riesgos!#REF!="Leve"),CONCATENATE("R1C",Riesgos!#REF!),"")</f>
        <v>#REF!</v>
      </c>
      <c r="P46" s="71" t="e">
        <f>IF(AND(Riesgos!#REF!="Muy Baja",Riesgos!#REF!="Menor"),CONCATENATE("R1C",Riesgos!#REF!),"")</f>
        <v>#REF!</v>
      </c>
      <c r="Q46" s="72" t="e">
        <f>IF(AND(Riesgos!#REF!="Muy Baja",Riesgos!#REF!="Menor"),CONCATENATE("R1C",Riesgos!#REF!),"")</f>
        <v>#REF!</v>
      </c>
      <c r="R46" s="72" t="e">
        <f>IF(AND(Riesgos!#REF!="Muy Baja",Riesgos!#REF!="Menor"),CONCATENATE("R1C",Riesgos!#REF!),"")</f>
        <v>#REF!</v>
      </c>
      <c r="S46" s="72" t="e">
        <f>IF(AND(Riesgos!#REF!="Muy Baja",Riesgos!#REF!="Menor"),CONCATENATE("R1C",Riesgos!#REF!),"")</f>
        <v>#REF!</v>
      </c>
      <c r="T46" s="72" t="e">
        <f>IF(AND(Riesgos!#REF!="Muy Baja",Riesgos!#REF!="Menor"),CONCATENATE("R1C",Riesgos!#REF!),"")</f>
        <v>#REF!</v>
      </c>
      <c r="U46" s="73" t="e">
        <f>IF(AND(Riesgos!#REF!="Muy Baja",Riesgos!#REF!="Menor"),CONCATENATE("R1C",Riesgos!#REF!),"")</f>
        <v>#REF!</v>
      </c>
      <c r="V46" s="62" t="e">
        <f>IF(AND(Riesgos!#REF!="Muy Baja",Riesgos!#REF!="Moderado"),CONCATENATE("R1C",Riesgos!#REF!),"")</f>
        <v>#REF!</v>
      </c>
      <c r="W46" s="80" t="e">
        <f>IF(AND(Riesgos!#REF!="Muy Baja",Riesgos!#REF!="Moderado"),CONCATENATE("R1C",Riesgos!#REF!),"")</f>
        <v>#REF!</v>
      </c>
      <c r="X46" s="63" t="e">
        <f>IF(AND(Riesgos!#REF!="Muy Baja",Riesgos!#REF!="Moderado"),CONCATENATE("R1C",Riesgos!#REF!),"")</f>
        <v>#REF!</v>
      </c>
      <c r="Y46" s="63" t="e">
        <f>IF(AND(Riesgos!#REF!="Muy Baja",Riesgos!#REF!="Moderado"),CONCATENATE("R1C",Riesgos!#REF!),"")</f>
        <v>#REF!</v>
      </c>
      <c r="Z46" s="63" t="e">
        <f>IF(AND(Riesgos!#REF!="Muy Baja",Riesgos!#REF!="Moderado"),CONCATENATE("R1C",Riesgos!#REF!),"")</f>
        <v>#REF!</v>
      </c>
      <c r="AA46" s="64" t="e">
        <f>IF(AND(Riesgos!#REF!="Muy Baja",Riesgos!#REF!="Moderado"),CONCATENATE("R1C",Riesgos!#REF!),"")</f>
        <v>#REF!</v>
      </c>
      <c r="AB46" s="53" t="e">
        <f>IF(AND(Riesgos!#REF!="Muy Baja",Riesgos!#REF!="Mayor"),CONCATENATE("R1C",Riesgos!#REF!),"")</f>
        <v>#REF!</v>
      </c>
      <c r="AC46" s="54" t="e">
        <f>IF(AND(Riesgos!#REF!="Muy Baja",Riesgos!#REF!="Mayor"),CONCATENATE("R1C",Riesgos!#REF!),"")</f>
        <v>#REF!</v>
      </c>
      <c r="AD46" s="54" t="e">
        <f>IF(AND(Riesgos!#REF!="Muy Baja",Riesgos!#REF!="Mayor"),CONCATENATE("R1C",Riesgos!#REF!),"")</f>
        <v>#REF!</v>
      </c>
      <c r="AE46" s="54" t="e">
        <f>IF(AND(Riesgos!#REF!="Muy Baja",Riesgos!#REF!="Mayor"),CONCATENATE("R1C",Riesgos!#REF!),"")</f>
        <v>#REF!</v>
      </c>
      <c r="AF46" s="54" t="e">
        <f>IF(AND(Riesgos!#REF!="Muy Baja",Riesgos!#REF!="Mayor"),CONCATENATE("R1C",Riesgos!#REF!),"")</f>
        <v>#REF!</v>
      </c>
      <c r="AG46" s="55" t="e">
        <f>IF(AND(Riesgos!#REF!="Muy Baja",Riesgos!#REF!="Mayor"),CONCATENATE("R1C",Riesgos!#REF!),"")</f>
        <v>#REF!</v>
      </c>
      <c r="AH46" s="81" t="e">
        <f>IF(AND(Riesgos!#REF!="Muy Baja",Riesgos!#REF!="Catastrófico"),CONCATENATE("R1C",Riesgos!#REF!),"")</f>
        <v>#REF!</v>
      </c>
      <c r="AI46" s="82" t="e">
        <f>IF(AND(Riesgos!#REF!="Muy Baja",Riesgos!#REF!="Catastrófico"),CONCATENATE("R1C",Riesgos!#REF!),"")</f>
        <v>#REF!</v>
      </c>
      <c r="AJ46" s="82" t="e">
        <f>IF(AND(Riesgos!#REF!="Muy Baja",Riesgos!#REF!="Catastrófico"),CONCATENATE("R1C",Riesgos!#REF!),"")</f>
        <v>#REF!</v>
      </c>
      <c r="AK46" s="82" t="e">
        <f>IF(AND(Riesgos!#REF!="Muy Baja",Riesgos!#REF!="Catastrófico"),CONCATENATE("R1C",Riesgos!#REF!),"")</f>
        <v>#REF!</v>
      </c>
      <c r="AL46" s="82" t="e">
        <f>IF(AND(Riesgos!#REF!="Muy Baja",Riesgos!#REF!="Catastrófico"),CONCATENATE("R1C",Riesgos!#REF!),"")</f>
        <v>#REF!</v>
      </c>
      <c r="AM46" s="83" t="e">
        <f>IF(AND(Riesgos!#REF!="Muy Baja",Riesgos!#REF!="Catastrófico"),CONCATENATE("R1C",Riesgos!#REF!),"")</f>
        <v>#REF!</v>
      </c>
      <c r="AN46" s="19"/>
      <c r="AO46" s="19"/>
      <c r="AP46" s="19"/>
      <c r="AQ46" s="19"/>
      <c r="AR46" s="19"/>
      <c r="AS46" s="19"/>
      <c r="AT46" s="19"/>
      <c r="AU46" s="19"/>
      <c r="AV46" s="19"/>
      <c r="AW46" s="19"/>
      <c r="AX46" s="19"/>
      <c r="AY46" s="19"/>
      <c r="AZ46" s="19"/>
      <c r="BA46" s="19"/>
      <c r="BB46" s="19"/>
      <c r="BC46" s="19"/>
      <c r="BD46" s="19"/>
      <c r="BE46" s="19"/>
      <c r="BF46" s="19"/>
      <c r="BG46" s="19"/>
      <c r="BH46" s="19"/>
      <c r="BI46" s="19"/>
    </row>
    <row r="47" spans="1:61" ht="46.5" customHeight="1">
      <c r="A47" s="19"/>
      <c r="B47" s="375"/>
      <c r="C47" s="378"/>
      <c r="D47" s="376"/>
      <c r="E47" s="381"/>
      <c r="F47" s="378"/>
      <c r="G47" s="378"/>
      <c r="H47" s="378"/>
      <c r="I47" s="376"/>
      <c r="J47" s="74" t="e">
        <f>IF(AND(Riesgos!#REF!="Muy Baja",Riesgos!#REF!="Leve"),CONCATENATE("R2C",Riesgos!#REF!),"")</f>
        <v>#REF!</v>
      </c>
      <c r="K47" s="75" t="e">
        <f>IF(AND(Riesgos!#REF!="Muy Baja",Riesgos!#REF!="Leve"),CONCATENATE("R2C",Riesgos!#REF!),"")</f>
        <v>#REF!</v>
      </c>
      <c r="L47" s="75" t="e">
        <f>IF(AND(Riesgos!#REF!="Muy Baja",Riesgos!#REF!="Leve"),CONCATENATE("R2C",Riesgos!#REF!),"")</f>
        <v>#REF!</v>
      </c>
      <c r="M47" s="75" t="e">
        <f>IF(AND(Riesgos!#REF!="Muy Baja",Riesgos!#REF!="Leve"),CONCATENATE("R2C",Riesgos!#REF!),"")</f>
        <v>#REF!</v>
      </c>
      <c r="N47" s="75" t="e">
        <f>IF(AND(Riesgos!#REF!="Muy Baja",Riesgos!#REF!="Leve"),CONCATENATE("R2C",Riesgos!#REF!),"")</f>
        <v>#REF!</v>
      </c>
      <c r="O47" s="76" t="e">
        <f>IF(AND(Riesgos!#REF!="Muy Baja",Riesgos!#REF!="Leve"),CONCATENATE("R2C",Riesgos!#REF!),"")</f>
        <v>#REF!</v>
      </c>
      <c r="P47" s="74" t="e">
        <f>IF(AND(Riesgos!#REF!="Muy Baja",Riesgos!#REF!="Menor"),CONCATENATE("R2C",Riesgos!#REF!),"")</f>
        <v>#REF!</v>
      </c>
      <c r="Q47" s="75" t="e">
        <f>IF(AND(Riesgos!#REF!="Muy Baja",Riesgos!#REF!="Menor"),CONCATENATE("R2C",Riesgos!#REF!),"")</f>
        <v>#REF!</v>
      </c>
      <c r="R47" s="75" t="e">
        <f>IF(AND(Riesgos!#REF!="Muy Baja",Riesgos!#REF!="Menor"),CONCATENATE("R2C",Riesgos!#REF!),"")</f>
        <v>#REF!</v>
      </c>
      <c r="S47" s="75" t="e">
        <f>IF(AND(Riesgos!#REF!="Muy Baja",Riesgos!#REF!="Menor"),CONCATENATE("R2C",Riesgos!#REF!),"")</f>
        <v>#REF!</v>
      </c>
      <c r="T47" s="75" t="e">
        <f>IF(AND(Riesgos!#REF!="Muy Baja",Riesgos!#REF!="Menor"),CONCATENATE("R2C",Riesgos!#REF!),"")</f>
        <v>#REF!</v>
      </c>
      <c r="U47" s="76" t="e">
        <f>IF(AND(Riesgos!#REF!="Muy Baja",Riesgos!#REF!="Menor"),CONCATENATE("R2C",Riesgos!#REF!),"")</f>
        <v>#REF!</v>
      </c>
      <c r="V47" s="65" t="e">
        <f>IF(AND(Riesgos!#REF!="Muy Baja",Riesgos!#REF!="Moderado"),CONCATENATE("R2C",Riesgos!#REF!),"")</f>
        <v>#REF!</v>
      </c>
      <c r="W47" s="66" t="e">
        <f>IF(AND(Riesgos!#REF!="Muy Baja",Riesgos!#REF!="Moderado"),CONCATENATE("R2C",Riesgos!#REF!),"")</f>
        <v>#REF!</v>
      </c>
      <c r="X47" s="66" t="e">
        <f>IF(AND(Riesgos!#REF!="Muy Baja",Riesgos!#REF!="Moderado"),CONCATENATE("R2C",Riesgos!#REF!),"")</f>
        <v>#REF!</v>
      </c>
      <c r="Y47" s="66" t="e">
        <f>IF(AND(Riesgos!#REF!="Muy Baja",Riesgos!#REF!="Moderado"),CONCATENATE("R2C",Riesgos!#REF!),"")</f>
        <v>#REF!</v>
      </c>
      <c r="Z47" s="66" t="e">
        <f>IF(AND(Riesgos!#REF!="Muy Baja",Riesgos!#REF!="Moderado"),CONCATENATE("R2C",Riesgos!#REF!),"")</f>
        <v>#REF!</v>
      </c>
      <c r="AA47" s="67" t="e">
        <f>IF(AND(Riesgos!#REF!="Muy Baja",Riesgos!#REF!="Moderado"),CONCATENATE("R2C",Riesgos!#REF!),"")</f>
        <v>#REF!</v>
      </c>
      <c r="AB47" s="56" t="e">
        <f>IF(AND(Riesgos!#REF!="Muy Baja",Riesgos!#REF!="Mayor"),CONCATENATE("R2C",Riesgos!#REF!),"")</f>
        <v>#REF!</v>
      </c>
      <c r="AC47" s="57" t="e">
        <f>IF(AND(Riesgos!#REF!="Muy Baja",Riesgos!#REF!="Mayor"),CONCATENATE("R2C",Riesgos!#REF!),"")</f>
        <v>#REF!</v>
      </c>
      <c r="AD47" s="57" t="e">
        <f>IF(AND(Riesgos!#REF!="Muy Baja",Riesgos!#REF!="Mayor"),CONCATENATE("R2C",Riesgos!#REF!),"")</f>
        <v>#REF!</v>
      </c>
      <c r="AE47" s="57" t="e">
        <f>IF(AND(Riesgos!#REF!="Muy Baja",Riesgos!#REF!="Mayor"),CONCATENATE("R2C",Riesgos!#REF!),"")</f>
        <v>#REF!</v>
      </c>
      <c r="AF47" s="57" t="e">
        <f>IF(AND(Riesgos!#REF!="Muy Baja",Riesgos!#REF!="Mayor"),CONCATENATE("R2C",Riesgos!#REF!),"")</f>
        <v>#REF!</v>
      </c>
      <c r="AG47" s="58" t="e">
        <f>IF(AND(Riesgos!#REF!="Muy Baja",Riesgos!#REF!="Mayor"),CONCATENATE("R2C",Riesgos!#REF!),"")</f>
        <v>#REF!</v>
      </c>
      <c r="AH47" s="84" t="e">
        <f>IF(AND(Riesgos!#REF!="Muy Baja",Riesgos!#REF!="Catastrófico"),CONCATENATE("R2C",Riesgos!#REF!),"")</f>
        <v>#REF!</v>
      </c>
      <c r="AI47" s="85" t="e">
        <f>IF(AND(Riesgos!#REF!="Muy Baja",Riesgos!#REF!="Catastrófico"),CONCATENATE("R2C",Riesgos!#REF!),"")</f>
        <v>#REF!</v>
      </c>
      <c r="AJ47" s="85" t="e">
        <f>IF(AND(Riesgos!#REF!="Muy Baja",Riesgos!#REF!="Catastrófico"),CONCATENATE("R2C",Riesgos!#REF!),"")</f>
        <v>#REF!</v>
      </c>
      <c r="AK47" s="85" t="e">
        <f>IF(AND(Riesgos!#REF!="Muy Baja",Riesgos!#REF!="Catastrófico"),CONCATENATE("R2C",Riesgos!#REF!),"")</f>
        <v>#REF!</v>
      </c>
      <c r="AL47" s="85" t="e">
        <f>IF(AND(Riesgos!#REF!="Muy Baja",Riesgos!#REF!="Catastrófico"),CONCATENATE("R2C",Riesgos!#REF!),"")</f>
        <v>#REF!</v>
      </c>
      <c r="AM47" s="86" t="e">
        <f>IF(AND(Riesgos!#REF!="Muy Baja",Riesgos!#REF!="Catastrófico"),CONCATENATE("R2C",Riesgos!#REF!),"")</f>
        <v>#REF!</v>
      </c>
      <c r="AN47" s="19"/>
      <c r="AO47" s="19"/>
      <c r="AP47" s="19"/>
      <c r="AQ47" s="19"/>
      <c r="AR47" s="19"/>
      <c r="AS47" s="19"/>
      <c r="AT47" s="19"/>
      <c r="AU47" s="19"/>
      <c r="AV47" s="19"/>
      <c r="AW47" s="19"/>
      <c r="AX47" s="19"/>
      <c r="AY47" s="19"/>
      <c r="AZ47" s="19"/>
      <c r="BA47" s="19"/>
      <c r="BB47" s="19"/>
      <c r="BC47" s="19"/>
      <c r="BD47" s="19"/>
      <c r="BE47" s="19"/>
      <c r="BF47" s="19"/>
      <c r="BG47" s="19"/>
      <c r="BH47" s="19"/>
      <c r="BI47" s="19"/>
    </row>
    <row r="48" spans="1:61" ht="15" customHeight="1">
      <c r="A48" s="19"/>
      <c r="B48" s="375"/>
      <c r="C48" s="378"/>
      <c r="D48" s="376"/>
      <c r="E48" s="381"/>
      <c r="F48" s="378"/>
      <c r="G48" s="378"/>
      <c r="H48" s="378"/>
      <c r="I48" s="376"/>
      <c r="J48" s="74" t="e">
        <f>IF(AND(Riesgos!#REF!="Muy Baja",Riesgos!#REF!="Leve"),CONCATENATE("R3C",Riesgos!#REF!),"")</f>
        <v>#REF!</v>
      </c>
      <c r="K48" s="75" t="e">
        <f>IF(AND(Riesgos!#REF!="Muy Baja",Riesgos!#REF!="Leve"),CONCATENATE("R3C",Riesgos!#REF!),"")</f>
        <v>#REF!</v>
      </c>
      <c r="L48" s="75" t="e">
        <f>IF(AND(Riesgos!#REF!="Muy Baja",Riesgos!#REF!="Leve"),CONCATENATE("R3C",Riesgos!#REF!),"")</f>
        <v>#REF!</v>
      </c>
      <c r="M48" s="75" t="e">
        <f>IF(AND(Riesgos!#REF!="Muy Baja",Riesgos!#REF!="Leve"),CONCATENATE("R3C",Riesgos!#REF!),"")</f>
        <v>#REF!</v>
      </c>
      <c r="N48" s="75" t="e">
        <f>IF(AND(Riesgos!#REF!="Muy Baja",Riesgos!#REF!="Leve"),CONCATENATE("R3C",Riesgos!#REF!),"")</f>
        <v>#REF!</v>
      </c>
      <c r="O48" s="76" t="e">
        <f>IF(AND(Riesgos!#REF!="Muy Baja",Riesgos!#REF!="Leve"),CONCATENATE("R3C",Riesgos!#REF!),"")</f>
        <v>#REF!</v>
      </c>
      <c r="P48" s="74" t="e">
        <f>IF(AND(Riesgos!#REF!="Muy Baja",Riesgos!#REF!="Menor"),CONCATENATE("R3C",Riesgos!#REF!),"")</f>
        <v>#REF!</v>
      </c>
      <c r="Q48" s="75" t="e">
        <f>IF(AND(Riesgos!#REF!="Muy Baja",Riesgos!#REF!="Menor"),CONCATENATE("R3C",Riesgos!#REF!),"")</f>
        <v>#REF!</v>
      </c>
      <c r="R48" s="75" t="e">
        <f>IF(AND(Riesgos!#REF!="Muy Baja",Riesgos!#REF!="Menor"),CONCATENATE("R3C",Riesgos!#REF!),"")</f>
        <v>#REF!</v>
      </c>
      <c r="S48" s="75" t="e">
        <f>IF(AND(Riesgos!#REF!="Muy Baja",Riesgos!#REF!="Menor"),CONCATENATE("R3C",Riesgos!#REF!),"")</f>
        <v>#REF!</v>
      </c>
      <c r="T48" s="75" t="e">
        <f>IF(AND(Riesgos!#REF!="Muy Baja",Riesgos!#REF!="Menor"),CONCATENATE("R3C",Riesgos!#REF!),"")</f>
        <v>#REF!</v>
      </c>
      <c r="U48" s="76" t="e">
        <f>IF(AND(Riesgos!#REF!="Muy Baja",Riesgos!#REF!="Menor"),CONCATENATE("R3C",Riesgos!#REF!),"")</f>
        <v>#REF!</v>
      </c>
      <c r="V48" s="65" t="e">
        <f>IF(AND(Riesgos!#REF!="Muy Baja",Riesgos!#REF!="Moderado"),CONCATENATE("R3C",Riesgos!#REF!),"")</f>
        <v>#REF!</v>
      </c>
      <c r="W48" s="66" t="e">
        <f>IF(AND(Riesgos!#REF!="Muy Baja",Riesgos!#REF!="Moderado"),CONCATENATE("R3C",Riesgos!#REF!),"")</f>
        <v>#REF!</v>
      </c>
      <c r="X48" s="66" t="e">
        <f>IF(AND(Riesgos!#REF!="Muy Baja",Riesgos!#REF!="Moderado"),CONCATENATE("R3C",Riesgos!#REF!),"")</f>
        <v>#REF!</v>
      </c>
      <c r="Y48" s="66" t="e">
        <f>IF(AND(Riesgos!#REF!="Muy Baja",Riesgos!#REF!="Moderado"),CONCATENATE("R3C",Riesgos!#REF!),"")</f>
        <v>#REF!</v>
      </c>
      <c r="Z48" s="66" t="e">
        <f>IF(AND(Riesgos!#REF!="Muy Baja",Riesgos!#REF!="Moderado"),CONCATENATE("R3C",Riesgos!#REF!),"")</f>
        <v>#REF!</v>
      </c>
      <c r="AA48" s="67" t="e">
        <f>IF(AND(Riesgos!#REF!="Muy Baja",Riesgos!#REF!="Moderado"),CONCATENATE("R3C",Riesgos!#REF!),"")</f>
        <v>#REF!</v>
      </c>
      <c r="AB48" s="56" t="e">
        <f>IF(AND(Riesgos!#REF!="Muy Baja",Riesgos!#REF!="Mayor"),CONCATENATE("R3C",Riesgos!#REF!),"")</f>
        <v>#REF!</v>
      </c>
      <c r="AC48" s="57" t="e">
        <f>IF(AND(Riesgos!#REF!="Muy Baja",Riesgos!#REF!="Mayor"),CONCATENATE("R3C",Riesgos!#REF!),"")</f>
        <v>#REF!</v>
      </c>
      <c r="AD48" s="57" t="e">
        <f>IF(AND(Riesgos!#REF!="Muy Baja",Riesgos!#REF!="Mayor"),CONCATENATE("R3C",Riesgos!#REF!),"")</f>
        <v>#REF!</v>
      </c>
      <c r="AE48" s="57" t="e">
        <f>IF(AND(Riesgos!#REF!="Muy Baja",Riesgos!#REF!="Mayor"),CONCATENATE("R3C",Riesgos!#REF!),"")</f>
        <v>#REF!</v>
      </c>
      <c r="AF48" s="57" t="e">
        <f>IF(AND(Riesgos!#REF!="Muy Baja",Riesgos!#REF!="Mayor"),CONCATENATE("R3C",Riesgos!#REF!),"")</f>
        <v>#REF!</v>
      </c>
      <c r="AG48" s="58" t="e">
        <f>IF(AND(Riesgos!#REF!="Muy Baja",Riesgos!#REF!="Mayor"),CONCATENATE("R3C",Riesgos!#REF!),"")</f>
        <v>#REF!</v>
      </c>
      <c r="AH48" s="84" t="e">
        <f>IF(AND(Riesgos!#REF!="Muy Baja",Riesgos!#REF!="Catastrófico"),CONCATENATE("R3C",Riesgos!#REF!),"")</f>
        <v>#REF!</v>
      </c>
      <c r="AI48" s="85" t="e">
        <f>IF(AND(Riesgos!#REF!="Muy Baja",Riesgos!#REF!="Catastrófico"),CONCATENATE("R3C",Riesgos!#REF!),"")</f>
        <v>#REF!</v>
      </c>
      <c r="AJ48" s="85" t="e">
        <f>IF(AND(Riesgos!#REF!="Muy Baja",Riesgos!#REF!="Catastrófico"),CONCATENATE("R3C",Riesgos!#REF!),"")</f>
        <v>#REF!</v>
      </c>
      <c r="AK48" s="85" t="e">
        <f>IF(AND(Riesgos!#REF!="Muy Baja",Riesgos!#REF!="Catastrófico"),CONCATENATE("R3C",Riesgos!#REF!),"")</f>
        <v>#REF!</v>
      </c>
      <c r="AL48" s="85" t="e">
        <f>IF(AND(Riesgos!#REF!="Muy Baja",Riesgos!#REF!="Catastrófico"),CONCATENATE("R3C",Riesgos!#REF!),"")</f>
        <v>#REF!</v>
      </c>
      <c r="AM48" s="86" t="e">
        <f>IF(AND(Riesgos!#REF!="Muy Baja",Riesgos!#REF!="Catastrófico"),CONCATENATE("R3C",Riesgos!#REF!),"")</f>
        <v>#REF!</v>
      </c>
      <c r="AN48" s="19"/>
      <c r="AO48" s="19"/>
      <c r="AP48" s="19"/>
      <c r="AQ48" s="19"/>
      <c r="AR48" s="19"/>
      <c r="AS48" s="19"/>
      <c r="AT48" s="19"/>
      <c r="AU48" s="19"/>
      <c r="AV48" s="19"/>
      <c r="AW48" s="19"/>
      <c r="AX48" s="19"/>
      <c r="AY48" s="19"/>
      <c r="AZ48" s="19"/>
      <c r="BA48" s="19"/>
      <c r="BB48" s="19"/>
      <c r="BC48" s="19"/>
      <c r="BD48" s="19"/>
      <c r="BE48" s="19"/>
      <c r="BF48" s="19"/>
      <c r="BG48" s="19"/>
      <c r="BH48" s="19"/>
      <c r="BI48" s="19"/>
    </row>
    <row r="49" spans="1:61" ht="15" customHeight="1">
      <c r="A49" s="19"/>
      <c r="B49" s="375"/>
      <c r="C49" s="378"/>
      <c r="D49" s="376"/>
      <c r="E49" s="381"/>
      <c r="F49" s="378"/>
      <c r="G49" s="378"/>
      <c r="H49" s="378"/>
      <c r="I49" s="376"/>
      <c r="J49" s="74" t="e">
        <f>IF(AND(Riesgos!#REF!="Muy Baja",Riesgos!#REF!="Leve"),CONCATENATE("R4C",Riesgos!#REF!),"")</f>
        <v>#REF!</v>
      </c>
      <c r="K49" s="75" t="e">
        <f>IF(AND(Riesgos!#REF!="Muy Baja",Riesgos!#REF!="Leve"),CONCATENATE("R4C",Riesgos!#REF!),"")</f>
        <v>#REF!</v>
      </c>
      <c r="L49" s="75" t="e">
        <f>IF(AND(Riesgos!#REF!="Muy Baja",Riesgos!#REF!="Leve"),CONCATENATE("R4C",Riesgos!#REF!),"")</f>
        <v>#REF!</v>
      </c>
      <c r="M49" s="75" t="e">
        <f>IF(AND(Riesgos!#REF!="Muy Baja",Riesgos!#REF!="Leve"),CONCATENATE("R4C",Riesgos!#REF!),"")</f>
        <v>#REF!</v>
      </c>
      <c r="N49" s="75" t="e">
        <f>IF(AND(Riesgos!#REF!="Muy Baja",Riesgos!#REF!="Leve"),CONCATENATE("R4C",Riesgos!#REF!),"")</f>
        <v>#REF!</v>
      </c>
      <c r="O49" s="76" t="e">
        <f>IF(AND(Riesgos!#REF!="Muy Baja",Riesgos!#REF!="Leve"),CONCATENATE("R4C",Riesgos!#REF!),"")</f>
        <v>#REF!</v>
      </c>
      <c r="P49" s="74" t="e">
        <f>IF(AND(Riesgos!#REF!="Muy Baja",Riesgos!#REF!="Menor"),CONCATENATE("R4C",Riesgos!#REF!),"")</f>
        <v>#REF!</v>
      </c>
      <c r="Q49" s="75" t="e">
        <f>IF(AND(Riesgos!#REF!="Muy Baja",Riesgos!#REF!="Menor"),CONCATENATE("R4C",Riesgos!#REF!),"")</f>
        <v>#REF!</v>
      </c>
      <c r="R49" s="75" t="e">
        <f>IF(AND(Riesgos!#REF!="Muy Baja",Riesgos!#REF!="Menor"),CONCATENATE("R4C",Riesgos!#REF!),"")</f>
        <v>#REF!</v>
      </c>
      <c r="S49" s="75" t="e">
        <f>IF(AND(Riesgos!#REF!="Muy Baja",Riesgos!#REF!="Menor"),CONCATENATE("R4C",Riesgos!#REF!),"")</f>
        <v>#REF!</v>
      </c>
      <c r="T49" s="75" t="e">
        <f>IF(AND(Riesgos!#REF!="Muy Baja",Riesgos!#REF!="Menor"),CONCATENATE("R4C",Riesgos!#REF!),"")</f>
        <v>#REF!</v>
      </c>
      <c r="U49" s="76" t="e">
        <f>IF(AND(Riesgos!#REF!="Muy Baja",Riesgos!#REF!="Menor"),CONCATENATE("R4C",Riesgos!#REF!),"")</f>
        <v>#REF!</v>
      </c>
      <c r="V49" s="65" t="e">
        <f>IF(AND(Riesgos!#REF!="Muy Baja",Riesgos!#REF!="Moderado"),CONCATENATE("R4C",Riesgos!#REF!),"")</f>
        <v>#REF!</v>
      </c>
      <c r="W49" s="66" t="e">
        <f>IF(AND(Riesgos!#REF!="Muy Baja",Riesgos!#REF!="Moderado"),CONCATENATE("R4C",Riesgos!#REF!),"")</f>
        <v>#REF!</v>
      </c>
      <c r="X49" s="66" t="e">
        <f>IF(AND(Riesgos!#REF!="Muy Baja",Riesgos!#REF!="Moderado"),CONCATENATE("R4C",Riesgos!#REF!),"")</f>
        <v>#REF!</v>
      </c>
      <c r="Y49" s="66" t="e">
        <f>IF(AND(Riesgos!#REF!="Muy Baja",Riesgos!#REF!="Moderado"),CONCATENATE("R4C",Riesgos!#REF!),"")</f>
        <v>#REF!</v>
      </c>
      <c r="Z49" s="66" t="e">
        <f>IF(AND(Riesgos!#REF!="Muy Baja",Riesgos!#REF!="Moderado"),CONCATENATE("R4C",Riesgos!#REF!),"")</f>
        <v>#REF!</v>
      </c>
      <c r="AA49" s="67" t="e">
        <f>IF(AND(Riesgos!#REF!="Muy Baja",Riesgos!#REF!="Moderado"),CONCATENATE("R4C",Riesgos!#REF!),"")</f>
        <v>#REF!</v>
      </c>
      <c r="AB49" s="56" t="e">
        <f>IF(AND(Riesgos!#REF!="Muy Baja",Riesgos!#REF!="Mayor"),CONCATENATE("R4C",Riesgos!#REF!),"")</f>
        <v>#REF!</v>
      </c>
      <c r="AC49" s="57" t="e">
        <f>IF(AND(Riesgos!#REF!="Muy Baja",Riesgos!#REF!="Mayor"),CONCATENATE("R4C",Riesgos!#REF!),"")</f>
        <v>#REF!</v>
      </c>
      <c r="AD49" s="57" t="e">
        <f>IF(AND(Riesgos!#REF!="Muy Baja",Riesgos!#REF!="Mayor"),CONCATENATE("R4C",Riesgos!#REF!),"")</f>
        <v>#REF!</v>
      </c>
      <c r="AE49" s="57" t="e">
        <f>IF(AND(Riesgos!#REF!="Muy Baja",Riesgos!#REF!="Mayor"),CONCATENATE("R4C",Riesgos!#REF!),"")</f>
        <v>#REF!</v>
      </c>
      <c r="AF49" s="57" t="e">
        <f>IF(AND(Riesgos!#REF!="Muy Baja",Riesgos!#REF!="Mayor"),CONCATENATE("R4C",Riesgos!#REF!),"")</f>
        <v>#REF!</v>
      </c>
      <c r="AG49" s="58" t="e">
        <f>IF(AND(Riesgos!#REF!="Muy Baja",Riesgos!#REF!="Mayor"),CONCATENATE("R4C",Riesgos!#REF!),"")</f>
        <v>#REF!</v>
      </c>
      <c r="AH49" s="84" t="e">
        <f>IF(AND(Riesgos!#REF!="Muy Baja",Riesgos!#REF!="Catastrófico"),CONCATENATE("R4C",Riesgos!#REF!),"")</f>
        <v>#REF!</v>
      </c>
      <c r="AI49" s="85" t="e">
        <f>IF(AND(Riesgos!#REF!="Muy Baja",Riesgos!#REF!="Catastrófico"),CONCATENATE("R4C",Riesgos!#REF!),"")</f>
        <v>#REF!</v>
      </c>
      <c r="AJ49" s="85" t="e">
        <f>IF(AND(Riesgos!#REF!="Muy Baja",Riesgos!#REF!="Catastrófico"),CONCATENATE("R4C",Riesgos!#REF!),"")</f>
        <v>#REF!</v>
      </c>
      <c r="AK49" s="85" t="e">
        <f>IF(AND(Riesgos!#REF!="Muy Baja",Riesgos!#REF!="Catastrófico"),CONCATENATE("R4C",Riesgos!#REF!),"")</f>
        <v>#REF!</v>
      </c>
      <c r="AL49" s="85" t="e">
        <f>IF(AND(Riesgos!#REF!="Muy Baja",Riesgos!#REF!="Catastrófico"),CONCATENATE("R4C",Riesgos!#REF!),"")</f>
        <v>#REF!</v>
      </c>
      <c r="AM49" s="86" t="e">
        <f>IF(AND(Riesgos!#REF!="Muy Baja",Riesgos!#REF!="Catastrófico"),CONCATENATE("R4C",Riesgos!#REF!),"")</f>
        <v>#REF!</v>
      </c>
      <c r="AN49" s="19"/>
      <c r="AO49" s="19"/>
      <c r="AP49" s="19"/>
      <c r="AQ49" s="19"/>
      <c r="AR49" s="19"/>
      <c r="AS49" s="19"/>
      <c r="AT49" s="19"/>
      <c r="AU49" s="19"/>
      <c r="AV49" s="19"/>
      <c r="AW49" s="19"/>
      <c r="AX49" s="19"/>
      <c r="AY49" s="19"/>
      <c r="AZ49" s="19"/>
      <c r="BA49" s="19"/>
      <c r="BB49" s="19"/>
      <c r="BC49" s="19"/>
      <c r="BD49" s="19"/>
      <c r="BE49" s="19"/>
      <c r="BF49" s="19"/>
      <c r="BG49" s="19"/>
      <c r="BH49" s="19"/>
      <c r="BI49" s="19"/>
    </row>
    <row r="50" spans="1:61" ht="15" customHeight="1">
      <c r="A50" s="19"/>
      <c r="B50" s="375"/>
      <c r="C50" s="378"/>
      <c r="D50" s="376"/>
      <c r="E50" s="381"/>
      <c r="F50" s="378"/>
      <c r="G50" s="378"/>
      <c r="H50" s="378"/>
      <c r="I50" s="376"/>
      <c r="J50" s="74" t="e">
        <f>IF(AND(Riesgos!#REF!="Muy Baja",Riesgos!#REF!="Leve"),CONCATENATE("R5C",Riesgos!#REF!),"")</f>
        <v>#REF!</v>
      </c>
      <c r="K50" s="75" t="e">
        <f>IF(AND(Riesgos!#REF!="Muy Baja",Riesgos!#REF!="Leve"),CONCATENATE("R5C",Riesgos!#REF!),"")</f>
        <v>#REF!</v>
      </c>
      <c r="L50" s="75" t="e">
        <f>IF(AND(Riesgos!#REF!="Muy Baja",Riesgos!#REF!="Leve"),CONCATENATE("R5C",Riesgos!#REF!),"")</f>
        <v>#REF!</v>
      </c>
      <c r="M50" s="75" t="e">
        <f>IF(AND(Riesgos!#REF!="Muy Baja",Riesgos!#REF!="Leve"),CONCATENATE("R5C",Riesgos!#REF!),"")</f>
        <v>#REF!</v>
      </c>
      <c r="N50" s="75" t="e">
        <f>IF(AND(Riesgos!#REF!="Muy Baja",Riesgos!#REF!="Leve"),CONCATENATE("R5C",Riesgos!#REF!),"")</f>
        <v>#REF!</v>
      </c>
      <c r="O50" s="76" t="e">
        <f>IF(AND(Riesgos!#REF!="Muy Baja",Riesgos!#REF!="Leve"),CONCATENATE("R5C",Riesgos!#REF!),"")</f>
        <v>#REF!</v>
      </c>
      <c r="P50" s="74" t="e">
        <f>IF(AND(Riesgos!#REF!="Muy Baja",Riesgos!#REF!="Menor"),CONCATENATE("R5C",Riesgos!#REF!),"")</f>
        <v>#REF!</v>
      </c>
      <c r="Q50" s="75" t="e">
        <f>IF(AND(Riesgos!#REF!="Muy Baja",Riesgos!#REF!="Menor"),CONCATENATE("R5C",Riesgos!#REF!),"")</f>
        <v>#REF!</v>
      </c>
      <c r="R50" s="75" t="e">
        <f>IF(AND(Riesgos!#REF!="Muy Baja",Riesgos!#REF!="Menor"),CONCATENATE("R5C",Riesgos!#REF!),"")</f>
        <v>#REF!</v>
      </c>
      <c r="S50" s="75" t="e">
        <f>IF(AND(Riesgos!#REF!="Muy Baja",Riesgos!#REF!="Menor"),CONCATENATE("R5C",Riesgos!#REF!),"")</f>
        <v>#REF!</v>
      </c>
      <c r="T50" s="75" t="e">
        <f>IF(AND(Riesgos!#REF!="Muy Baja",Riesgos!#REF!="Menor"),CONCATENATE("R5C",Riesgos!#REF!),"")</f>
        <v>#REF!</v>
      </c>
      <c r="U50" s="76" t="e">
        <f>IF(AND(Riesgos!#REF!="Muy Baja",Riesgos!#REF!="Menor"),CONCATENATE("R5C",Riesgos!#REF!),"")</f>
        <v>#REF!</v>
      </c>
      <c r="V50" s="65" t="e">
        <f>IF(AND(Riesgos!#REF!="Muy Baja",Riesgos!#REF!="Moderado"),CONCATENATE("R5C",Riesgos!#REF!),"")</f>
        <v>#REF!</v>
      </c>
      <c r="W50" s="66" t="e">
        <f>IF(AND(Riesgos!#REF!="Muy Baja",Riesgos!#REF!="Moderado"),CONCATENATE("R5C",Riesgos!#REF!),"")</f>
        <v>#REF!</v>
      </c>
      <c r="X50" s="66" t="e">
        <f>IF(AND(Riesgos!#REF!="Muy Baja",Riesgos!#REF!="Moderado"),CONCATENATE("R5C",Riesgos!#REF!),"")</f>
        <v>#REF!</v>
      </c>
      <c r="Y50" s="66" t="e">
        <f>IF(AND(Riesgos!#REF!="Muy Baja",Riesgos!#REF!="Moderado"),CONCATENATE("R5C",Riesgos!#REF!),"")</f>
        <v>#REF!</v>
      </c>
      <c r="Z50" s="66" t="e">
        <f>IF(AND(Riesgos!#REF!="Muy Baja",Riesgos!#REF!="Moderado"),CONCATENATE("R5C",Riesgos!#REF!),"")</f>
        <v>#REF!</v>
      </c>
      <c r="AA50" s="67" t="e">
        <f>IF(AND(Riesgos!#REF!="Muy Baja",Riesgos!#REF!="Moderado"),CONCATENATE("R5C",Riesgos!#REF!),"")</f>
        <v>#REF!</v>
      </c>
      <c r="AB50" s="56" t="e">
        <f>IF(AND(Riesgos!#REF!="Muy Baja",Riesgos!#REF!="Mayor"),CONCATENATE("R5C",Riesgos!#REF!),"")</f>
        <v>#REF!</v>
      </c>
      <c r="AC50" s="57" t="e">
        <f>IF(AND(Riesgos!#REF!="Muy Baja",Riesgos!#REF!="Mayor"),CONCATENATE("R5C",Riesgos!#REF!),"")</f>
        <v>#REF!</v>
      </c>
      <c r="AD50" s="57" t="e">
        <f>IF(AND(Riesgos!#REF!="Muy Baja",Riesgos!#REF!="Mayor"),CONCATENATE("R5C",Riesgos!#REF!),"")</f>
        <v>#REF!</v>
      </c>
      <c r="AE50" s="57" t="e">
        <f>IF(AND(Riesgos!#REF!="Muy Baja",Riesgos!#REF!="Mayor"),CONCATENATE("R5C",Riesgos!#REF!),"")</f>
        <v>#REF!</v>
      </c>
      <c r="AF50" s="57" t="e">
        <f>IF(AND(Riesgos!#REF!="Muy Baja",Riesgos!#REF!="Mayor"),CONCATENATE("R5C",Riesgos!#REF!),"")</f>
        <v>#REF!</v>
      </c>
      <c r="AG50" s="58" t="e">
        <f>IF(AND(Riesgos!#REF!="Muy Baja",Riesgos!#REF!="Mayor"),CONCATENATE("R5C",Riesgos!#REF!),"")</f>
        <v>#REF!</v>
      </c>
      <c r="AH50" s="84" t="e">
        <f>IF(AND(Riesgos!#REF!="Muy Baja",Riesgos!#REF!="Catastrófico"),CONCATENATE("R5C",Riesgos!#REF!),"")</f>
        <v>#REF!</v>
      </c>
      <c r="AI50" s="85" t="e">
        <f>IF(AND(Riesgos!#REF!="Muy Baja",Riesgos!#REF!="Catastrófico"),CONCATENATE("R5C",Riesgos!#REF!),"")</f>
        <v>#REF!</v>
      </c>
      <c r="AJ50" s="85" t="e">
        <f>IF(AND(Riesgos!#REF!="Muy Baja",Riesgos!#REF!="Catastrófico"),CONCATENATE("R5C",Riesgos!#REF!),"")</f>
        <v>#REF!</v>
      </c>
      <c r="AK50" s="85" t="e">
        <f>IF(AND(Riesgos!#REF!="Muy Baja",Riesgos!#REF!="Catastrófico"),CONCATENATE("R5C",Riesgos!#REF!),"")</f>
        <v>#REF!</v>
      </c>
      <c r="AL50" s="85" t="e">
        <f>IF(AND(Riesgos!#REF!="Muy Baja",Riesgos!#REF!="Catastrófico"),CONCATENATE("R5C",Riesgos!#REF!),"")</f>
        <v>#REF!</v>
      </c>
      <c r="AM50" s="86" t="e">
        <f>IF(AND(Riesgos!#REF!="Muy Baja",Riesgos!#REF!="Catastrófico"),CONCATENATE("R5C",Riesgos!#REF!),"")</f>
        <v>#REF!</v>
      </c>
      <c r="AN50" s="19"/>
      <c r="AO50" s="19"/>
      <c r="AP50" s="19"/>
      <c r="AQ50" s="19"/>
      <c r="AR50" s="19"/>
      <c r="AS50" s="19"/>
      <c r="AT50" s="19"/>
      <c r="AU50" s="19"/>
      <c r="AV50" s="19"/>
      <c r="AW50" s="19"/>
      <c r="AX50" s="19"/>
      <c r="AY50" s="19"/>
      <c r="AZ50" s="19"/>
      <c r="BA50" s="19"/>
      <c r="BB50" s="19"/>
      <c r="BC50" s="19"/>
      <c r="BD50" s="19"/>
      <c r="BE50" s="19"/>
      <c r="BF50" s="19"/>
      <c r="BG50" s="19"/>
      <c r="BH50" s="19"/>
      <c r="BI50" s="19"/>
    </row>
    <row r="51" spans="1:61" ht="15" customHeight="1">
      <c r="A51" s="19"/>
      <c r="B51" s="375"/>
      <c r="C51" s="378"/>
      <c r="D51" s="376"/>
      <c r="E51" s="381"/>
      <c r="F51" s="378"/>
      <c r="G51" s="378"/>
      <c r="H51" s="378"/>
      <c r="I51" s="376"/>
      <c r="J51" s="74" t="e">
        <f>IF(AND(Riesgos!#REF!="Muy Baja",Riesgos!#REF!="Leve"),CONCATENATE("R6C",Riesgos!#REF!),"")</f>
        <v>#REF!</v>
      </c>
      <c r="K51" s="75" t="e">
        <f>IF(AND(Riesgos!#REF!="Muy Baja",Riesgos!#REF!="Leve"),CONCATENATE("R6C",Riesgos!#REF!),"")</f>
        <v>#REF!</v>
      </c>
      <c r="L51" s="75" t="e">
        <f>IF(AND(Riesgos!#REF!="Muy Baja",Riesgos!#REF!="Leve"),CONCATENATE("R6C",Riesgos!#REF!),"")</f>
        <v>#REF!</v>
      </c>
      <c r="M51" s="75" t="e">
        <f>IF(AND(Riesgos!#REF!="Muy Baja",Riesgos!#REF!="Leve"),CONCATENATE("R6C",Riesgos!#REF!),"")</f>
        <v>#REF!</v>
      </c>
      <c r="N51" s="75" t="e">
        <f>IF(AND(Riesgos!#REF!="Muy Baja",Riesgos!#REF!="Leve"),CONCATENATE("R6C",Riesgos!#REF!),"")</f>
        <v>#REF!</v>
      </c>
      <c r="O51" s="76" t="e">
        <f>IF(AND(Riesgos!#REF!="Muy Baja",Riesgos!#REF!="Leve"),CONCATENATE("R6C",Riesgos!#REF!),"")</f>
        <v>#REF!</v>
      </c>
      <c r="P51" s="74" t="e">
        <f>IF(AND(Riesgos!#REF!="Muy Baja",Riesgos!#REF!="Menor"),CONCATENATE("R6C",Riesgos!#REF!),"")</f>
        <v>#REF!</v>
      </c>
      <c r="Q51" s="75" t="e">
        <f>IF(AND(Riesgos!#REF!="Muy Baja",Riesgos!#REF!="Menor"),CONCATENATE("R6C",Riesgos!#REF!),"")</f>
        <v>#REF!</v>
      </c>
      <c r="R51" s="75" t="e">
        <f>IF(AND(Riesgos!#REF!="Muy Baja",Riesgos!#REF!="Menor"),CONCATENATE("R6C",Riesgos!#REF!),"")</f>
        <v>#REF!</v>
      </c>
      <c r="S51" s="75" t="e">
        <f>IF(AND(Riesgos!#REF!="Muy Baja",Riesgos!#REF!="Menor"),CONCATENATE("R6C",Riesgos!#REF!),"")</f>
        <v>#REF!</v>
      </c>
      <c r="T51" s="75" t="e">
        <f>IF(AND(Riesgos!#REF!="Muy Baja",Riesgos!#REF!="Menor"),CONCATENATE("R6C",Riesgos!#REF!),"")</f>
        <v>#REF!</v>
      </c>
      <c r="U51" s="76" t="e">
        <f>IF(AND(Riesgos!#REF!="Muy Baja",Riesgos!#REF!="Menor"),CONCATENATE("R6C",Riesgos!#REF!),"")</f>
        <v>#REF!</v>
      </c>
      <c r="V51" s="65" t="e">
        <f>IF(AND(Riesgos!#REF!="Muy Baja",Riesgos!#REF!="Moderado"),CONCATENATE("R6C",Riesgos!#REF!),"")</f>
        <v>#REF!</v>
      </c>
      <c r="W51" s="66" t="e">
        <f>IF(AND(Riesgos!#REF!="Muy Baja",Riesgos!#REF!="Moderado"),CONCATENATE("R6C",Riesgos!#REF!),"")</f>
        <v>#REF!</v>
      </c>
      <c r="X51" s="66" t="e">
        <f>IF(AND(Riesgos!#REF!="Muy Baja",Riesgos!#REF!="Moderado"),CONCATENATE("R6C",Riesgos!#REF!),"")</f>
        <v>#REF!</v>
      </c>
      <c r="Y51" s="66" t="e">
        <f>IF(AND(Riesgos!#REF!="Muy Baja",Riesgos!#REF!="Moderado"),CONCATENATE("R6C",Riesgos!#REF!),"")</f>
        <v>#REF!</v>
      </c>
      <c r="Z51" s="66" t="e">
        <f>IF(AND(Riesgos!#REF!="Muy Baja",Riesgos!#REF!="Moderado"),CONCATENATE("R6C",Riesgos!#REF!),"")</f>
        <v>#REF!</v>
      </c>
      <c r="AA51" s="67" t="e">
        <f>IF(AND(Riesgos!#REF!="Muy Baja",Riesgos!#REF!="Moderado"),CONCATENATE("R6C",Riesgos!#REF!),"")</f>
        <v>#REF!</v>
      </c>
      <c r="AB51" s="56" t="e">
        <f>IF(AND(Riesgos!#REF!="Muy Baja",Riesgos!#REF!="Mayor"),CONCATENATE("R6C",Riesgos!#REF!),"")</f>
        <v>#REF!</v>
      </c>
      <c r="AC51" s="57" t="e">
        <f>IF(AND(Riesgos!#REF!="Muy Baja",Riesgos!#REF!="Mayor"),CONCATENATE("R6C",Riesgos!#REF!),"")</f>
        <v>#REF!</v>
      </c>
      <c r="AD51" s="57" t="e">
        <f>IF(AND(Riesgos!#REF!="Muy Baja",Riesgos!#REF!="Mayor"),CONCATENATE("R6C",Riesgos!#REF!),"")</f>
        <v>#REF!</v>
      </c>
      <c r="AE51" s="57" t="e">
        <f>IF(AND(Riesgos!#REF!="Muy Baja",Riesgos!#REF!="Mayor"),CONCATENATE("R6C",Riesgos!#REF!),"")</f>
        <v>#REF!</v>
      </c>
      <c r="AF51" s="57" t="e">
        <f>IF(AND(Riesgos!#REF!="Muy Baja",Riesgos!#REF!="Mayor"),CONCATENATE("R6C",Riesgos!#REF!),"")</f>
        <v>#REF!</v>
      </c>
      <c r="AG51" s="58" t="e">
        <f>IF(AND(Riesgos!#REF!="Muy Baja",Riesgos!#REF!="Mayor"),CONCATENATE("R6C",Riesgos!#REF!),"")</f>
        <v>#REF!</v>
      </c>
      <c r="AH51" s="84" t="e">
        <f>IF(AND(Riesgos!#REF!="Muy Baja",Riesgos!#REF!="Catastrófico"),CONCATENATE("R6C",Riesgos!#REF!),"")</f>
        <v>#REF!</v>
      </c>
      <c r="AI51" s="85" t="e">
        <f>IF(AND(Riesgos!#REF!="Muy Baja",Riesgos!#REF!="Catastrófico"),CONCATENATE("R6C",Riesgos!#REF!),"")</f>
        <v>#REF!</v>
      </c>
      <c r="AJ51" s="85" t="e">
        <f>IF(AND(Riesgos!#REF!="Muy Baja",Riesgos!#REF!="Catastrófico"),CONCATENATE("R6C",Riesgos!#REF!),"")</f>
        <v>#REF!</v>
      </c>
      <c r="AK51" s="85" t="e">
        <f>IF(AND(Riesgos!#REF!="Muy Baja",Riesgos!#REF!="Catastrófico"),CONCATENATE("R6C",Riesgos!#REF!),"")</f>
        <v>#REF!</v>
      </c>
      <c r="AL51" s="85" t="e">
        <f>IF(AND(Riesgos!#REF!="Muy Baja",Riesgos!#REF!="Catastrófico"),CONCATENATE("R6C",Riesgos!#REF!),"")</f>
        <v>#REF!</v>
      </c>
      <c r="AM51" s="86" t="e">
        <f>IF(AND(Riesgos!#REF!="Muy Baja",Riesgos!#REF!="Catastrófico"),CONCATENATE("R6C",Riesgos!#REF!),"")</f>
        <v>#REF!</v>
      </c>
      <c r="AN51" s="19"/>
      <c r="AO51" s="19"/>
      <c r="AP51" s="19"/>
      <c r="AQ51" s="19"/>
      <c r="AR51" s="19"/>
      <c r="AS51" s="19"/>
      <c r="AT51" s="19"/>
      <c r="AU51" s="19"/>
      <c r="AV51" s="19"/>
      <c r="AW51" s="19"/>
      <c r="AX51" s="19"/>
      <c r="AY51" s="19"/>
      <c r="AZ51" s="19"/>
      <c r="BA51" s="19"/>
      <c r="BB51" s="19"/>
      <c r="BC51" s="19"/>
      <c r="BD51" s="19"/>
      <c r="BE51" s="19"/>
      <c r="BF51" s="19"/>
      <c r="BG51" s="19"/>
      <c r="BH51" s="19"/>
      <c r="BI51" s="19"/>
    </row>
    <row r="52" spans="1:61" ht="15" customHeight="1">
      <c r="A52" s="19"/>
      <c r="B52" s="375"/>
      <c r="C52" s="378"/>
      <c r="D52" s="376"/>
      <c r="E52" s="381"/>
      <c r="F52" s="378"/>
      <c r="G52" s="378"/>
      <c r="H52" s="378"/>
      <c r="I52" s="376"/>
      <c r="J52" s="74" t="e">
        <f>IF(AND(Riesgos!#REF!="Muy Baja",Riesgos!#REF!="Leve"),CONCATENATE("R7C",Riesgos!#REF!),"")</f>
        <v>#REF!</v>
      </c>
      <c r="K52" s="75" t="e">
        <f>IF(AND(Riesgos!#REF!="Muy Baja",Riesgos!#REF!="Leve"),CONCATENATE("R7C",Riesgos!#REF!),"")</f>
        <v>#REF!</v>
      </c>
      <c r="L52" s="75" t="e">
        <f>IF(AND(Riesgos!#REF!="Muy Baja",Riesgos!#REF!="Leve"),CONCATENATE("R7C",Riesgos!#REF!),"")</f>
        <v>#REF!</v>
      </c>
      <c r="M52" s="75" t="e">
        <f>IF(AND(Riesgos!#REF!="Muy Baja",Riesgos!#REF!="Leve"),CONCATENATE("R7C",Riesgos!#REF!),"")</f>
        <v>#REF!</v>
      </c>
      <c r="N52" s="75" t="e">
        <f>IF(AND(Riesgos!#REF!="Muy Baja",Riesgos!#REF!="Leve"),CONCATENATE("R7C",Riesgos!#REF!),"")</f>
        <v>#REF!</v>
      </c>
      <c r="O52" s="76" t="e">
        <f>IF(AND(Riesgos!#REF!="Muy Baja",Riesgos!#REF!="Leve"),CONCATENATE("R7C",Riesgos!#REF!),"")</f>
        <v>#REF!</v>
      </c>
      <c r="P52" s="74" t="e">
        <f>IF(AND(Riesgos!#REF!="Muy Baja",Riesgos!#REF!="Menor"),CONCATENATE("R7C",Riesgos!#REF!),"")</f>
        <v>#REF!</v>
      </c>
      <c r="Q52" s="75" t="e">
        <f>IF(AND(Riesgos!#REF!="Muy Baja",Riesgos!#REF!="Menor"),CONCATENATE("R7C",Riesgos!#REF!),"")</f>
        <v>#REF!</v>
      </c>
      <c r="R52" s="75" t="e">
        <f>IF(AND(Riesgos!#REF!="Muy Baja",Riesgos!#REF!="Menor"),CONCATENATE("R7C",Riesgos!#REF!),"")</f>
        <v>#REF!</v>
      </c>
      <c r="S52" s="75" t="e">
        <f>IF(AND(Riesgos!#REF!="Muy Baja",Riesgos!#REF!="Menor"),CONCATENATE("R7C",Riesgos!#REF!),"")</f>
        <v>#REF!</v>
      </c>
      <c r="T52" s="75" t="e">
        <f>IF(AND(Riesgos!#REF!="Muy Baja",Riesgos!#REF!="Menor"),CONCATENATE("R7C",Riesgos!#REF!),"")</f>
        <v>#REF!</v>
      </c>
      <c r="U52" s="76" t="e">
        <f>IF(AND(Riesgos!#REF!="Muy Baja",Riesgos!#REF!="Menor"),CONCATENATE("R7C",Riesgos!#REF!),"")</f>
        <v>#REF!</v>
      </c>
      <c r="V52" s="65" t="e">
        <f>IF(AND(Riesgos!#REF!="Muy Baja",Riesgos!#REF!="Moderado"),CONCATENATE("R7C",Riesgos!#REF!),"")</f>
        <v>#REF!</v>
      </c>
      <c r="W52" s="66" t="e">
        <f>IF(AND(Riesgos!#REF!="Muy Baja",Riesgos!#REF!="Moderado"),CONCATENATE("R7C",Riesgos!#REF!),"")</f>
        <v>#REF!</v>
      </c>
      <c r="X52" s="66" t="e">
        <f>IF(AND(Riesgos!#REF!="Muy Baja",Riesgos!#REF!="Moderado"),CONCATENATE("R7C",Riesgos!#REF!),"")</f>
        <v>#REF!</v>
      </c>
      <c r="Y52" s="66" t="e">
        <f>IF(AND(Riesgos!#REF!="Muy Baja",Riesgos!#REF!="Moderado"),CONCATENATE("R7C",Riesgos!#REF!),"")</f>
        <v>#REF!</v>
      </c>
      <c r="Z52" s="66" t="e">
        <f>IF(AND(Riesgos!#REF!="Muy Baja",Riesgos!#REF!="Moderado"),CONCATENATE("R7C",Riesgos!#REF!),"")</f>
        <v>#REF!</v>
      </c>
      <c r="AA52" s="67" t="e">
        <f>IF(AND(Riesgos!#REF!="Muy Baja",Riesgos!#REF!="Moderado"),CONCATENATE("R7C",Riesgos!#REF!),"")</f>
        <v>#REF!</v>
      </c>
      <c r="AB52" s="56" t="e">
        <f>IF(AND(Riesgos!#REF!="Muy Baja",Riesgos!#REF!="Mayor"),CONCATENATE("R7C",Riesgos!#REF!),"")</f>
        <v>#REF!</v>
      </c>
      <c r="AC52" s="57" t="e">
        <f>IF(AND(Riesgos!#REF!="Muy Baja",Riesgos!#REF!="Mayor"),CONCATENATE("R7C",Riesgos!#REF!),"")</f>
        <v>#REF!</v>
      </c>
      <c r="AD52" s="57" t="e">
        <f>IF(AND(Riesgos!#REF!="Muy Baja",Riesgos!#REF!="Mayor"),CONCATENATE("R7C",Riesgos!#REF!),"")</f>
        <v>#REF!</v>
      </c>
      <c r="AE52" s="57" t="e">
        <f>IF(AND(Riesgos!#REF!="Muy Baja",Riesgos!#REF!="Mayor"),CONCATENATE("R7C",Riesgos!#REF!),"")</f>
        <v>#REF!</v>
      </c>
      <c r="AF52" s="57" t="e">
        <f>IF(AND(Riesgos!#REF!="Muy Baja",Riesgos!#REF!="Mayor"),CONCATENATE("R7C",Riesgos!#REF!),"")</f>
        <v>#REF!</v>
      </c>
      <c r="AG52" s="58" t="e">
        <f>IF(AND(Riesgos!#REF!="Muy Baja",Riesgos!#REF!="Mayor"),CONCATENATE("R7C",Riesgos!#REF!),"")</f>
        <v>#REF!</v>
      </c>
      <c r="AH52" s="84" t="e">
        <f>IF(AND(Riesgos!#REF!="Muy Baja",Riesgos!#REF!="Catastrófico"),CONCATENATE("R7C",Riesgos!#REF!),"")</f>
        <v>#REF!</v>
      </c>
      <c r="AI52" s="85" t="e">
        <f>IF(AND(Riesgos!#REF!="Muy Baja",Riesgos!#REF!="Catastrófico"),CONCATENATE("R7C",Riesgos!#REF!),"")</f>
        <v>#REF!</v>
      </c>
      <c r="AJ52" s="85" t="e">
        <f>IF(AND(Riesgos!#REF!="Muy Baja",Riesgos!#REF!="Catastrófico"),CONCATENATE("R7C",Riesgos!#REF!),"")</f>
        <v>#REF!</v>
      </c>
      <c r="AK52" s="85" t="e">
        <f>IF(AND(Riesgos!#REF!="Muy Baja",Riesgos!#REF!="Catastrófico"),CONCATENATE("R7C",Riesgos!#REF!),"")</f>
        <v>#REF!</v>
      </c>
      <c r="AL52" s="85" t="e">
        <f>IF(AND(Riesgos!#REF!="Muy Baja",Riesgos!#REF!="Catastrófico"),CONCATENATE("R7C",Riesgos!#REF!),"")</f>
        <v>#REF!</v>
      </c>
      <c r="AM52" s="86" t="e">
        <f>IF(AND(Riesgos!#REF!="Muy Baja",Riesgos!#REF!="Catastrófico"),CONCATENATE("R7C",Riesgos!#REF!),"")</f>
        <v>#REF!</v>
      </c>
      <c r="AN52" s="19"/>
      <c r="AO52" s="19"/>
      <c r="AP52" s="19"/>
      <c r="AQ52" s="19"/>
      <c r="AR52" s="19"/>
      <c r="AS52" s="19"/>
      <c r="AT52" s="19"/>
      <c r="AU52" s="19"/>
      <c r="AV52" s="19"/>
      <c r="AW52" s="19"/>
      <c r="AX52" s="19"/>
      <c r="AY52" s="19"/>
      <c r="AZ52" s="19"/>
      <c r="BA52" s="19"/>
      <c r="BB52" s="19"/>
      <c r="BC52" s="19"/>
      <c r="BD52" s="19"/>
      <c r="BE52" s="19"/>
      <c r="BF52" s="19"/>
      <c r="BG52" s="19"/>
      <c r="BH52" s="19"/>
      <c r="BI52" s="19"/>
    </row>
    <row r="53" spans="1:61" ht="15" customHeight="1">
      <c r="A53" s="19"/>
      <c r="B53" s="375"/>
      <c r="C53" s="378"/>
      <c r="D53" s="376"/>
      <c r="E53" s="381"/>
      <c r="F53" s="378"/>
      <c r="G53" s="378"/>
      <c r="H53" s="378"/>
      <c r="I53" s="376"/>
      <c r="J53" s="74" t="e">
        <f>IF(AND(Riesgos!#REF!="Muy Baja",Riesgos!#REF!="Leve"),CONCATENATE("R8C",Riesgos!#REF!),"")</f>
        <v>#REF!</v>
      </c>
      <c r="K53" s="75" t="e">
        <f>IF(AND(Riesgos!#REF!="Muy Baja",Riesgos!#REF!="Leve"),CONCATENATE("R8C",Riesgos!#REF!),"")</f>
        <v>#REF!</v>
      </c>
      <c r="L53" s="75" t="e">
        <f>IF(AND(Riesgos!#REF!="Muy Baja",Riesgos!#REF!="Leve"),CONCATENATE("R8C",Riesgos!#REF!),"")</f>
        <v>#REF!</v>
      </c>
      <c r="M53" s="75" t="e">
        <f>IF(AND(Riesgos!#REF!="Muy Baja",Riesgos!#REF!="Leve"),CONCATENATE("R8C",Riesgos!#REF!),"")</f>
        <v>#REF!</v>
      </c>
      <c r="N53" s="75" t="e">
        <f>IF(AND(Riesgos!#REF!="Muy Baja",Riesgos!#REF!="Leve"),CONCATENATE("R8C",Riesgos!#REF!),"")</f>
        <v>#REF!</v>
      </c>
      <c r="O53" s="76" t="e">
        <f>IF(AND(Riesgos!#REF!="Muy Baja",Riesgos!#REF!="Leve"),CONCATENATE("R8C",Riesgos!#REF!),"")</f>
        <v>#REF!</v>
      </c>
      <c r="P53" s="74" t="e">
        <f>IF(AND(Riesgos!#REF!="Muy Baja",Riesgos!#REF!="Menor"),CONCATENATE("R8C",Riesgos!#REF!),"")</f>
        <v>#REF!</v>
      </c>
      <c r="Q53" s="75" t="e">
        <f>IF(AND(Riesgos!#REF!="Muy Baja",Riesgos!#REF!="Menor"),CONCATENATE("R8C",Riesgos!#REF!),"")</f>
        <v>#REF!</v>
      </c>
      <c r="R53" s="75" t="e">
        <f>IF(AND(Riesgos!#REF!="Muy Baja",Riesgos!#REF!="Menor"),CONCATENATE("R8C",Riesgos!#REF!),"")</f>
        <v>#REF!</v>
      </c>
      <c r="S53" s="75" t="e">
        <f>IF(AND(Riesgos!#REF!="Muy Baja",Riesgos!#REF!="Menor"),CONCATENATE("R8C",Riesgos!#REF!),"")</f>
        <v>#REF!</v>
      </c>
      <c r="T53" s="75" t="e">
        <f>IF(AND(Riesgos!#REF!="Muy Baja",Riesgos!#REF!="Menor"),CONCATENATE("R8C",Riesgos!#REF!),"")</f>
        <v>#REF!</v>
      </c>
      <c r="U53" s="76" t="e">
        <f>IF(AND(Riesgos!#REF!="Muy Baja",Riesgos!#REF!="Menor"),CONCATENATE("R8C",Riesgos!#REF!),"")</f>
        <v>#REF!</v>
      </c>
      <c r="V53" s="65" t="e">
        <f>IF(AND(Riesgos!#REF!="Muy Baja",Riesgos!#REF!="Moderado"),CONCATENATE("R8C",Riesgos!#REF!),"")</f>
        <v>#REF!</v>
      </c>
      <c r="W53" s="66" t="e">
        <f>IF(AND(Riesgos!#REF!="Muy Baja",Riesgos!#REF!="Moderado"),CONCATENATE("R8C",Riesgos!#REF!),"")</f>
        <v>#REF!</v>
      </c>
      <c r="X53" s="66" t="e">
        <f>IF(AND(Riesgos!#REF!="Muy Baja",Riesgos!#REF!="Moderado"),CONCATENATE("R8C",Riesgos!#REF!),"")</f>
        <v>#REF!</v>
      </c>
      <c r="Y53" s="66" t="e">
        <f>IF(AND(Riesgos!#REF!="Muy Baja",Riesgos!#REF!="Moderado"),CONCATENATE("R8C",Riesgos!#REF!),"")</f>
        <v>#REF!</v>
      </c>
      <c r="Z53" s="66" t="e">
        <f>IF(AND(Riesgos!#REF!="Muy Baja",Riesgos!#REF!="Moderado"),CONCATENATE("R8C",Riesgos!#REF!),"")</f>
        <v>#REF!</v>
      </c>
      <c r="AA53" s="67" t="e">
        <f>IF(AND(Riesgos!#REF!="Muy Baja",Riesgos!#REF!="Moderado"),CONCATENATE("R8C",Riesgos!#REF!),"")</f>
        <v>#REF!</v>
      </c>
      <c r="AB53" s="56" t="e">
        <f>IF(AND(Riesgos!#REF!="Muy Baja",Riesgos!#REF!="Mayor"),CONCATENATE("R8C",Riesgos!#REF!),"")</f>
        <v>#REF!</v>
      </c>
      <c r="AC53" s="57" t="e">
        <f>IF(AND(Riesgos!#REF!="Muy Baja",Riesgos!#REF!="Mayor"),CONCATENATE("R8C",Riesgos!#REF!),"")</f>
        <v>#REF!</v>
      </c>
      <c r="AD53" s="57" t="e">
        <f>IF(AND(Riesgos!#REF!="Muy Baja",Riesgos!#REF!="Mayor"),CONCATENATE("R8C",Riesgos!#REF!),"")</f>
        <v>#REF!</v>
      </c>
      <c r="AE53" s="57" t="e">
        <f>IF(AND(Riesgos!#REF!="Muy Baja",Riesgos!#REF!="Mayor"),CONCATENATE("R8C",Riesgos!#REF!),"")</f>
        <v>#REF!</v>
      </c>
      <c r="AF53" s="57" t="e">
        <f>IF(AND(Riesgos!#REF!="Muy Baja",Riesgos!#REF!="Mayor"),CONCATENATE("R8C",Riesgos!#REF!),"")</f>
        <v>#REF!</v>
      </c>
      <c r="AG53" s="58" t="e">
        <f>IF(AND(Riesgos!#REF!="Muy Baja",Riesgos!#REF!="Mayor"),CONCATENATE("R8C",Riesgos!#REF!),"")</f>
        <v>#REF!</v>
      </c>
      <c r="AH53" s="84" t="e">
        <f>IF(AND(Riesgos!#REF!="Muy Baja",Riesgos!#REF!="Catastrófico"),CONCATENATE("R8C",Riesgos!#REF!),"")</f>
        <v>#REF!</v>
      </c>
      <c r="AI53" s="85" t="e">
        <f>IF(AND(Riesgos!#REF!="Muy Baja",Riesgos!#REF!="Catastrófico"),CONCATENATE("R8C",Riesgos!#REF!),"")</f>
        <v>#REF!</v>
      </c>
      <c r="AJ53" s="85" t="e">
        <f>IF(AND(Riesgos!#REF!="Muy Baja",Riesgos!#REF!="Catastrófico"),CONCATENATE("R8C",Riesgos!#REF!),"")</f>
        <v>#REF!</v>
      </c>
      <c r="AK53" s="85" t="e">
        <f>IF(AND(Riesgos!#REF!="Muy Baja",Riesgos!#REF!="Catastrófico"),CONCATENATE("R8C",Riesgos!#REF!),"")</f>
        <v>#REF!</v>
      </c>
      <c r="AL53" s="85" t="e">
        <f>IF(AND(Riesgos!#REF!="Muy Baja",Riesgos!#REF!="Catastrófico"),CONCATENATE("R8C",Riesgos!#REF!),"")</f>
        <v>#REF!</v>
      </c>
      <c r="AM53" s="86" t="e">
        <f>IF(AND(Riesgos!#REF!="Muy Baja",Riesgos!#REF!="Catastrófico"),CONCATENATE("R8C",Riesgos!#REF!),"")</f>
        <v>#REF!</v>
      </c>
      <c r="AN53" s="19"/>
      <c r="AO53" s="19"/>
      <c r="AP53" s="19"/>
      <c r="AQ53" s="19"/>
      <c r="AR53" s="19"/>
      <c r="AS53" s="19"/>
      <c r="AT53" s="19"/>
      <c r="AU53" s="19"/>
      <c r="AV53" s="19"/>
      <c r="AW53" s="19"/>
      <c r="AX53" s="19"/>
      <c r="AY53" s="19"/>
      <c r="AZ53" s="19"/>
      <c r="BA53" s="19"/>
      <c r="BB53" s="19"/>
      <c r="BC53" s="19"/>
      <c r="BD53" s="19"/>
      <c r="BE53" s="19"/>
      <c r="BF53" s="19"/>
      <c r="BG53" s="19"/>
      <c r="BH53" s="19"/>
      <c r="BI53" s="19"/>
    </row>
    <row r="54" spans="1:61" ht="15" customHeight="1">
      <c r="A54" s="19"/>
      <c r="B54" s="375"/>
      <c r="C54" s="378"/>
      <c r="D54" s="376"/>
      <c r="E54" s="381"/>
      <c r="F54" s="378"/>
      <c r="G54" s="378"/>
      <c r="H54" s="378"/>
      <c r="I54" s="376"/>
      <c r="J54" s="74" t="e">
        <f>IF(AND(Riesgos!#REF!="Muy Baja",Riesgos!#REF!="Leve"),CONCATENATE("R9C",Riesgos!#REF!),"")</f>
        <v>#REF!</v>
      </c>
      <c r="K54" s="75" t="e">
        <f>IF(AND(Riesgos!#REF!="Muy Baja",Riesgos!#REF!="Leve"),CONCATENATE("R9C",Riesgos!#REF!),"")</f>
        <v>#REF!</v>
      </c>
      <c r="L54" s="75" t="e">
        <f>IF(AND(Riesgos!#REF!="Muy Baja",Riesgos!#REF!="Leve"),CONCATENATE("R9C",Riesgos!#REF!),"")</f>
        <v>#REF!</v>
      </c>
      <c r="M54" s="75" t="e">
        <f>IF(AND(Riesgos!#REF!="Muy Baja",Riesgos!#REF!="Leve"),CONCATENATE("R9C",Riesgos!#REF!),"")</f>
        <v>#REF!</v>
      </c>
      <c r="N54" s="75" t="e">
        <f>IF(AND(Riesgos!#REF!="Muy Baja",Riesgos!#REF!="Leve"),CONCATENATE("R9C",Riesgos!#REF!),"")</f>
        <v>#REF!</v>
      </c>
      <c r="O54" s="76" t="e">
        <f>IF(AND(Riesgos!#REF!="Muy Baja",Riesgos!#REF!="Leve"),CONCATENATE("R9C",Riesgos!#REF!),"")</f>
        <v>#REF!</v>
      </c>
      <c r="P54" s="74" t="e">
        <f>IF(AND(Riesgos!#REF!="Muy Baja",Riesgos!#REF!="Menor"),CONCATENATE("R9C",Riesgos!#REF!),"")</f>
        <v>#REF!</v>
      </c>
      <c r="Q54" s="75" t="e">
        <f>IF(AND(Riesgos!#REF!="Muy Baja",Riesgos!#REF!="Menor"),CONCATENATE("R9C",Riesgos!#REF!),"")</f>
        <v>#REF!</v>
      </c>
      <c r="R54" s="75" t="e">
        <f>IF(AND(Riesgos!#REF!="Muy Baja",Riesgos!#REF!="Menor"),CONCATENATE("R9C",Riesgos!#REF!),"")</f>
        <v>#REF!</v>
      </c>
      <c r="S54" s="75" t="e">
        <f>IF(AND(Riesgos!#REF!="Muy Baja",Riesgos!#REF!="Menor"),CONCATENATE("R9C",Riesgos!#REF!),"")</f>
        <v>#REF!</v>
      </c>
      <c r="T54" s="75" t="e">
        <f>IF(AND(Riesgos!#REF!="Muy Baja",Riesgos!#REF!="Menor"),CONCATENATE("R9C",Riesgos!#REF!),"")</f>
        <v>#REF!</v>
      </c>
      <c r="U54" s="76" t="e">
        <f>IF(AND(Riesgos!#REF!="Muy Baja",Riesgos!#REF!="Menor"),CONCATENATE("R9C",Riesgos!#REF!),"")</f>
        <v>#REF!</v>
      </c>
      <c r="V54" s="65" t="e">
        <f>IF(AND(Riesgos!#REF!="Muy Baja",Riesgos!#REF!="Moderado"),CONCATENATE("R9C",Riesgos!#REF!),"")</f>
        <v>#REF!</v>
      </c>
      <c r="W54" s="66" t="e">
        <f>IF(AND(Riesgos!#REF!="Muy Baja",Riesgos!#REF!="Moderado"),CONCATENATE("R9C",Riesgos!#REF!),"")</f>
        <v>#REF!</v>
      </c>
      <c r="X54" s="66" t="e">
        <f>IF(AND(Riesgos!#REF!="Muy Baja",Riesgos!#REF!="Moderado"),CONCATENATE("R9C",Riesgos!#REF!),"")</f>
        <v>#REF!</v>
      </c>
      <c r="Y54" s="66" t="e">
        <f>IF(AND(Riesgos!#REF!="Muy Baja",Riesgos!#REF!="Moderado"),CONCATENATE("R9C",Riesgos!#REF!),"")</f>
        <v>#REF!</v>
      </c>
      <c r="Z54" s="66" t="e">
        <f>IF(AND(Riesgos!#REF!="Muy Baja",Riesgos!#REF!="Moderado"),CONCATENATE("R9C",Riesgos!#REF!),"")</f>
        <v>#REF!</v>
      </c>
      <c r="AA54" s="67" t="e">
        <f>IF(AND(Riesgos!#REF!="Muy Baja",Riesgos!#REF!="Moderado"),CONCATENATE("R9C",Riesgos!#REF!),"")</f>
        <v>#REF!</v>
      </c>
      <c r="AB54" s="56" t="e">
        <f>IF(AND(Riesgos!#REF!="Muy Baja",Riesgos!#REF!="Mayor"),CONCATENATE("R9C",Riesgos!#REF!),"")</f>
        <v>#REF!</v>
      </c>
      <c r="AC54" s="57" t="e">
        <f>IF(AND(Riesgos!#REF!="Muy Baja",Riesgos!#REF!="Mayor"),CONCATENATE("R9C",Riesgos!#REF!),"")</f>
        <v>#REF!</v>
      </c>
      <c r="AD54" s="57" t="e">
        <f>IF(AND(Riesgos!#REF!="Muy Baja",Riesgos!#REF!="Mayor"),CONCATENATE("R9C",Riesgos!#REF!),"")</f>
        <v>#REF!</v>
      </c>
      <c r="AE54" s="57" t="e">
        <f>IF(AND(Riesgos!#REF!="Muy Baja",Riesgos!#REF!="Mayor"),CONCATENATE("R9C",Riesgos!#REF!),"")</f>
        <v>#REF!</v>
      </c>
      <c r="AF54" s="57" t="e">
        <f>IF(AND(Riesgos!#REF!="Muy Baja",Riesgos!#REF!="Mayor"),CONCATENATE("R9C",Riesgos!#REF!),"")</f>
        <v>#REF!</v>
      </c>
      <c r="AG54" s="58" t="e">
        <f>IF(AND(Riesgos!#REF!="Muy Baja",Riesgos!#REF!="Mayor"),CONCATENATE("R9C",Riesgos!#REF!),"")</f>
        <v>#REF!</v>
      </c>
      <c r="AH54" s="84" t="e">
        <f>IF(AND(Riesgos!#REF!="Muy Baja",Riesgos!#REF!="Catastrófico"),CONCATENATE("R9C",Riesgos!#REF!),"")</f>
        <v>#REF!</v>
      </c>
      <c r="AI54" s="85" t="e">
        <f>IF(AND(Riesgos!#REF!="Muy Baja",Riesgos!#REF!="Catastrófico"),CONCATENATE("R9C",Riesgos!#REF!),"")</f>
        <v>#REF!</v>
      </c>
      <c r="AJ54" s="85" t="e">
        <f>IF(AND(Riesgos!#REF!="Muy Baja",Riesgos!#REF!="Catastrófico"),CONCATENATE("R9C",Riesgos!#REF!),"")</f>
        <v>#REF!</v>
      </c>
      <c r="AK54" s="85" t="e">
        <f>IF(AND(Riesgos!#REF!="Muy Baja",Riesgos!#REF!="Catastrófico"),CONCATENATE("R9C",Riesgos!#REF!),"")</f>
        <v>#REF!</v>
      </c>
      <c r="AL54" s="85" t="e">
        <f>IF(AND(Riesgos!#REF!="Muy Baja",Riesgos!#REF!="Catastrófico"),CONCATENATE("R9C",Riesgos!#REF!),"")</f>
        <v>#REF!</v>
      </c>
      <c r="AM54" s="86" t="e">
        <f>IF(AND(Riesgos!#REF!="Muy Baja",Riesgos!#REF!="Catastrófico"),CONCATENATE("R9C",Riesgos!#REF!),"")</f>
        <v>#REF!</v>
      </c>
      <c r="AN54" s="19"/>
      <c r="AO54" s="19"/>
      <c r="AP54" s="19"/>
      <c r="AQ54" s="19"/>
      <c r="AR54" s="19"/>
      <c r="AS54" s="19"/>
      <c r="AT54" s="19"/>
      <c r="AU54" s="19"/>
      <c r="AV54" s="19"/>
      <c r="AW54" s="19"/>
      <c r="AX54" s="19"/>
      <c r="AY54" s="19"/>
      <c r="AZ54" s="19"/>
      <c r="BA54" s="19"/>
      <c r="BB54" s="19"/>
      <c r="BC54" s="19"/>
      <c r="BD54" s="19"/>
      <c r="BE54" s="19"/>
      <c r="BF54" s="19"/>
      <c r="BG54" s="19"/>
      <c r="BH54" s="19"/>
      <c r="BI54" s="19"/>
    </row>
    <row r="55" spans="1:61" ht="15.75" customHeight="1">
      <c r="A55" s="19"/>
      <c r="B55" s="375"/>
      <c r="C55" s="378"/>
      <c r="D55" s="376"/>
      <c r="E55" s="477"/>
      <c r="F55" s="478"/>
      <c r="G55" s="478"/>
      <c r="H55" s="478"/>
      <c r="I55" s="479"/>
      <c r="J55" s="77" t="e">
        <f>IF(AND(Riesgos!#REF!="Muy Baja",Riesgos!#REF!="Leve"),CONCATENATE("R10C",Riesgos!#REF!),"")</f>
        <v>#REF!</v>
      </c>
      <c r="K55" s="78" t="e">
        <f>IF(AND(Riesgos!#REF!="Muy Baja",Riesgos!#REF!="Leve"),CONCATENATE("R10C",Riesgos!#REF!),"")</f>
        <v>#REF!</v>
      </c>
      <c r="L55" s="78" t="e">
        <f>IF(AND(Riesgos!#REF!="Muy Baja",Riesgos!#REF!="Leve"),CONCATENATE("R10C",Riesgos!#REF!),"")</f>
        <v>#REF!</v>
      </c>
      <c r="M55" s="78" t="e">
        <f>IF(AND(Riesgos!#REF!="Muy Baja",Riesgos!#REF!="Leve"),CONCATENATE("R10C",Riesgos!#REF!),"")</f>
        <v>#REF!</v>
      </c>
      <c r="N55" s="78" t="e">
        <f>IF(AND(Riesgos!#REF!="Muy Baja",Riesgos!#REF!="Leve"),CONCATENATE("R10C",Riesgos!#REF!),"")</f>
        <v>#REF!</v>
      </c>
      <c r="O55" s="79" t="e">
        <f>IF(AND(Riesgos!#REF!="Muy Baja",Riesgos!#REF!="Leve"),CONCATENATE("R10C",Riesgos!#REF!),"")</f>
        <v>#REF!</v>
      </c>
      <c r="P55" s="77" t="e">
        <f>IF(AND(Riesgos!#REF!="Muy Baja",Riesgos!#REF!="Menor"),CONCATENATE("R10C",Riesgos!#REF!),"")</f>
        <v>#REF!</v>
      </c>
      <c r="Q55" s="78" t="e">
        <f>IF(AND(Riesgos!#REF!="Muy Baja",Riesgos!#REF!="Menor"),CONCATENATE("R10C",Riesgos!#REF!),"")</f>
        <v>#REF!</v>
      </c>
      <c r="R55" s="78" t="e">
        <f>IF(AND(Riesgos!#REF!="Muy Baja",Riesgos!#REF!="Menor"),CONCATENATE("R10C",Riesgos!#REF!),"")</f>
        <v>#REF!</v>
      </c>
      <c r="S55" s="78" t="e">
        <f>IF(AND(Riesgos!#REF!="Muy Baja",Riesgos!#REF!="Menor"),CONCATENATE("R10C",Riesgos!#REF!),"")</f>
        <v>#REF!</v>
      </c>
      <c r="T55" s="78" t="e">
        <f>IF(AND(Riesgos!#REF!="Muy Baja",Riesgos!#REF!="Menor"),CONCATENATE("R10C",Riesgos!#REF!),"")</f>
        <v>#REF!</v>
      </c>
      <c r="U55" s="79" t="e">
        <f>IF(AND(Riesgos!#REF!="Muy Baja",Riesgos!#REF!="Menor"),CONCATENATE("R10C",Riesgos!#REF!),"")</f>
        <v>#REF!</v>
      </c>
      <c r="V55" s="68" t="e">
        <f>IF(AND(Riesgos!#REF!="Muy Baja",Riesgos!#REF!="Moderado"),CONCATENATE("R10C",Riesgos!#REF!),"")</f>
        <v>#REF!</v>
      </c>
      <c r="W55" s="69" t="e">
        <f>IF(AND(Riesgos!#REF!="Muy Baja",Riesgos!#REF!="Moderado"),CONCATENATE("R10C",Riesgos!#REF!),"")</f>
        <v>#REF!</v>
      </c>
      <c r="X55" s="69" t="e">
        <f>IF(AND(Riesgos!#REF!="Muy Baja",Riesgos!#REF!="Moderado"),CONCATENATE("R10C",Riesgos!#REF!),"")</f>
        <v>#REF!</v>
      </c>
      <c r="Y55" s="69" t="e">
        <f>IF(AND(Riesgos!#REF!="Muy Baja",Riesgos!#REF!="Moderado"),CONCATENATE("R10C",Riesgos!#REF!),"")</f>
        <v>#REF!</v>
      </c>
      <c r="Z55" s="69" t="e">
        <f>IF(AND(Riesgos!#REF!="Muy Baja",Riesgos!#REF!="Moderado"),CONCATENATE("R10C",Riesgos!#REF!),"")</f>
        <v>#REF!</v>
      </c>
      <c r="AA55" s="70" t="e">
        <f>IF(AND(Riesgos!#REF!="Muy Baja",Riesgos!#REF!="Moderado"),CONCATENATE("R10C",Riesgos!#REF!),"")</f>
        <v>#REF!</v>
      </c>
      <c r="AB55" s="59" t="e">
        <f>IF(AND(Riesgos!#REF!="Muy Baja",Riesgos!#REF!="Mayor"),CONCATENATE("R10C",Riesgos!#REF!),"")</f>
        <v>#REF!</v>
      </c>
      <c r="AC55" s="60" t="e">
        <f>IF(AND(Riesgos!#REF!="Muy Baja",Riesgos!#REF!="Mayor"),CONCATENATE("R10C",Riesgos!#REF!),"")</f>
        <v>#REF!</v>
      </c>
      <c r="AD55" s="60" t="e">
        <f>IF(AND(Riesgos!#REF!="Muy Baja",Riesgos!#REF!="Mayor"),CONCATENATE("R10C",Riesgos!#REF!),"")</f>
        <v>#REF!</v>
      </c>
      <c r="AE55" s="60" t="e">
        <f>IF(AND(Riesgos!#REF!="Muy Baja",Riesgos!#REF!="Mayor"),CONCATENATE("R10C",Riesgos!#REF!),"")</f>
        <v>#REF!</v>
      </c>
      <c r="AF55" s="60" t="e">
        <f>IF(AND(Riesgos!#REF!="Muy Baja",Riesgos!#REF!="Mayor"),CONCATENATE("R10C",Riesgos!#REF!),"")</f>
        <v>#REF!</v>
      </c>
      <c r="AG55" s="61" t="e">
        <f>IF(AND(Riesgos!#REF!="Muy Baja",Riesgos!#REF!="Mayor"),CONCATENATE("R10C",Riesgos!#REF!),"")</f>
        <v>#REF!</v>
      </c>
      <c r="AH55" s="87" t="e">
        <f>IF(AND(Riesgos!#REF!="Muy Baja",Riesgos!#REF!="Catastrófico"),CONCATENATE("R10C",Riesgos!#REF!),"")</f>
        <v>#REF!</v>
      </c>
      <c r="AI55" s="88" t="e">
        <f>IF(AND(Riesgos!#REF!="Muy Baja",Riesgos!#REF!="Catastrófico"),CONCATENATE("R10C",Riesgos!#REF!),"")</f>
        <v>#REF!</v>
      </c>
      <c r="AJ55" s="88" t="e">
        <f>IF(AND(Riesgos!#REF!="Muy Baja",Riesgos!#REF!="Catastrófico"),CONCATENATE("R10C",Riesgos!#REF!),"")</f>
        <v>#REF!</v>
      </c>
      <c r="AK55" s="88" t="e">
        <f>IF(AND(Riesgos!#REF!="Muy Baja",Riesgos!#REF!="Catastrófico"),CONCATENATE("R10C",Riesgos!#REF!),"")</f>
        <v>#REF!</v>
      </c>
      <c r="AL55" s="88" t="e">
        <f>IF(AND(Riesgos!#REF!="Muy Baja",Riesgos!#REF!="Catastrófico"),CONCATENATE("R10C",Riesgos!#REF!),"")</f>
        <v>#REF!</v>
      </c>
      <c r="AM55" s="89" t="e">
        <f>IF(AND(Riesgos!#REF!="Muy Baja",Riesgos!#REF!="Catastrófico"),CONCATENATE("R10C",Riesgos!#REF!),"")</f>
        <v>#REF!</v>
      </c>
      <c r="AN55" s="19"/>
      <c r="AO55" s="19"/>
      <c r="AP55" s="19"/>
      <c r="AQ55" s="19"/>
      <c r="AR55" s="19"/>
      <c r="AS55" s="19"/>
      <c r="AT55" s="19"/>
      <c r="AU55" s="19"/>
      <c r="AV55" s="19"/>
      <c r="AW55" s="19"/>
      <c r="AX55" s="19"/>
      <c r="AY55" s="19"/>
      <c r="AZ55" s="19"/>
      <c r="BA55" s="19"/>
      <c r="BB55" s="19"/>
      <c r="BC55" s="19"/>
      <c r="BD55" s="19"/>
      <c r="BE55" s="19"/>
      <c r="BF55" s="19"/>
      <c r="BG55" s="19"/>
      <c r="BH55" s="19"/>
      <c r="BI55" s="19"/>
    </row>
    <row r="56" spans="1:61" ht="15.75" customHeight="1">
      <c r="A56" s="19"/>
      <c r="B56" s="19"/>
      <c r="C56" s="19"/>
      <c r="D56" s="19"/>
      <c r="E56" s="19"/>
      <c r="F56" s="19"/>
      <c r="G56" s="19"/>
      <c r="H56" s="19"/>
      <c r="I56" s="19"/>
      <c r="J56" s="514" t="s">
        <v>417</v>
      </c>
      <c r="K56" s="466"/>
      <c r="L56" s="466"/>
      <c r="M56" s="466"/>
      <c r="N56" s="466"/>
      <c r="O56" s="468"/>
      <c r="P56" s="514" t="s">
        <v>418</v>
      </c>
      <c r="Q56" s="466"/>
      <c r="R56" s="466"/>
      <c r="S56" s="466"/>
      <c r="T56" s="466"/>
      <c r="U56" s="468"/>
      <c r="V56" s="514" t="s">
        <v>419</v>
      </c>
      <c r="W56" s="466"/>
      <c r="X56" s="466"/>
      <c r="Y56" s="466"/>
      <c r="Z56" s="466"/>
      <c r="AA56" s="468"/>
      <c r="AB56" s="514" t="s">
        <v>420</v>
      </c>
      <c r="AC56" s="466"/>
      <c r="AD56" s="466"/>
      <c r="AE56" s="466"/>
      <c r="AF56" s="466"/>
      <c r="AG56" s="468"/>
      <c r="AH56" s="514" t="s">
        <v>421</v>
      </c>
      <c r="AI56" s="466"/>
      <c r="AJ56" s="466"/>
      <c r="AK56" s="466"/>
      <c r="AL56" s="466"/>
      <c r="AM56" s="468"/>
      <c r="AN56" s="19"/>
      <c r="AO56" s="19"/>
      <c r="AP56" s="19"/>
      <c r="AQ56" s="19"/>
      <c r="AR56" s="19"/>
      <c r="AS56" s="19"/>
      <c r="AT56" s="19"/>
      <c r="AU56" s="19"/>
      <c r="AV56" s="19"/>
      <c r="AW56" s="19"/>
      <c r="AX56" s="19"/>
      <c r="AY56" s="19"/>
      <c r="AZ56" s="19"/>
      <c r="BA56" s="19"/>
      <c r="BB56" s="19"/>
      <c r="BC56" s="19"/>
      <c r="BD56" s="19"/>
      <c r="BE56" s="19"/>
      <c r="BF56" s="19"/>
      <c r="BG56" s="19"/>
      <c r="BH56" s="19"/>
      <c r="BI56" s="19"/>
    </row>
    <row r="57" spans="1:61" ht="15.75" customHeight="1">
      <c r="A57" s="19"/>
      <c r="B57" s="19"/>
      <c r="C57" s="19"/>
      <c r="D57" s="19"/>
      <c r="E57" s="19"/>
      <c r="F57" s="19"/>
      <c r="G57" s="19"/>
      <c r="H57" s="19"/>
      <c r="I57" s="19"/>
      <c r="J57" s="381"/>
      <c r="K57" s="378"/>
      <c r="L57" s="378"/>
      <c r="M57" s="378"/>
      <c r="N57" s="378"/>
      <c r="O57" s="376"/>
      <c r="P57" s="381"/>
      <c r="Q57" s="378"/>
      <c r="R57" s="378"/>
      <c r="S57" s="378"/>
      <c r="T57" s="378"/>
      <c r="U57" s="376"/>
      <c r="V57" s="381"/>
      <c r="W57" s="378"/>
      <c r="X57" s="378"/>
      <c r="Y57" s="378"/>
      <c r="Z57" s="378"/>
      <c r="AA57" s="376"/>
      <c r="AB57" s="381"/>
      <c r="AC57" s="378"/>
      <c r="AD57" s="378"/>
      <c r="AE57" s="378"/>
      <c r="AF57" s="378"/>
      <c r="AG57" s="376"/>
      <c r="AH57" s="381"/>
      <c r="AI57" s="378"/>
      <c r="AJ57" s="378"/>
      <c r="AK57" s="378"/>
      <c r="AL57" s="378"/>
      <c r="AM57" s="376"/>
      <c r="AN57" s="19"/>
      <c r="AO57" s="19"/>
      <c r="AP57" s="19"/>
      <c r="AQ57" s="19"/>
      <c r="AR57" s="19"/>
      <c r="AS57" s="19"/>
      <c r="AT57" s="19"/>
      <c r="AU57" s="19"/>
      <c r="AV57" s="19"/>
      <c r="AW57" s="19"/>
      <c r="AX57" s="19"/>
      <c r="AY57" s="19"/>
      <c r="AZ57" s="19"/>
      <c r="BA57" s="19"/>
      <c r="BB57" s="19"/>
      <c r="BC57" s="19"/>
      <c r="BD57" s="19"/>
      <c r="BE57" s="19"/>
      <c r="BF57" s="19"/>
      <c r="BG57" s="19"/>
      <c r="BH57" s="19"/>
      <c r="BI57" s="19"/>
    </row>
    <row r="58" spans="1:61" ht="15.75" customHeight="1">
      <c r="A58" s="19"/>
      <c r="B58" s="19"/>
      <c r="C58" s="19"/>
      <c r="D58" s="19"/>
      <c r="E58" s="19"/>
      <c r="F58" s="19"/>
      <c r="G58" s="19"/>
      <c r="H58" s="19"/>
      <c r="I58" s="19"/>
      <c r="J58" s="381"/>
      <c r="K58" s="378"/>
      <c r="L58" s="378"/>
      <c r="M58" s="378"/>
      <c r="N58" s="378"/>
      <c r="O58" s="376"/>
      <c r="P58" s="381"/>
      <c r="Q58" s="378"/>
      <c r="R58" s="378"/>
      <c r="S58" s="378"/>
      <c r="T58" s="378"/>
      <c r="U58" s="376"/>
      <c r="V58" s="381"/>
      <c r="W58" s="378"/>
      <c r="X58" s="378"/>
      <c r="Y58" s="378"/>
      <c r="Z58" s="378"/>
      <c r="AA58" s="376"/>
      <c r="AB58" s="381"/>
      <c r="AC58" s="378"/>
      <c r="AD58" s="378"/>
      <c r="AE58" s="378"/>
      <c r="AF58" s="378"/>
      <c r="AG58" s="376"/>
      <c r="AH58" s="381"/>
      <c r="AI58" s="378"/>
      <c r="AJ58" s="378"/>
      <c r="AK58" s="378"/>
      <c r="AL58" s="378"/>
      <c r="AM58" s="376"/>
      <c r="AN58" s="19"/>
      <c r="AO58" s="19"/>
      <c r="AP58" s="19"/>
      <c r="AQ58" s="19"/>
      <c r="AR58" s="19"/>
      <c r="AS58" s="19"/>
      <c r="AT58" s="19"/>
      <c r="AU58" s="19"/>
      <c r="AV58" s="19"/>
      <c r="AW58" s="19"/>
      <c r="AX58" s="19"/>
      <c r="AY58" s="19"/>
      <c r="AZ58" s="19"/>
      <c r="BA58" s="19"/>
      <c r="BB58" s="19"/>
      <c r="BC58" s="19"/>
      <c r="BD58" s="19"/>
      <c r="BE58" s="19"/>
      <c r="BF58" s="19"/>
      <c r="BG58" s="19"/>
      <c r="BH58" s="19"/>
      <c r="BI58" s="19"/>
    </row>
    <row r="59" spans="1:61" ht="15.75" customHeight="1">
      <c r="A59" s="19"/>
      <c r="B59" s="19"/>
      <c r="C59" s="19"/>
      <c r="D59" s="19"/>
      <c r="E59" s="19"/>
      <c r="F59" s="19"/>
      <c r="G59" s="19"/>
      <c r="H59" s="19"/>
      <c r="I59" s="19"/>
      <c r="J59" s="381"/>
      <c r="K59" s="378"/>
      <c r="L59" s="378"/>
      <c r="M59" s="378"/>
      <c r="N59" s="378"/>
      <c r="O59" s="376"/>
      <c r="P59" s="381"/>
      <c r="Q59" s="378"/>
      <c r="R59" s="378"/>
      <c r="S59" s="378"/>
      <c r="T59" s="378"/>
      <c r="U59" s="376"/>
      <c r="V59" s="381"/>
      <c r="W59" s="378"/>
      <c r="X59" s="378"/>
      <c r="Y59" s="378"/>
      <c r="Z59" s="378"/>
      <c r="AA59" s="376"/>
      <c r="AB59" s="381"/>
      <c r="AC59" s="378"/>
      <c r="AD59" s="378"/>
      <c r="AE59" s="378"/>
      <c r="AF59" s="378"/>
      <c r="AG59" s="376"/>
      <c r="AH59" s="381"/>
      <c r="AI59" s="378"/>
      <c r="AJ59" s="378"/>
      <c r="AK59" s="378"/>
      <c r="AL59" s="378"/>
      <c r="AM59" s="376"/>
      <c r="AN59" s="19"/>
      <c r="AO59" s="19"/>
      <c r="AP59" s="19"/>
      <c r="AQ59" s="19"/>
      <c r="AR59" s="19"/>
      <c r="AS59" s="19"/>
      <c r="AT59" s="19"/>
      <c r="AU59" s="19"/>
      <c r="AV59" s="19"/>
      <c r="AW59" s="19"/>
      <c r="AX59" s="19"/>
      <c r="AY59" s="19"/>
      <c r="AZ59" s="19"/>
      <c r="BA59" s="19"/>
      <c r="BB59" s="19"/>
      <c r="BC59" s="19"/>
      <c r="BD59" s="19"/>
      <c r="BE59" s="19"/>
      <c r="BF59" s="19"/>
      <c r="BG59" s="19"/>
      <c r="BH59" s="19"/>
      <c r="BI59" s="19"/>
    </row>
    <row r="60" spans="1:61" ht="15.75" customHeight="1">
      <c r="A60" s="19"/>
      <c r="B60" s="19"/>
      <c r="C60" s="19"/>
      <c r="D60" s="19"/>
      <c r="E60" s="19"/>
      <c r="F60" s="19"/>
      <c r="G60" s="19"/>
      <c r="H60" s="19"/>
      <c r="I60" s="19"/>
      <c r="J60" s="381"/>
      <c r="K60" s="378"/>
      <c r="L60" s="378"/>
      <c r="M60" s="378"/>
      <c r="N60" s="378"/>
      <c r="O60" s="376"/>
      <c r="P60" s="381"/>
      <c r="Q60" s="378"/>
      <c r="R60" s="378"/>
      <c r="S60" s="378"/>
      <c r="T60" s="378"/>
      <c r="U60" s="376"/>
      <c r="V60" s="381"/>
      <c r="W60" s="378"/>
      <c r="X60" s="378"/>
      <c r="Y60" s="378"/>
      <c r="Z60" s="378"/>
      <c r="AA60" s="376"/>
      <c r="AB60" s="381"/>
      <c r="AC60" s="378"/>
      <c r="AD60" s="378"/>
      <c r="AE60" s="378"/>
      <c r="AF60" s="378"/>
      <c r="AG60" s="376"/>
      <c r="AH60" s="381"/>
      <c r="AI60" s="378"/>
      <c r="AJ60" s="378"/>
      <c r="AK60" s="378"/>
      <c r="AL60" s="378"/>
      <c r="AM60" s="376"/>
      <c r="AN60" s="19"/>
      <c r="AO60" s="19"/>
      <c r="AP60" s="19"/>
      <c r="AQ60" s="19"/>
      <c r="AR60" s="19"/>
      <c r="AS60" s="19"/>
      <c r="AT60" s="19"/>
      <c r="AU60" s="19"/>
      <c r="AV60" s="19"/>
      <c r="AW60" s="19"/>
      <c r="AX60" s="19"/>
      <c r="AY60" s="19"/>
      <c r="AZ60" s="19"/>
      <c r="BA60" s="19"/>
      <c r="BB60" s="19"/>
      <c r="BC60" s="19"/>
      <c r="BD60" s="19"/>
      <c r="BE60" s="19"/>
      <c r="BF60" s="19"/>
      <c r="BG60" s="19"/>
      <c r="BH60" s="19"/>
      <c r="BI60" s="19"/>
    </row>
    <row r="61" spans="1:61" ht="15.75" customHeight="1">
      <c r="A61" s="19"/>
      <c r="B61" s="19"/>
      <c r="C61" s="19"/>
      <c r="D61" s="19"/>
      <c r="E61" s="19"/>
      <c r="F61" s="19"/>
      <c r="G61" s="19"/>
      <c r="H61" s="19"/>
      <c r="I61" s="19"/>
      <c r="J61" s="477"/>
      <c r="K61" s="478"/>
      <c r="L61" s="478"/>
      <c r="M61" s="478"/>
      <c r="N61" s="478"/>
      <c r="O61" s="479"/>
      <c r="P61" s="477"/>
      <c r="Q61" s="478"/>
      <c r="R61" s="478"/>
      <c r="S61" s="478"/>
      <c r="T61" s="478"/>
      <c r="U61" s="479"/>
      <c r="V61" s="477"/>
      <c r="W61" s="478"/>
      <c r="X61" s="478"/>
      <c r="Y61" s="478"/>
      <c r="Z61" s="478"/>
      <c r="AA61" s="479"/>
      <c r="AB61" s="477"/>
      <c r="AC61" s="478"/>
      <c r="AD61" s="478"/>
      <c r="AE61" s="478"/>
      <c r="AF61" s="478"/>
      <c r="AG61" s="479"/>
      <c r="AH61" s="477"/>
      <c r="AI61" s="478"/>
      <c r="AJ61" s="478"/>
      <c r="AK61" s="478"/>
      <c r="AL61" s="478"/>
      <c r="AM61" s="479"/>
      <c r="AN61" s="19"/>
      <c r="AO61" s="19"/>
      <c r="AP61" s="19"/>
      <c r="AQ61" s="19"/>
      <c r="AR61" s="19"/>
      <c r="AS61" s="19"/>
      <c r="AT61" s="19"/>
      <c r="AU61" s="19"/>
      <c r="AV61" s="19"/>
      <c r="AW61" s="19"/>
      <c r="AX61" s="19"/>
      <c r="AY61" s="19"/>
      <c r="AZ61" s="19"/>
      <c r="BA61" s="19"/>
      <c r="BB61" s="19"/>
      <c r="BC61" s="19"/>
      <c r="BD61" s="19"/>
      <c r="BE61" s="19"/>
      <c r="BF61" s="19"/>
      <c r="BG61" s="19"/>
      <c r="BH61" s="19"/>
      <c r="BI61" s="19"/>
    </row>
    <row r="62" spans="1:61"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row>
    <row r="63" spans="1:61" ht="15" customHeight="1">
      <c r="A63" s="19"/>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19"/>
      <c r="AV63" s="19"/>
      <c r="AW63" s="19"/>
      <c r="AX63" s="19"/>
      <c r="AY63" s="19"/>
      <c r="AZ63" s="19"/>
      <c r="BA63" s="19"/>
      <c r="BB63" s="19"/>
      <c r="BC63" s="19"/>
      <c r="BD63" s="19"/>
      <c r="BE63" s="19"/>
      <c r="BF63" s="19"/>
      <c r="BG63" s="19"/>
      <c r="BH63" s="19"/>
    </row>
    <row r="64" spans="1:61" ht="15" customHeight="1">
      <c r="A64" s="19"/>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19"/>
      <c r="AV64" s="19"/>
      <c r="AW64" s="19"/>
      <c r="AX64" s="19"/>
      <c r="AY64" s="19"/>
      <c r="AZ64" s="19"/>
      <c r="BA64" s="19"/>
      <c r="BB64" s="19"/>
      <c r="BC64" s="19"/>
      <c r="BD64" s="19"/>
      <c r="BE64" s="19"/>
      <c r="BF64" s="19"/>
      <c r="BG64" s="19"/>
      <c r="BH64" s="19"/>
    </row>
    <row r="65" spans="1:60"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row>
    <row r="66" spans="1:60"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row>
    <row r="67" spans="1:60"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row>
    <row r="68" spans="1:60"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row>
    <row r="69" spans="1:60"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row>
    <row r="70" spans="1:60"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row>
    <row r="71" spans="1:60"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row>
    <row r="72" spans="1:60"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row>
    <row r="73" spans="1:60"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row>
    <row r="74" spans="1:60"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row>
    <row r="75" spans="1:60"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row>
    <row r="76" spans="1:60"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row>
    <row r="77" spans="1:60"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row>
    <row r="78" spans="1:60"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row>
    <row r="79" spans="1:60"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row>
    <row r="80" spans="1:60"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row>
    <row r="81" spans="1:60"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row>
    <row r="82" spans="1:60"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row>
    <row r="83" spans="1:60"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row>
    <row r="84" spans="1:60"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row>
    <row r="85" spans="1:60"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row>
    <row r="86" spans="1:60"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row>
    <row r="87" spans="1:60"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row>
    <row r="88" spans="1:60"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row>
    <row r="89" spans="1:60"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row>
    <row r="90" spans="1:60"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row>
    <row r="91" spans="1:60"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row>
    <row r="92" spans="1:60"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row>
    <row r="93" spans="1:60"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row>
    <row r="94" spans="1:60"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row>
    <row r="95" spans="1:60"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row>
    <row r="96" spans="1:60"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row>
    <row r="97" spans="1:60"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row>
    <row r="98" spans="1:60"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row>
    <row r="99" spans="1:60"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row>
    <row r="100" spans="1:60"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row>
    <row r="101" spans="1:60"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row>
    <row r="102" spans="1:60"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row>
    <row r="103" spans="1:60"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row>
    <row r="104" spans="1:60"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row>
    <row r="105" spans="1:60"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row>
    <row r="106" spans="1:60"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row>
    <row r="107" spans="1:60"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row>
    <row r="108" spans="1:60"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row>
    <row r="109" spans="1:60"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row>
    <row r="110" spans="1:60"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row>
    <row r="111" spans="1:60"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row>
    <row r="112" spans="1:60"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row>
    <row r="113" spans="1:60"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row>
    <row r="114" spans="1:60"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row>
    <row r="115" spans="1:60"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row>
    <row r="116" spans="1:60"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row>
    <row r="117" spans="1:60"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row>
    <row r="118" spans="1:60"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row>
    <row r="119" spans="1:60"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row>
    <row r="120" spans="1:60"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row>
    <row r="121" spans="1:60"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row>
    <row r="122" spans="1:60"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row>
    <row r="123" spans="1:60"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row>
    <row r="124" spans="1:60"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row>
    <row r="125" spans="1:60"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row>
    <row r="126" spans="1:60"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row>
    <row r="127" spans="1:60"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row>
    <row r="128" spans="1:60"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row>
    <row r="129" spans="1:60"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row>
    <row r="130" spans="1:60"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row>
    <row r="131" spans="1:60"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row>
    <row r="132" spans="1:60"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row>
    <row r="133" spans="1:60"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row>
    <row r="134" spans="1:60"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row>
    <row r="135" spans="1:60"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row>
    <row r="136" spans="1:60"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row>
    <row r="137" spans="1:60"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row>
    <row r="138" spans="1:60"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row>
    <row r="139" spans="1:60"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row>
    <row r="140" spans="1:60"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row>
    <row r="141" spans="1:60"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row>
    <row r="142" spans="1:60"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row>
    <row r="143" spans="1:60"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row>
    <row r="144" spans="1:60"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row>
    <row r="145" spans="1:60"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row>
    <row r="146" spans="1:60"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row>
    <row r="147" spans="1:60"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row>
    <row r="148" spans="1:60"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row>
    <row r="149" spans="1:60"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row>
    <row r="150" spans="1:60"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row>
    <row r="151" spans="1:60"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row>
    <row r="152" spans="1:60"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row>
    <row r="153" spans="1:60"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row>
    <row r="154" spans="1:60"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row>
    <row r="155" spans="1:60"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row>
    <row r="156" spans="1:60"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row>
    <row r="157" spans="1:60"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row>
    <row r="158" spans="1:60"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row>
    <row r="159" spans="1:60"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row>
    <row r="160" spans="1:60"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row>
    <row r="161" spans="1:60"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row>
    <row r="162" spans="1:60"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row>
    <row r="163" spans="1:60"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row>
    <row r="164" spans="1:60"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row>
    <row r="165" spans="1:60"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row>
    <row r="166" spans="1:60"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row>
    <row r="167" spans="1:60"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row>
    <row r="168" spans="1:60"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row>
    <row r="169" spans="1:60"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row>
    <row r="170" spans="1:60"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row>
    <row r="171" spans="1:60"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row>
    <row r="172" spans="1:60"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row>
    <row r="173" spans="1:60"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row>
    <row r="174" spans="1:60"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row>
    <row r="175" spans="1:60"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row>
    <row r="176" spans="1:60"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row>
    <row r="177" spans="1:60"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row>
    <row r="178" spans="1:60"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row>
    <row r="179" spans="1:60"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row>
    <row r="180" spans="1:60"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row>
    <row r="181" spans="1:60"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row>
    <row r="182" spans="1:60"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row>
    <row r="183" spans="1:60"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row>
    <row r="184" spans="1:60"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row>
    <row r="185" spans="1:60"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row>
    <row r="186" spans="1:60"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row>
    <row r="187" spans="1:60"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row>
    <row r="188" spans="1:60"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row>
    <row r="189" spans="1:60"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row>
    <row r="190" spans="1:60"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row>
    <row r="191" spans="1:60" ht="15.75" customHeight="1">
      <c r="A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row>
    <row r="192" spans="1:60" ht="15.75" customHeight="1">
      <c r="A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row>
    <row r="193" spans="1:60" ht="15.75" customHeight="1">
      <c r="A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row>
    <row r="194" spans="1:60" ht="15.75" customHeight="1">
      <c r="A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row>
    <row r="195" spans="1:60" ht="15.75" customHeight="1">
      <c r="A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row>
    <row r="196" spans="1:60" ht="15.75" customHeight="1">
      <c r="A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row>
    <row r="197" spans="1:60" ht="15.75" customHeight="1">
      <c r="A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row>
    <row r="198" spans="1:60" ht="15.75" customHeight="1">
      <c r="A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row>
    <row r="199" spans="1:60" ht="15.75" customHeight="1">
      <c r="A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row>
    <row r="200" spans="1:60" ht="15.75" customHeight="1">
      <c r="A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row>
    <row r="201" spans="1:60" ht="15.75" customHeight="1">
      <c r="A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row>
    <row r="202" spans="1:60" ht="15.75" customHeight="1">
      <c r="A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row>
    <row r="203" spans="1:60" ht="15.75" customHeight="1">
      <c r="A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row>
    <row r="204" spans="1:60" ht="15.75" customHeight="1">
      <c r="A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row>
    <row r="205" spans="1:60" ht="15.75" customHeight="1">
      <c r="A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row>
    <row r="206" spans="1:60" ht="15.75" customHeight="1">
      <c r="A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row>
    <row r="207" spans="1:60" ht="15.75" customHeight="1">
      <c r="A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row>
    <row r="208" spans="1:60" ht="15.75" customHeight="1">
      <c r="A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row>
    <row r="209" spans="1:60" ht="15.75" customHeight="1">
      <c r="A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row>
    <row r="210" spans="1:60" ht="15.75" customHeight="1">
      <c r="A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row>
    <row r="211" spans="1:60" ht="15.75" customHeight="1">
      <c r="A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row>
    <row r="212" spans="1:60" ht="15.75" customHeight="1">
      <c r="A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row>
    <row r="213" spans="1:60" ht="15.75" customHeight="1">
      <c r="A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row>
    <row r="214" spans="1:60" ht="15.75" customHeight="1">
      <c r="A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row>
    <row r="215" spans="1:60" ht="15.75" customHeight="1">
      <c r="A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row>
    <row r="216" spans="1:60" ht="15.75" customHeight="1">
      <c r="A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row>
    <row r="217" spans="1:60" ht="15.75" customHeight="1">
      <c r="A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row>
    <row r="218" spans="1:60" ht="15.75" customHeight="1">
      <c r="A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row>
    <row r="219" spans="1:60" ht="15.75" customHeight="1">
      <c r="A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row>
    <row r="220" spans="1:60" ht="15.75" customHeight="1">
      <c r="A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row>
    <row r="221" spans="1:60" ht="15.75" customHeight="1">
      <c r="A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row>
    <row r="222" spans="1:60" ht="15.75" customHeight="1">
      <c r="A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row>
    <row r="223" spans="1:60" ht="15.75" customHeight="1">
      <c r="A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row>
    <row r="224" spans="1:60" ht="15.75" customHeight="1">
      <c r="A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row>
    <row r="225" spans="1:60" ht="15.75" customHeight="1">
      <c r="A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row>
    <row r="226" spans="1:60" ht="15.75" customHeight="1">
      <c r="A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row>
    <row r="227" spans="1:60" ht="15.75" customHeight="1">
      <c r="A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row>
    <row r="228" spans="1:60" ht="15.75" customHeight="1">
      <c r="A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row>
    <row r="229" spans="1:60" ht="15.75" customHeight="1">
      <c r="A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row>
    <row r="230" spans="1:60" ht="15.75" customHeight="1">
      <c r="A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row>
    <row r="231" spans="1:60" ht="15.75" customHeight="1">
      <c r="A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row>
    <row r="232" spans="1:60" ht="15.75" customHeight="1">
      <c r="A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row>
    <row r="233" spans="1:60" ht="15.75" customHeight="1">
      <c r="A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row>
    <row r="234" spans="1:60" ht="15.75" customHeight="1">
      <c r="A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row>
    <row r="235" spans="1:60" ht="15.75" customHeight="1">
      <c r="A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row>
    <row r="236" spans="1:60" ht="15.75" customHeight="1">
      <c r="A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row>
    <row r="237" spans="1:60" ht="15.75" customHeight="1">
      <c r="A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row>
    <row r="238" spans="1:60" ht="15.75" customHeight="1">
      <c r="A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row>
    <row r="239" spans="1:60" ht="15.75" customHeight="1">
      <c r="A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row>
    <row r="240" spans="1:60" ht="15.75" customHeight="1">
      <c r="A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row>
    <row r="241" spans="1:60" ht="15.75" customHeight="1">
      <c r="A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row>
    <row r="242" spans="1:60" ht="15.75" customHeight="1">
      <c r="A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row>
    <row r="243" spans="1:60" ht="15.75" customHeight="1">
      <c r="A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row>
    <row r="244" spans="1:60" ht="15.75" customHeight="1">
      <c r="A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row>
    <row r="245" spans="1:60" ht="15.75" customHeight="1">
      <c r="A245" s="19"/>
    </row>
    <row r="246" spans="1:60" ht="15.75" customHeight="1">
      <c r="A246" s="19"/>
    </row>
    <row r="247" spans="1:60" ht="15.75" customHeight="1">
      <c r="A247" s="19"/>
    </row>
    <row r="248" spans="1:60" ht="15.75" customHeight="1">
      <c r="A248" s="19"/>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10.7109375" customWidth="1"/>
    <col min="2" max="2" width="24.140625" customWidth="1"/>
    <col min="3" max="3" width="70.140625" customWidth="1"/>
    <col min="4" max="4" width="29.85546875" customWidth="1"/>
    <col min="5" max="26" width="10.7109375" customWidth="1"/>
  </cols>
  <sheetData>
    <row r="1" spans="1:26" ht="23.25">
      <c r="A1" s="19"/>
      <c r="B1" s="516" t="s">
        <v>423</v>
      </c>
      <c r="C1" s="378"/>
      <c r="D1" s="378"/>
      <c r="E1" s="19"/>
      <c r="F1" s="19"/>
      <c r="G1" s="19"/>
      <c r="H1" s="19"/>
      <c r="I1" s="19"/>
      <c r="J1" s="19"/>
      <c r="K1" s="19"/>
      <c r="L1" s="19"/>
      <c r="M1" s="19"/>
      <c r="N1" s="19"/>
      <c r="O1" s="19"/>
      <c r="P1" s="19"/>
      <c r="Q1" s="19"/>
      <c r="R1" s="19"/>
      <c r="S1" s="19"/>
      <c r="T1" s="19"/>
      <c r="U1" s="19"/>
      <c r="V1" s="19"/>
      <c r="W1" s="19"/>
      <c r="X1" s="19"/>
      <c r="Y1" s="19"/>
      <c r="Z1" s="19"/>
    </row>
    <row r="2" spans="1:26">
      <c r="A2" s="19"/>
      <c r="B2" s="19"/>
      <c r="C2" s="19"/>
      <c r="D2" s="19"/>
      <c r="E2" s="19"/>
      <c r="F2" s="19"/>
      <c r="G2" s="19"/>
      <c r="H2" s="19"/>
      <c r="I2" s="19"/>
      <c r="J2" s="19"/>
      <c r="K2" s="19"/>
      <c r="L2" s="19"/>
      <c r="M2" s="19"/>
      <c r="N2" s="19"/>
      <c r="O2" s="19"/>
      <c r="P2" s="19"/>
      <c r="Q2" s="19"/>
      <c r="R2" s="19"/>
      <c r="S2" s="19"/>
      <c r="T2" s="19"/>
      <c r="U2" s="19"/>
      <c r="V2" s="19"/>
      <c r="W2" s="19"/>
      <c r="X2" s="19"/>
      <c r="Y2" s="19"/>
      <c r="Z2" s="19"/>
    </row>
    <row r="3" spans="1:26" ht="25.5">
      <c r="A3" s="19"/>
      <c r="B3" s="40"/>
      <c r="C3" s="41" t="s">
        <v>424</v>
      </c>
      <c r="D3" s="41" t="s">
        <v>215</v>
      </c>
      <c r="E3" s="19"/>
      <c r="F3" s="19"/>
      <c r="G3" s="19"/>
      <c r="H3" s="19"/>
      <c r="I3" s="19"/>
      <c r="J3" s="19"/>
      <c r="K3" s="19"/>
      <c r="L3" s="19"/>
      <c r="M3" s="19"/>
      <c r="N3" s="19"/>
      <c r="O3" s="19"/>
      <c r="P3" s="19"/>
      <c r="Q3" s="19"/>
      <c r="R3" s="19"/>
      <c r="S3" s="19"/>
      <c r="T3" s="19"/>
      <c r="U3" s="19"/>
      <c r="V3" s="19"/>
      <c r="W3" s="19"/>
      <c r="X3" s="19"/>
      <c r="Y3" s="19"/>
      <c r="Z3" s="19"/>
    </row>
    <row r="4" spans="1:26" ht="51">
      <c r="A4" s="19"/>
      <c r="B4" s="42" t="s">
        <v>322</v>
      </c>
      <c r="C4" s="43" t="s">
        <v>425</v>
      </c>
      <c r="D4" s="44">
        <v>0.2</v>
      </c>
      <c r="E4" s="19"/>
      <c r="F4" s="19"/>
      <c r="G4" s="19"/>
      <c r="H4" s="19"/>
      <c r="I4" s="19"/>
      <c r="J4" s="19"/>
      <c r="K4" s="19"/>
      <c r="L4" s="19"/>
      <c r="M4" s="19"/>
      <c r="N4" s="19"/>
      <c r="O4" s="19"/>
      <c r="P4" s="19"/>
      <c r="Q4" s="19"/>
      <c r="R4" s="19"/>
      <c r="S4" s="19"/>
      <c r="T4" s="19"/>
      <c r="U4" s="19"/>
      <c r="V4" s="19"/>
      <c r="W4" s="19"/>
      <c r="X4" s="19"/>
      <c r="Y4" s="19"/>
      <c r="Z4" s="19"/>
    </row>
    <row r="5" spans="1:26" ht="51">
      <c r="A5" s="19"/>
      <c r="B5" s="45" t="s">
        <v>336</v>
      </c>
      <c r="C5" s="46" t="s">
        <v>426</v>
      </c>
      <c r="D5" s="47">
        <v>0.4</v>
      </c>
      <c r="E5" s="19"/>
      <c r="F5" s="19"/>
      <c r="G5" s="19"/>
      <c r="H5" s="19"/>
      <c r="I5" s="19"/>
      <c r="J5" s="19"/>
      <c r="K5" s="19"/>
      <c r="L5" s="19"/>
      <c r="M5" s="19"/>
      <c r="N5" s="19"/>
      <c r="O5" s="19"/>
      <c r="P5" s="19"/>
      <c r="Q5" s="19"/>
      <c r="R5" s="19"/>
      <c r="S5" s="19"/>
      <c r="T5" s="19"/>
      <c r="U5" s="19"/>
      <c r="V5" s="19"/>
      <c r="W5" s="19"/>
      <c r="X5" s="19"/>
      <c r="Y5" s="19"/>
      <c r="Z5" s="19"/>
    </row>
    <row r="6" spans="1:26" ht="51">
      <c r="A6" s="19"/>
      <c r="B6" s="48" t="s">
        <v>349</v>
      </c>
      <c r="C6" s="46" t="s">
        <v>427</v>
      </c>
      <c r="D6" s="47">
        <v>0.6</v>
      </c>
      <c r="E6" s="19"/>
      <c r="F6" s="19"/>
      <c r="G6" s="19"/>
      <c r="H6" s="19"/>
      <c r="I6" s="19"/>
      <c r="J6" s="19"/>
      <c r="K6" s="19"/>
      <c r="L6" s="19"/>
      <c r="M6" s="19"/>
      <c r="N6" s="19"/>
      <c r="O6" s="19"/>
      <c r="P6" s="19"/>
      <c r="Q6" s="19"/>
      <c r="R6" s="19"/>
      <c r="S6" s="19"/>
      <c r="T6" s="19"/>
      <c r="U6" s="19"/>
      <c r="V6" s="19"/>
      <c r="W6" s="19"/>
      <c r="X6" s="19"/>
      <c r="Y6" s="19"/>
      <c r="Z6" s="19"/>
    </row>
    <row r="7" spans="1:26" ht="76.5">
      <c r="A7" s="19"/>
      <c r="B7" s="49" t="s">
        <v>360</v>
      </c>
      <c r="C7" s="46" t="s">
        <v>428</v>
      </c>
      <c r="D7" s="47">
        <v>0.8</v>
      </c>
      <c r="E7" s="19"/>
      <c r="F7" s="19"/>
      <c r="G7" s="19"/>
      <c r="H7" s="19"/>
      <c r="I7" s="19"/>
      <c r="J7" s="19"/>
      <c r="K7" s="19"/>
      <c r="L7" s="19"/>
      <c r="M7" s="19"/>
      <c r="N7" s="19"/>
      <c r="O7" s="19"/>
      <c r="P7" s="19"/>
      <c r="Q7" s="19"/>
      <c r="R7" s="19"/>
      <c r="S7" s="19"/>
      <c r="T7" s="19"/>
      <c r="U7" s="19"/>
      <c r="V7" s="19"/>
      <c r="W7" s="19"/>
      <c r="X7" s="19"/>
      <c r="Y7" s="19"/>
      <c r="Z7" s="19"/>
    </row>
    <row r="8" spans="1:26" ht="51">
      <c r="A8" s="19"/>
      <c r="B8" s="50" t="s">
        <v>370</v>
      </c>
      <c r="C8" s="46" t="s">
        <v>429</v>
      </c>
      <c r="D8" s="47">
        <v>1</v>
      </c>
      <c r="E8" s="19"/>
      <c r="F8" s="19"/>
      <c r="G8" s="19"/>
      <c r="H8" s="19"/>
      <c r="I8" s="19"/>
      <c r="J8" s="19"/>
      <c r="K8" s="19"/>
      <c r="L8" s="19"/>
      <c r="M8" s="19"/>
      <c r="N8" s="19"/>
      <c r="O8" s="19"/>
      <c r="P8" s="19"/>
      <c r="Q8" s="19"/>
      <c r="R8" s="19"/>
      <c r="S8" s="19"/>
      <c r="T8" s="19"/>
      <c r="U8" s="19"/>
      <c r="V8" s="19"/>
      <c r="W8" s="19"/>
      <c r="X8" s="19"/>
      <c r="Y8" s="19"/>
      <c r="Z8" s="19"/>
    </row>
    <row r="9" spans="1:26">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16.5">
      <c r="A10" s="19"/>
      <c r="B10" s="51"/>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row>
    <row r="36" spans="1:26" ht="15.75" customHeight="1">
      <c r="A36" s="19"/>
    </row>
    <row r="37" spans="1:26" ht="15.75" customHeight="1">
      <c r="A37" s="19"/>
    </row>
    <row r="38" spans="1:26" ht="15.75" customHeight="1">
      <c r="A38" s="19"/>
    </row>
    <row r="39" spans="1:26" ht="15.75" customHeight="1">
      <c r="A39" s="19"/>
    </row>
    <row r="40" spans="1:26" ht="15.75" customHeight="1">
      <c r="A40" s="19"/>
    </row>
    <row r="41" spans="1:26" ht="15.75" customHeight="1">
      <c r="A41" s="19"/>
    </row>
    <row r="42" spans="1:26" ht="15.75" customHeight="1">
      <c r="A42" s="19"/>
    </row>
    <row r="43" spans="1:26" ht="15.75" customHeight="1">
      <c r="A43" s="19"/>
    </row>
    <row r="44" spans="1:26" ht="15.75" customHeight="1">
      <c r="A44" s="19"/>
    </row>
    <row r="45" spans="1:26" ht="15.75" customHeight="1">
      <c r="A45" s="19"/>
    </row>
    <row r="46" spans="1:26" ht="15.75" customHeight="1">
      <c r="A46" s="19"/>
    </row>
    <row r="47" spans="1:26" ht="15.75" customHeight="1">
      <c r="A47" s="19"/>
    </row>
    <row r="48" spans="1:26" ht="15.75" customHeight="1">
      <c r="A48" s="19"/>
    </row>
    <row r="49" spans="1:1" ht="15.75" customHeight="1">
      <c r="A49" s="19"/>
    </row>
    <row r="50" spans="1:1" ht="15.75" customHeight="1">
      <c r="A50" s="19"/>
    </row>
    <row r="51" spans="1:1" ht="15.75" customHeight="1">
      <c r="A51" s="19"/>
    </row>
    <row r="52" spans="1:1" ht="15.75" customHeight="1">
      <c r="A52" s="19"/>
    </row>
    <row r="53" spans="1:1" ht="15.75" customHeight="1">
      <c r="A53" s="19"/>
    </row>
    <row r="54" spans="1:1" ht="15.75" customHeight="1">
      <c r="A54" s="19"/>
    </row>
    <row r="55" spans="1:1" ht="15.75" customHeight="1">
      <c r="A55" s="19"/>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c r="A1" s="19"/>
      <c r="B1" s="517" t="s">
        <v>430</v>
      </c>
      <c r="C1" s="378"/>
      <c r="D1" s="378"/>
      <c r="E1" s="19"/>
      <c r="F1" s="19"/>
      <c r="G1" s="19"/>
      <c r="H1" s="19"/>
      <c r="I1" s="19"/>
      <c r="J1" s="19"/>
      <c r="K1" s="19"/>
      <c r="L1" s="19"/>
      <c r="M1" s="19"/>
      <c r="N1" s="19"/>
      <c r="O1" s="19"/>
      <c r="P1" s="19"/>
      <c r="Q1" s="19"/>
      <c r="R1" s="19"/>
      <c r="S1" s="19"/>
      <c r="T1" s="19"/>
      <c r="U1" s="19"/>
    </row>
    <row r="2" spans="1:21">
      <c r="A2" s="19"/>
      <c r="B2" s="19"/>
      <c r="C2" s="19"/>
      <c r="D2" s="19"/>
      <c r="E2" s="19"/>
      <c r="F2" s="19"/>
      <c r="G2" s="19"/>
      <c r="H2" s="19"/>
      <c r="I2" s="19"/>
      <c r="J2" s="19"/>
      <c r="K2" s="19"/>
      <c r="L2" s="19"/>
      <c r="M2" s="19"/>
      <c r="N2" s="19"/>
      <c r="O2" s="19"/>
      <c r="P2" s="19"/>
      <c r="Q2" s="19"/>
      <c r="R2" s="19"/>
      <c r="S2" s="19"/>
      <c r="T2" s="19"/>
      <c r="U2" s="19"/>
    </row>
    <row r="3" spans="1:21" ht="30">
      <c r="A3" s="19"/>
      <c r="B3" s="20"/>
      <c r="C3" s="21" t="s">
        <v>431</v>
      </c>
      <c r="D3" s="21" t="s">
        <v>432</v>
      </c>
      <c r="E3" s="19"/>
      <c r="F3" s="19"/>
      <c r="G3" s="19"/>
      <c r="H3" s="19"/>
      <c r="I3" s="19"/>
      <c r="J3" s="19"/>
      <c r="K3" s="19"/>
      <c r="L3" s="19"/>
      <c r="M3" s="19"/>
      <c r="N3" s="19"/>
      <c r="O3" s="19"/>
      <c r="P3" s="19"/>
      <c r="Q3" s="19"/>
      <c r="R3" s="19"/>
      <c r="S3" s="19"/>
      <c r="T3" s="19"/>
      <c r="U3" s="19"/>
    </row>
    <row r="4" spans="1:21" ht="33.75">
      <c r="A4" s="22" t="s">
        <v>433</v>
      </c>
      <c r="B4" s="23" t="s">
        <v>434</v>
      </c>
      <c r="C4" s="24" t="s">
        <v>435</v>
      </c>
      <c r="D4" s="25" t="s">
        <v>436</v>
      </c>
      <c r="E4" s="19"/>
      <c r="F4" s="19"/>
      <c r="G4" s="19"/>
      <c r="H4" s="19"/>
      <c r="I4" s="19"/>
      <c r="J4" s="19"/>
      <c r="K4" s="19"/>
      <c r="L4" s="19"/>
      <c r="M4" s="19"/>
      <c r="N4" s="19"/>
      <c r="O4" s="19"/>
      <c r="P4" s="19"/>
      <c r="Q4" s="19"/>
      <c r="R4" s="19"/>
      <c r="S4" s="19"/>
      <c r="T4" s="19"/>
      <c r="U4" s="19"/>
    </row>
    <row r="5" spans="1:21" ht="67.5">
      <c r="A5" s="22" t="s">
        <v>337</v>
      </c>
      <c r="B5" s="26" t="s">
        <v>437</v>
      </c>
      <c r="C5" s="27" t="s">
        <v>438</v>
      </c>
      <c r="D5" s="28" t="s">
        <v>439</v>
      </c>
      <c r="E5" s="19"/>
      <c r="F5" s="19"/>
      <c r="G5" s="19"/>
      <c r="H5" s="19"/>
      <c r="I5" s="19"/>
      <c r="J5" s="19"/>
      <c r="K5" s="19"/>
      <c r="L5" s="19"/>
      <c r="M5" s="19"/>
      <c r="N5" s="19"/>
      <c r="O5" s="19"/>
      <c r="P5" s="19"/>
      <c r="Q5" s="19"/>
      <c r="R5" s="19"/>
      <c r="S5" s="19"/>
      <c r="T5" s="19"/>
      <c r="U5" s="19"/>
    </row>
    <row r="6" spans="1:21" ht="67.5">
      <c r="A6" s="22" t="s">
        <v>294</v>
      </c>
      <c r="B6" s="29" t="s">
        <v>440</v>
      </c>
      <c r="C6" s="27" t="s">
        <v>441</v>
      </c>
      <c r="D6" s="28" t="s">
        <v>442</v>
      </c>
      <c r="E6" s="19"/>
      <c r="F6" s="19"/>
      <c r="G6" s="19"/>
      <c r="H6" s="19"/>
      <c r="I6" s="19"/>
      <c r="J6" s="19"/>
      <c r="K6" s="19"/>
      <c r="L6" s="19"/>
      <c r="M6" s="19"/>
      <c r="N6" s="19"/>
      <c r="O6" s="19"/>
      <c r="P6" s="19"/>
      <c r="Q6" s="19"/>
      <c r="R6" s="19"/>
      <c r="S6" s="19"/>
      <c r="T6" s="19"/>
      <c r="U6" s="19"/>
    </row>
    <row r="7" spans="1:21" ht="101.25">
      <c r="A7" s="22" t="s">
        <v>361</v>
      </c>
      <c r="B7" s="30" t="s">
        <v>443</v>
      </c>
      <c r="C7" s="27" t="s">
        <v>444</v>
      </c>
      <c r="D7" s="28" t="s">
        <v>445</v>
      </c>
      <c r="E7" s="19"/>
      <c r="F7" s="19"/>
      <c r="G7" s="19"/>
      <c r="H7" s="19"/>
      <c r="I7" s="19"/>
      <c r="J7" s="19"/>
      <c r="K7" s="19"/>
      <c r="L7" s="19"/>
      <c r="M7" s="19"/>
      <c r="N7" s="19"/>
      <c r="O7" s="19"/>
      <c r="P7" s="19"/>
      <c r="Q7" s="19"/>
      <c r="R7" s="19"/>
      <c r="S7" s="19"/>
      <c r="T7" s="19"/>
      <c r="U7" s="19"/>
    </row>
    <row r="8" spans="1:21" ht="67.5">
      <c r="A8" s="22" t="s">
        <v>371</v>
      </c>
      <c r="B8" s="31" t="s">
        <v>446</v>
      </c>
      <c r="C8" s="27" t="s">
        <v>447</v>
      </c>
      <c r="D8" s="28" t="s">
        <v>448</v>
      </c>
      <c r="E8" s="19"/>
      <c r="F8" s="19"/>
      <c r="G8" s="19"/>
      <c r="H8" s="19"/>
      <c r="I8" s="19"/>
      <c r="J8" s="19"/>
      <c r="K8" s="19"/>
      <c r="L8" s="19"/>
      <c r="M8" s="19"/>
      <c r="N8" s="19"/>
      <c r="O8" s="19"/>
      <c r="P8" s="19"/>
      <c r="Q8" s="19"/>
      <c r="R8" s="19"/>
      <c r="S8" s="19"/>
      <c r="T8" s="19"/>
      <c r="U8" s="19"/>
    </row>
    <row r="9" spans="1:21" ht="20.25">
      <c r="A9" s="22"/>
      <c r="B9" s="22"/>
      <c r="C9" s="32"/>
      <c r="D9" s="32"/>
      <c r="E9" s="19"/>
      <c r="F9" s="19"/>
      <c r="G9" s="19"/>
      <c r="H9" s="19"/>
      <c r="I9" s="19"/>
      <c r="J9" s="19"/>
      <c r="K9" s="19"/>
      <c r="L9" s="19"/>
      <c r="M9" s="19"/>
      <c r="N9" s="19"/>
      <c r="O9" s="19"/>
      <c r="P9" s="19"/>
      <c r="Q9" s="19"/>
      <c r="R9" s="19"/>
      <c r="S9" s="19"/>
      <c r="T9" s="19"/>
      <c r="U9" s="19"/>
    </row>
    <row r="10" spans="1:21" ht="16.5">
      <c r="A10" s="22"/>
      <c r="B10" s="33"/>
      <c r="C10" s="33"/>
      <c r="D10" s="33"/>
      <c r="E10" s="19"/>
      <c r="F10" s="19"/>
      <c r="G10" s="19"/>
      <c r="H10" s="19"/>
      <c r="I10" s="19"/>
      <c r="J10" s="19"/>
      <c r="K10" s="19"/>
      <c r="L10" s="19"/>
      <c r="M10" s="19"/>
      <c r="N10" s="19"/>
      <c r="O10" s="19"/>
      <c r="P10" s="19"/>
      <c r="Q10" s="19"/>
      <c r="R10" s="19"/>
      <c r="S10" s="19"/>
      <c r="T10" s="19"/>
      <c r="U10" s="19"/>
    </row>
    <row r="11" spans="1:21">
      <c r="A11" s="22"/>
      <c r="B11" s="22" t="s">
        <v>449</v>
      </c>
      <c r="C11" s="22" t="s">
        <v>450</v>
      </c>
      <c r="D11" s="22" t="s">
        <v>451</v>
      </c>
      <c r="E11" s="19"/>
      <c r="F11" s="19"/>
      <c r="G11" s="19"/>
      <c r="H11" s="19"/>
      <c r="I11" s="19"/>
      <c r="J11" s="19"/>
      <c r="K11" s="19"/>
      <c r="L11" s="19"/>
      <c r="M11" s="19"/>
      <c r="N11" s="19"/>
      <c r="O11" s="19"/>
      <c r="P11" s="19"/>
      <c r="Q11" s="19"/>
      <c r="R11" s="19"/>
      <c r="S11" s="19"/>
      <c r="T11" s="19"/>
      <c r="U11" s="19"/>
    </row>
    <row r="12" spans="1:21">
      <c r="A12" s="22"/>
      <c r="B12" s="22" t="s">
        <v>452</v>
      </c>
      <c r="C12" s="22" t="s">
        <v>453</v>
      </c>
      <c r="D12" s="22" t="s">
        <v>454</v>
      </c>
      <c r="E12" s="19"/>
      <c r="F12" s="19"/>
      <c r="G12" s="19"/>
      <c r="H12" s="19"/>
      <c r="I12" s="19"/>
      <c r="J12" s="19"/>
      <c r="K12" s="19"/>
      <c r="L12" s="19"/>
      <c r="M12" s="19"/>
      <c r="N12" s="19"/>
      <c r="O12" s="19"/>
      <c r="P12" s="19"/>
      <c r="Q12" s="19"/>
      <c r="R12" s="19"/>
      <c r="S12" s="19"/>
      <c r="T12" s="19"/>
      <c r="U12" s="19"/>
    </row>
    <row r="13" spans="1:21">
      <c r="A13" s="22"/>
      <c r="B13" s="22"/>
      <c r="C13" s="22" t="s">
        <v>455</v>
      </c>
      <c r="D13" s="22" t="s">
        <v>183</v>
      </c>
      <c r="E13" s="19"/>
      <c r="F13" s="19"/>
      <c r="G13" s="19"/>
      <c r="H13" s="19"/>
      <c r="I13" s="19"/>
      <c r="J13" s="19"/>
      <c r="K13" s="19"/>
      <c r="L13" s="19"/>
      <c r="M13" s="19"/>
      <c r="N13" s="19"/>
      <c r="O13" s="19"/>
      <c r="P13" s="19"/>
      <c r="Q13" s="19"/>
      <c r="R13" s="19"/>
      <c r="S13" s="19"/>
      <c r="T13" s="19"/>
      <c r="U13" s="19"/>
    </row>
    <row r="14" spans="1:21">
      <c r="A14" s="22"/>
      <c r="B14" s="22"/>
      <c r="C14" s="22" t="s">
        <v>456</v>
      </c>
      <c r="D14" s="22" t="s">
        <v>457</v>
      </c>
      <c r="E14" s="19"/>
      <c r="F14" s="19"/>
      <c r="G14" s="19"/>
      <c r="H14" s="19"/>
      <c r="I14" s="19"/>
      <c r="J14" s="19"/>
      <c r="K14" s="19"/>
      <c r="L14" s="19"/>
      <c r="M14" s="19"/>
      <c r="N14" s="19"/>
      <c r="O14" s="19"/>
      <c r="P14" s="19"/>
      <c r="Q14" s="19"/>
      <c r="R14" s="19"/>
      <c r="S14" s="19"/>
      <c r="T14" s="19"/>
      <c r="U14" s="19"/>
    </row>
    <row r="15" spans="1:21">
      <c r="A15" s="22"/>
      <c r="B15" s="22"/>
      <c r="C15" s="22" t="s">
        <v>458</v>
      </c>
      <c r="D15" s="22" t="s">
        <v>459</v>
      </c>
      <c r="E15" s="19"/>
      <c r="F15" s="19"/>
      <c r="G15" s="19"/>
      <c r="H15" s="19"/>
      <c r="I15" s="19"/>
      <c r="J15" s="19"/>
      <c r="K15" s="19"/>
      <c r="L15" s="19"/>
      <c r="M15" s="19"/>
      <c r="N15" s="19"/>
      <c r="O15" s="19"/>
      <c r="P15" s="19"/>
      <c r="Q15" s="19"/>
      <c r="R15" s="19"/>
      <c r="S15" s="19"/>
      <c r="T15" s="19"/>
      <c r="U15" s="19"/>
    </row>
    <row r="16" spans="1:21">
      <c r="A16" s="22"/>
      <c r="B16" s="22"/>
      <c r="C16" s="22"/>
      <c r="D16" s="22"/>
      <c r="E16" s="19"/>
      <c r="F16" s="19"/>
      <c r="G16" s="19"/>
      <c r="H16" s="19"/>
      <c r="I16" s="19"/>
      <c r="J16" s="19"/>
      <c r="K16" s="19"/>
      <c r="L16" s="19"/>
      <c r="M16" s="19"/>
      <c r="N16" s="19"/>
      <c r="O16" s="19"/>
    </row>
    <row r="17" spans="1:15">
      <c r="A17" s="22"/>
      <c r="B17" s="22"/>
      <c r="C17" s="22"/>
      <c r="D17" s="22"/>
      <c r="E17" s="19"/>
      <c r="F17" s="19"/>
      <c r="G17" s="19"/>
      <c r="H17" s="19"/>
      <c r="I17" s="19"/>
      <c r="J17" s="19"/>
      <c r="K17" s="19"/>
      <c r="L17" s="19"/>
      <c r="M17" s="19"/>
      <c r="N17" s="19"/>
      <c r="O17" s="19"/>
    </row>
    <row r="18" spans="1:15">
      <c r="A18" s="22"/>
      <c r="B18" s="19"/>
      <c r="C18" s="19"/>
      <c r="D18" s="19"/>
      <c r="E18" s="19"/>
      <c r="F18" s="19"/>
      <c r="G18" s="19"/>
      <c r="H18" s="19"/>
      <c r="I18" s="19"/>
      <c r="J18" s="19"/>
      <c r="K18" s="19"/>
      <c r="L18" s="19"/>
      <c r="M18" s="19"/>
      <c r="N18" s="19"/>
      <c r="O18" s="19"/>
    </row>
    <row r="19" spans="1:15">
      <c r="A19" s="22"/>
      <c r="B19" s="19"/>
      <c r="C19" s="19"/>
      <c r="D19" s="19"/>
      <c r="E19" s="19"/>
      <c r="F19" s="19"/>
      <c r="G19" s="19"/>
      <c r="H19" s="19"/>
      <c r="I19" s="19"/>
      <c r="J19" s="19"/>
      <c r="K19" s="19"/>
      <c r="L19" s="19"/>
      <c r="M19" s="19"/>
      <c r="N19" s="19"/>
      <c r="O19" s="19"/>
    </row>
    <row r="20" spans="1:15">
      <c r="A20" s="22"/>
      <c r="B20" s="19"/>
      <c r="C20" s="19"/>
      <c r="D20" s="19"/>
      <c r="E20" s="19"/>
      <c r="F20" s="19"/>
      <c r="G20" s="19"/>
      <c r="H20" s="19"/>
      <c r="I20" s="19"/>
      <c r="J20" s="19"/>
      <c r="K20" s="19"/>
      <c r="L20" s="19"/>
      <c r="M20" s="19"/>
      <c r="N20" s="19"/>
      <c r="O20" s="19"/>
    </row>
    <row r="21" spans="1:15" ht="15.75" customHeight="1">
      <c r="A21" s="22"/>
      <c r="B21" s="19"/>
      <c r="C21" s="19"/>
      <c r="D21" s="19"/>
      <c r="E21" s="19"/>
      <c r="F21" s="19"/>
      <c r="G21" s="19"/>
      <c r="H21" s="19"/>
      <c r="I21" s="19"/>
      <c r="J21" s="19"/>
      <c r="K21" s="19"/>
      <c r="L21" s="19"/>
      <c r="M21" s="19"/>
      <c r="N21" s="19"/>
      <c r="O21" s="19"/>
    </row>
    <row r="22" spans="1:15" ht="15.75" customHeight="1">
      <c r="A22" s="22"/>
      <c r="B22" s="22"/>
      <c r="C22" s="32"/>
      <c r="D22" s="32"/>
      <c r="E22" s="19"/>
      <c r="F22" s="19"/>
      <c r="G22" s="19"/>
      <c r="H22" s="19"/>
      <c r="I22" s="19"/>
      <c r="J22" s="19"/>
      <c r="K22" s="19"/>
      <c r="L22" s="19"/>
      <c r="M22" s="19"/>
      <c r="N22" s="19"/>
      <c r="O22" s="19"/>
    </row>
    <row r="23" spans="1:15" ht="15.75" customHeight="1">
      <c r="A23" s="22"/>
      <c r="B23" s="22"/>
      <c r="C23" s="32"/>
      <c r="D23" s="32"/>
      <c r="E23" s="19"/>
      <c r="F23" s="19"/>
      <c r="G23" s="19"/>
      <c r="H23" s="19"/>
      <c r="I23" s="19"/>
      <c r="J23" s="19"/>
      <c r="K23" s="19"/>
      <c r="L23" s="19"/>
      <c r="M23" s="19"/>
      <c r="N23" s="19"/>
      <c r="O23" s="19"/>
    </row>
    <row r="24" spans="1:15" ht="15.75" customHeight="1">
      <c r="A24" s="22"/>
      <c r="B24" s="22"/>
      <c r="C24" s="32"/>
      <c r="D24" s="32"/>
      <c r="E24" s="19"/>
      <c r="F24" s="19"/>
      <c r="G24" s="19"/>
      <c r="H24" s="19"/>
      <c r="I24" s="19"/>
      <c r="J24" s="19"/>
      <c r="K24" s="19"/>
      <c r="L24" s="19"/>
      <c r="M24" s="19"/>
      <c r="N24" s="19"/>
      <c r="O24" s="19"/>
    </row>
    <row r="25" spans="1:15" ht="15.75" customHeight="1">
      <c r="A25" s="22"/>
      <c r="B25" s="22"/>
      <c r="C25" s="32"/>
      <c r="D25" s="32"/>
      <c r="E25" s="19"/>
      <c r="F25" s="19"/>
      <c r="G25" s="19"/>
      <c r="H25" s="19"/>
      <c r="I25" s="19"/>
      <c r="J25" s="19"/>
      <c r="K25" s="19"/>
      <c r="L25" s="19"/>
      <c r="M25" s="19"/>
      <c r="N25" s="19"/>
      <c r="O25" s="19"/>
    </row>
    <row r="26" spans="1:15" ht="15.75" customHeight="1">
      <c r="A26" s="22"/>
      <c r="B26" s="22"/>
      <c r="C26" s="32"/>
      <c r="D26" s="32"/>
      <c r="E26" s="19"/>
      <c r="F26" s="19"/>
      <c r="G26" s="19"/>
      <c r="H26" s="19"/>
      <c r="I26" s="19"/>
      <c r="J26" s="19"/>
      <c r="K26" s="19"/>
      <c r="L26" s="19"/>
      <c r="M26" s="19"/>
      <c r="N26" s="19"/>
      <c r="O26" s="19"/>
    </row>
    <row r="27" spans="1:15" ht="15.75" customHeight="1">
      <c r="A27" s="22"/>
      <c r="B27" s="22"/>
      <c r="C27" s="32"/>
      <c r="D27" s="32"/>
      <c r="E27" s="19"/>
      <c r="F27" s="19"/>
      <c r="G27" s="19"/>
      <c r="H27" s="19"/>
      <c r="I27" s="19"/>
      <c r="J27" s="19"/>
      <c r="K27" s="19"/>
      <c r="L27" s="19"/>
      <c r="M27" s="19"/>
      <c r="N27" s="19"/>
      <c r="O27" s="19"/>
    </row>
    <row r="28" spans="1:15" ht="15.75" customHeight="1">
      <c r="A28" s="22"/>
      <c r="B28" s="22"/>
      <c r="C28" s="32"/>
      <c r="D28" s="32"/>
      <c r="E28" s="19"/>
      <c r="F28" s="19"/>
      <c r="G28" s="19"/>
      <c r="H28" s="19"/>
      <c r="I28" s="19"/>
      <c r="J28" s="19"/>
      <c r="K28" s="19"/>
      <c r="L28" s="19"/>
      <c r="M28" s="19"/>
      <c r="N28" s="19"/>
      <c r="O28" s="19"/>
    </row>
    <row r="29" spans="1:15" ht="15.75" customHeight="1">
      <c r="A29" s="22"/>
      <c r="B29" s="22"/>
      <c r="C29" s="32"/>
      <c r="D29" s="32"/>
      <c r="E29" s="19"/>
      <c r="F29" s="19"/>
      <c r="G29" s="19"/>
      <c r="H29" s="19"/>
      <c r="I29" s="19"/>
      <c r="J29" s="19"/>
      <c r="K29" s="19"/>
      <c r="L29" s="19"/>
      <c r="M29" s="19"/>
      <c r="N29" s="19"/>
      <c r="O29" s="19"/>
    </row>
    <row r="30" spans="1:15" ht="15.75" customHeight="1">
      <c r="A30" s="22"/>
      <c r="B30" s="22"/>
      <c r="C30" s="32"/>
      <c r="D30" s="32"/>
      <c r="E30" s="19"/>
      <c r="F30" s="19"/>
      <c r="G30" s="19"/>
      <c r="H30" s="19"/>
      <c r="I30" s="19"/>
      <c r="J30" s="19"/>
      <c r="K30" s="19"/>
      <c r="L30" s="19"/>
      <c r="M30" s="19"/>
      <c r="N30" s="19"/>
      <c r="O30" s="19"/>
    </row>
    <row r="31" spans="1:15" ht="15.75" customHeight="1">
      <c r="A31" s="22"/>
      <c r="B31" s="22"/>
      <c r="C31" s="32"/>
      <c r="D31" s="32"/>
      <c r="E31" s="19"/>
      <c r="F31" s="19"/>
      <c r="G31" s="19"/>
      <c r="H31" s="19"/>
      <c r="I31" s="19"/>
      <c r="J31" s="19"/>
      <c r="K31" s="19"/>
      <c r="L31" s="19"/>
      <c r="M31" s="19"/>
      <c r="N31" s="19"/>
      <c r="O31" s="19"/>
    </row>
    <row r="32" spans="1:15" ht="15.75" customHeight="1">
      <c r="A32" s="22"/>
      <c r="B32" s="22"/>
      <c r="C32" s="32"/>
      <c r="D32" s="32"/>
      <c r="E32" s="19"/>
      <c r="F32" s="19"/>
      <c r="G32" s="19"/>
      <c r="H32" s="19"/>
      <c r="I32" s="19"/>
      <c r="J32" s="19"/>
      <c r="K32" s="19"/>
      <c r="L32" s="19"/>
      <c r="M32" s="19"/>
      <c r="N32" s="19"/>
      <c r="O32" s="19"/>
    </row>
    <row r="33" spans="1:15" ht="15.75" customHeight="1">
      <c r="A33" s="22"/>
      <c r="B33" s="22"/>
      <c r="C33" s="32"/>
      <c r="D33" s="32"/>
      <c r="E33" s="19"/>
      <c r="F33" s="19"/>
      <c r="G33" s="19"/>
      <c r="H33" s="19"/>
      <c r="I33" s="19"/>
      <c r="J33" s="19"/>
      <c r="K33" s="19"/>
      <c r="L33" s="19"/>
      <c r="M33" s="19"/>
      <c r="N33" s="19"/>
      <c r="O33" s="19"/>
    </row>
    <row r="34" spans="1:15" ht="15.75" customHeight="1">
      <c r="A34" s="22"/>
      <c r="B34" s="22"/>
      <c r="C34" s="32"/>
      <c r="D34" s="32"/>
      <c r="E34" s="19"/>
      <c r="F34" s="19"/>
      <c r="G34" s="19"/>
      <c r="H34" s="19"/>
      <c r="I34" s="19"/>
      <c r="J34" s="19"/>
      <c r="K34" s="19"/>
      <c r="L34" s="19"/>
      <c r="M34" s="19"/>
      <c r="N34" s="19"/>
      <c r="O34" s="19"/>
    </row>
    <row r="35" spans="1:15" ht="15.75" customHeight="1">
      <c r="A35" s="22"/>
      <c r="B35" s="22"/>
      <c r="C35" s="32"/>
      <c r="D35" s="32"/>
      <c r="E35" s="19"/>
      <c r="F35" s="19"/>
      <c r="G35" s="19"/>
      <c r="H35" s="19"/>
      <c r="I35" s="19"/>
      <c r="J35" s="19"/>
      <c r="K35" s="19"/>
      <c r="L35" s="19"/>
      <c r="M35" s="19"/>
      <c r="N35" s="19"/>
      <c r="O35" s="19"/>
    </row>
    <row r="36" spans="1:15" ht="15.75" customHeight="1">
      <c r="A36" s="22"/>
      <c r="B36" s="22"/>
      <c r="C36" s="32"/>
      <c r="D36" s="32"/>
      <c r="E36" s="19"/>
      <c r="F36" s="19"/>
      <c r="G36" s="19"/>
      <c r="H36" s="19"/>
      <c r="I36" s="19"/>
      <c r="J36" s="19"/>
      <c r="K36" s="19"/>
      <c r="L36" s="19"/>
      <c r="M36" s="19"/>
      <c r="N36" s="19"/>
      <c r="O36" s="19"/>
    </row>
    <row r="37" spans="1:15" ht="15.75" customHeight="1">
      <c r="A37" s="22"/>
      <c r="B37" s="22"/>
      <c r="C37" s="32"/>
      <c r="D37" s="32"/>
      <c r="E37" s="19"/>
      <c r="F37" s="19"/>
      <c r="G37" s="19"/>
      <c r="H37" s="19"/>
      <c r="I37" s="19"/>
      <c r="J37" s="19"/>
      <c r="K37" s="19"/>
      <c r="L37" s="19"/>
      <c r="M37" s="19"/>
      <c r="N37" s="19"/>
      <c r="O37" s="19"/>
    </row>
    <row r="38" spans="1:15" ht="15.75" customHeight="1">
      <c r="A38" s="22"/>
      <c r="B38" s="22"/>
      <c r="C38" s="32"/>
      <c r="D38" s="32"/>
      <c r="E38" s="19"/>
      <c r="F38" s="19"/>
      <c r="G38" s="19"/>
      <c r="H38" s="19"/>
      <c r="I38" s="19"/>
      <c r="J38" s="19"/>
      <c r="K38" s="19"/>
      <c r="L38" s="19"/>
      <c r="M38" s="19"/>
      <c r="N38" s="19"/>
      <c r="O38" s="19"/>
    </row>
    <row r="39" spans="1:15" ht="15.75" customHeight="1">
      <c r="A39" s="22"/>
      <c r="B39" s="22"/>
      <c r="C39" s="32"/>
      <c r="D39" s="32"/>
      <c r="E39" s="19"/>
      <c r="F39" s="19"/>
      <c r="G39" s="19"/>
      <c r="H39" s="19"/>
      <c r="I39" s="19"/>
      <c r="J39" s="19"/>
      <c r="K39" s="19"/>
      <c r="L39" s="19"/>
      <c r="M39" s="19"/>
      <c r="N39" s="19"/>
      <c r="O39" s="19"/>
    </row>
    <row r="40" spans="1:15" ht="15.75" customHeight="1">
      <c r="A40" s="22"/>
      <c r="B40" s="22"/>
      <c r="C40" s="32"/>
      <c r="D40" s="32"/>
      <c r="E40" s="19"/>
      <c r="F40" s="19"/>
      <c r="G40" s="19"/>
      <c r="H40" s="19"/>
      <c r="I40" s="19"/>
      <c r="J40" s="19"/>
      <c r="K40" s="19"/>
      <c r="L40" s="19"/>
      <c r="M40" s="19"/>
      <c r="N40" s="19"/>
      <c r="O40" s="19"/>
    </row>
    <row r="41" spans="1:15" ht="15.75" customHeight="1">
      <c r="A41" s="22"/>
      <c r="B41" s="22"/>
      <c r="C41" s="32"/>
      <c r="D41" s="32"/>
      <c r="E41" s="19"/>
      <c r="F41" s="19"/>
      <c r="G41" s="19"/>
      <c r="H41" s="19"/>
      <c r="I41" s="19"/>
      <c r="J41" s="19"/>
      <c r="K41" s="19"/>
      <c r="L41" s="19"/>
      <c r="M41" s="19"/>
      <c r="N41" s="19"/>
      <c r="O41" s="19"/>
    </row>
    <row r="42" spans="1:15" ht="15.75" customHeight="1">
      <c r="A42" s="22"/>
      <c r="B42" s="22"/>
      <c r="C42" s="32"/>
      <c r="D42" s="32"/>
      <c r="E42" s="19"/>
      <c r="F42" s="19"/>
      <c r="G42" s="19"/>
      <c r="H42" s="19"/>
      <c r="I42" s="19"/>
      <c r="J42" s="19"/>
      <c r="K42" s="19"/>
      <c r="L42" s="19"/>
      <c r="M42" s="19"/>
      <c r="N42" s="19"/>
      <c r="O42" s="19"/>
    </row>
    <row r="43" spans="1:15" ht="15.75" customHeight="1">
      <c r="A43" s="22"/>
      <c r="B43" s="22"/>
      <c r="C43" s="32"/>
      <c r="D43" s="32"/>
      <c r="E43" s="19"/>
      <c r="F43" s="19"/>
      <c r="G43" s="19"/>
      <c r="H43" s="19"/>
      <c r="I43" s="19"/>
      <c r="J43" s="19"/>
      <c r="K43" s="19"/>
      <c r="L43" s="19"/>
      <c r="M43" s="19"/>
      <c r="N43" s="19"/>
      <c r="O43" s="19"/>
    </row>
    <row r="44" spans="1:15" ht="15.75" customHeight="1">
      <c r="A44" s="22"/>
      <c r="B44" s="22"/>
      <c r="C44" s="32"/>
      <c r="D44" s="32"/>
      <c r="E44" s="19"/>
      <c r="F44" s="19"/>
      <c r="G44" s="19"/>
      <c r="H44" s="19"/>
      <c r="I44" s="19"/>
      <c r="J44" s="19"/>
      <c r="K44" s="19"/>
      <c r="L44" s="19"/>
      <c r="M44" s="19"/>
      <c r="N44" s="19"/>
      <c r="O44" s="19"/>
    </row>
    <row r="45" spans="1:15" ht="15.75" customHeight="1">
      <c r="A45" s="22"/>
      <c r="B45" s="22"/>
      <c r="C45" s="32"/>
      <c r="D45" s="32"/>
      <c r="E45" s="19"/>
      <c r="F45" s="19"/>
      <c r="G45" s="19"/>
      <c r="H45" s="19"/>
      <c r="I45" s="19"/>
      <c r="J45" s="19"/>
      <c r="K45" s="19"/>
      <c r="L45" s="19"/>
      <c r="M45" s="19"/>
      <c r="N45" s="19"/>
      <c r="O45" s="19"/>
    </row>
    <row r="46" spans="1:15" ht="15.75" customHeight="1">
      <c r="A46" s="22"/>
      <c r="B46" s="22"/>
      <c r="C46" s="32"/>
      <c r="D46" s="32"/>
      <c r="E46" s="19"/>
      <c r="F46" s="19"/>
      <c r="G46" s="19"/>
      <c r="H46" s="19"/>
      <c r="I46" s="19"/>
      <c r="J46" s="19"/>
      <c r="K46" s="19"/>
      <c r="L46" s="19"/>
      <c r="M46" s="19"/>
      <c r="N46" s="19"/>
      <c r="O46" s="19"/>
    </row>
    <row r="47" spans="1:15" ht="15.75" customHeight="1">
      <c r="A47" s="22"/>
      <c r="B47" s="22"/>
      <c r="C47" s="32"/>
      <c r="D47" s="32"/>
      <c r="E47" s="19"/>
      <c r="F47" s="19"/>
      <c r="G47" s="19"/>
      <c r="H47" s="19"/>
      <c r="I47" s="19"/>
      <c r="J47" s="19"/>
      <c r="K47" s="19"/>
      <c r="L47" s="19"/>
      <c r="M47" s="19"/>
      <c r="N47" s="19"/>
      <c r="O47" s="19"/>
    </row>
    <row r="48" spans="1:15" ht="15.75" customHeight="1">
      <c r="A48" s="22"/>
      <c r="B48" s="22"/>
      <c r="C48" s="32"/>
      <c r="D48" s="32"/>
      <c r="E48" s="19"/>
      <c r="F48" s="19"/>
      <c r="G48" s="19"/>
      <c r="H48" s="19"/>
      <c r="I48" s="19"/>
      <c r="J48" s="19"/>
      <c r="K48" s="19"/>
      <c r="L48" s="19"/>
      <c r="M48" s="19"/>
      <c r="N48" s="19"/>
      <c r="O48" s="19"/>
    </row>
    <row r="49" spans="1:15" ht="15.75" customHeight="1">
      <c r="A49" s="22"/>
      <c r="B49" s="22"/>
      <c r="C49" s="32"/>
      <c r="D49" s="32"/>
      <c r="E49" s="19"/>
      <c r="F49" s="19"/>
      <c r="G49" s="19"/>
      <c r="H49" s="19"/>
      <c r="I49" s="19"/>
      <c r="J49" s="19"/>
      <c r="K49" s="19"/>
      <c r="L49" s="19"/>
      <c r="M49" s="19"/>
      <c r="N49" s="19"/>
      <c r="O49" s="19"/>
    </row>
    <row r="50" spans="1:15" ht="15.75" customHeight="1">
      <c r="A50" s="22"/>
      <c r="B50" s="22"/>
      <c r="C50" s="32"/>
      <c r="D50" s="32"/>
      <c r="E50" s="19"/>
      <c r="F50" s="19"/>
      <c r="G50" s="19"/>
      <c r="H50" s="19"/>
      <c r="I50" s="19"/>
      <c r="J50" s="19"/>
      <c r="K50" s="19"/>
      <c r="L50" s="19"/>
      <c r="M50" s="19"/>
      <c r="N50" s="19"/>
      <c r="O50" s="19"/>
    </row>
    <row r="51" spans="1:15" ht="15.75" customHeight="1">
      <c r="A51" s="22"/>
      <c r="B51" s="22"/>
      <c r="C51" s="32"/>
      <c r="D51" s="32"/>
      <c r="E51" s="19"/>
      <c r="F51" s="19"/>
      <c r="G51" s="19"/>
      <c r="H51" s="19"/>
      <c r="I51" s="19"/>
      <c r="J51" s="19"/>
      <c r="K51" s="19"/>
      <c r="L51" s="19"/>
      <c r="M51" s="19"/>
      <c r="N51" s="19"/>
      <c r="O51" s="19"/>
    </row>
    <row r="52" spans="1:15" ht="15.75" customHeight="1">
      <c r="A52" s="22"/>
      <c r="B52" s="34"/>
      <c r="C52" s="35"/>
      <c r="D52" s="35"/>
    </row>
    <row r="53" spans="1:15" ht="15.75" customHeight="1">
      <c r="A53" s="22"/>
      <c r="B53" s="34"/>
      <c r="C53" s="35"/>
      <c r="D53" s="35"/>
    </row>
    <row r="54" spans="1:15" ht="15.75" customHeight="1">
      <c r="A54" s="22"/>
      <c r="B54" s="34"/>
      <c r="C54" s="35"/>
      <c r="D54" s="35"/>
    </row>
    <row r="55" spans="1:15" ht="15.75" customHeight="1">
      <c r="A55" s="22"/>
      <c r="B55" s="34"/>
      <c r="C55" s="35"/>
      <c r="D55" s="35"/>
    </row>
    <row r="56" spans="1:15" ht="15.75" customHeight="1">
      <c r="A56" s="22"/>
      <c r="B56" s="34"/>
      <c r="C56" s="35"/>
      <c r="D56" s="35"/>
    </row>
    <row r="57" spans="1:15" ht="15.75" customHeight="1">
      <c r="A57" s="22"/>
      <c r="B57" s="34"/>
      <c r="C57" s="35"/>
      <c r="D57" s="35"/>
    </row>
    <row r="58" spans="1:15" ht="15.75" customHeight="1">
      <c r="A58" s="22"/>
      <c r="B58" s="34"/>
      <c r="C58" s="35"/>
      <c r="D58" s="35"/>
    </row>
    <row r="59" spans="1:15" ht="15.75" customHeight="1">
      <c r="A59" s="22"/>
      <c r="B59" s="34"/>
      <c r="C59" s="35"/>
      <c r="D59" s="35"/>
    </row>
    <row r="60" spans="1:15" ht="15.75" customHeight="1">
      <c r="A60" s="22"/>
      <c r="B60" s="34"/>
      <c r="C60" s="35"/>
      <c r="D60" s="35"/>
    </row>
    <row r="61" spans="1:15" ht="15.75" customHeight="1">
      <c r="A61" s="22"/>
      <c r="B61" s="34"/>
      <c r="C61" s="35"/>
      <c r="D61" s="35"/>
    </row>
    <row r="62" spans="1:15" ht="15.75" customHeight="1">
      <c r="A62" s="22"/>
      <c r="B62" s="34"/>
      <c r="C62" s="35"/>
      <c r="D62" s="35"/>
    </row>
    <row r="63" spans="1:15" ht="15.75" customHeight="1">
      <c r="A63" s="22"/>
      <c r="B63" s="34"/>
      <c r="C63" s="35"/>
      <c r="D63" s="35"/>
    </row>
    <row r="64" spans="1:15" ht="15.75" customHeight="1">
      <c r="A64" s="22"/>
      <c r="B64" s="34"/>
      <c r="C64" s="35"/>
      <c r="D64" s="35"/>
    </row>
    <row r="65" spans="1:4" ht="15.75" customHeight="1">
      <c r="A65" s="22"/>
      <c r="B65" s="34"/>
      <c r="C65" s="35"/>
      <c r="D65" s="35"/>
    </row>
    <row r="66" spans="1:4" ht="15.75" customHeight="1">
      <c r="A66" s="22"/>
      <c r="B66" s="34"/>
      <c r="C66" s="35"/>
      <c r="D66" s="35"/>
    </row>
    <row r="67" spans="1:4" ht="15.75" customHeight="1">
      <c r="A67" s="22"/>
      <c r="B67" s="34"/>
      <c r="C67" s="35"/>
      <c r="D67" s="35"/>
    </row>
    <row r="68" spans="1:4" ht="15.75" customHeight="1">
      <c r="A68" s="22"/>
      <c r="B68" s="34"/>
      <c r="C68" s="35"/>
      <c r="D68" s="35"/>
    </row>
    <row r="69" spans="1:4" ht="15.75" customHeight="1">
      <c r="A69" s="22"/>
      <c r="B69" s="34"/>
      <c r="C69" s="35"/>
      <c r="D69" s="35"/>
    </row>
    <row r="70" spans="1:4" ht="15.75" customHeight="1">
      <c r="A70" s="22"/>
      <c r="B70" s="34"/>
      <c r="C70" s="35"/>
      <c r="D70" s="35"/>
    </row>
    <row r="71" spans="1:4" ht="15.75" customHeight="1">
      <c r="A71" s="22"/>
      <c r="B71" s="34"/>
      <c r="C71" s="35"/>
      <c r="D71" s="35"/>
    </row>
    <row r="72" spans="1:4" ht="15.75" customHeight="1">
      <c r="A72" s="22"/>
      <c r="B72" s="34"/>
      <c r="C72" s="35"/>
      <c r="D72" s="35"/>
    </row>
    <row r="73" spans="1:4" ht="15.75" customHeight="1">
      <c r="A73" s="22"/>
      <c r="B73" s="34"/>
      <c r="C73" s="35"/>
      <c r="D73" s="35"/>
    </row>
    <row r="74" spans="1:4" ht="15.75" customHeight="1">
      <c r="A74" s="22"/>
      <c r="B74" s="34"/>
      <c r="C74" s="35"/>
      <c r="D74" s="35"/>
    </row>
    <row r="75" spans="1:4" ht="15.75" customHeight="1">
      <c r="A75" s="22"/>
      <c r="B75" s="34"/>
      <c r="C75" s="35"/>
      <c r="D75" s="35"/>
    </row>
    <row r="76" spans="1:4" ht="15.75" customHeight="1">
      <c r="A76" s="22"/>
      <c r="B76" s="34"/>
      <c r="C76" s="35"/>
      <c r="D76" s="35"/>
    </row>
    <row r="77" spans="1:4" ht="15.75" customHeight="1">
      <c r="A77" s="22"/>
      <c r="B77" s="34"/>
      <c r="C77" s="35"/>
      <c r="D77" s="35"/>
    </row>
    <row r="78" spans="1:4" ht="15.75" customHeight="1">
      <c r="A78" s="22"/>
      <c r="B78" s="34"/>
      <c r="C78" s="35"/>
      <c r="D78" s="35"/>
    </row>
    <row r="79" spans="1:4" ht="15.75" customHeight="1">
      <c r="A79" s="22"/>
      <c r="B79" s="34"/>
      <c r="C79" s="35"/>
      <c r="D79" s="35"/>
    </row>
    <row r="80" spans="1:4" ht="15.75" customHeight="1">
      <c r="A80" s="22"/>
      <c r="B80" s="34"/>
      <c r="C80" s="35"/>
      <c r="D80" s="35"/>
    </row>
    <row r="81" spans="1:4" ht="15.75" customHeight="1">
      <c r="A81" s="22"/>
      <c r="B81" s="34"/>
      <c r="C81" s="35"/>
      <c r="D81" s="35"/>
    </row>
    <row r="82" spans="1:4" ht="15.75" customHeight="1">
      <c r="A82" s="22"/>
      <c r="B82" s="34"/>
      <c r="C82" s="35"/>
      <c r="D82" s="35"/>
    </row>
    <row r="83" spans="1:4" ht="15.75" customHeight="1">
      <c r="A83" s="22"/>
      <c r="B83" s="34"/>
      <c r="C83" s="35"/>
      <c r="D83" s="35"/>
    </row>
    <row r="84" spans="1:4" ht="15.75" customHeight="1">
      <c r="A84" s="22"/>
      <c r="B84" s="34"/>
      <c r="C84" s="35"/>
      <c r="D84" s="35"/>
    </row>
    <row r="85" spans="1:4" ht="15.75" customHeight="1">
      <c r="A85" s="22"/>
      <c r="B85" s="34"/>
      <c r="C85" s="35"/>
      <c r="D85" s="35"/>
    </row>
    <row r="86" spans="1:4" ht="15.75" customHeight="1">
      <c r="A86" s="22"/>
      <c r="B86" s="34"/>
      <c r="C86" s="35"/>
      <c r="D86" s="35"/>
    </row>
    <row r="87" spans="1:4" ht="15.75" customHeight="1">
      <c r="A87" s="22"/>
      <c r="B87" s="34"/>
      <c r="C87" s="35"/>
      <c r="D87" s="35"/>
    </row>
    <row r="88" spans="1:4" ht="15.75" customHeight="1">
      <c r="A88" s="22"/>
      <c r="B88" s="34"/>
      <c r="C88" s="35"/>
      <c r="D88" s="35"/>
    </row>
    <row r="89" spans="1:4" ht="15.75" customHeight="1">
      <c r="A89" s="22"/>
      <c r="B89" s="34"/>
      <c r="C89" s="35"/>
      <c r="D89" s="35"/>
    </row>
    <row r="90" spans="1:4" ht="15.75" customHeight="1">
      <c r="A90" s="22"/>
      <c r="B90" s="34"/>
      <c r="C90" s="35"/>
      <c r="D90" s="35"/>
    </row>
    <row r="91" spans="1:4" ht="15.75" customHeight="1">
      <c r="A91" s="22"/>
      <c r="B91" s="34"/>
      <c r="C91" s="35"/>
      <c r="D91" s="35"/>
    </row>
    <row r="92" spans="1:4" ht="15.75" customHeight="1">
      <c r="A92" s="22"/>
      <c r="B92" s="34"/>
      <c r="C92" s="35"/>
      <c r="D92" s="35"/>
    </row>
    <row r="93" spans="1:4" ht="15.75" customHeight="1">
      <c r="A93" s="22"/>
      <c r="B93" s="34"/>
      <c r="C93" s="35"/>
      <c r="D93" s="35"/>
    </row>
    <row r="94" spans="1:4" ht="15.75" customHeight="1">
      <c r="A94" s="22"/>
      <c r="B94" s="34"/>
      <c r="C94" s="35"/>
      <c r="D94" s="35"/>
    </row>
    <row r="95" spans="1:4" ht="15.75" customHeight="1">
      <c r="A95" s="22"/>
      <c r="B95" s="34"/>
      <c r="C95" s="35"/>
      <c r="D95" s="35"/>
    </row>
    <row r="96" spans="1:4" ht="15.75" customHeight="1">
      <c r="A96" s="22"/>
      <c r="B96" s="34"/>
      <c r="C96" s="35"/>
      <c r="D96" s="35"/>
    </row>
    <row r="97" spans="1:4" ht="15.75" customHeight="1">
      <c r="A97" s="22"/>
      <c r="B97" s="34"/>
      <c r="C97" s="35"/>
      <c r="D97" s="35"/>
    </row>
    <row r="98" spans="1:4" ht="15.75" customHeight="1">
      <c r="A98" s="22"/>
      <c r="B98" s="34"/>
      <c r="C98" s="35"/>
      <c r="D98" s="35"/>
    </row>
    <row r="99" spans="1:4" ht="15.75" customHeight="1">
      <c r="A99" s="22"/>
      <c r="B99" s="34"/>
      <c r="C99" s="35"/>
      <c r="D99" s="35"/>
    </row>
    <row r="100" spans="1:4" ht="15.75" customHeight="1">
      <c r="A100" s="22"/>
      <c r="B100" s="34"/>
      <c r="C100" s="35"/>
      <c r="D100" s="35"/>
    </row>
    <row r="101" spans="1:4" ht="15.75" customHeight="1">
      <c r="A101" s="22"/>
      <c r="B101" s="34"/>
      <c r="C101" s="35"/>
      <c r="D101" s="35"/>
    </row>
    <row r="102" spans="1:4" ht="15.75" customHeight="1">
      <c r="A102" s="22"/>
      <c r="B102" s="34"/>
      <c r="C102" s="35"/>
      <c r="D102" s="35"/>
    </row>
    <row r="103" spans="1:4" ht="15.75" customHeight="1">
      <c r="A103" s="22"/>
      <c r="B103" s="34"/>
      <c r="C103" s="35"/>
      <c r="D103" s="35"/>
    </row>
    <row r="104" spans="1:4" ht="15.75" customHeight="1">
      <c r="A104" s="22"/>
      <c r="B104" s="34"/>
      <c r="C104" s="35"/>
      <c r="D104" s="35"/>
    </row>
    <row r="105" spans="1:4" ht="15.75" customHeight="1">
      <c r="A105" s="22"/>
      <c r="B105" s="34"/>
      <c r="C105" s="35"/>
      <c r="D105" s="35"/>
    </row>
    <row r="106" spans="1:4" ht="15.75" customHeight="1">
      <c r="A106" s="22"/>
      <c r="B106" s="34"/>
      <c r="C106" s="35"/>
      <c r="D106" s="35"/>
    </row>
    <row r="107" spans="1:4" ht="15.75" customHeight="1">
      <c r="A107" s="22"/>
      <c r="B107" s="34"/>
      <c r="C107" s="35"/>
      <c r="D107" s="35"/>
    </row>
    <row r="108" spans="1:4" ht="15.75" customHeight="1">
      <c r="A108" s="22"/>
      <c r="B108" s="34"/>
      <c r="C108" s="35"/>
      <c r="D108" s="35"/>
    </row>
    <row r="109" spans="1:4" ht="15.75" customHeight="1">
      <c r="A109" s="22"/>
      <c r="B109" s="34"/>
      <c r="C109" s="35"/>
      <c r="D109" s="35"/>
    </row>
    <row r="110" spans="1:4" ht="15.75" customHeight="1">
      <c r="A110" s="22"/>
      <c r="B110" s="34"/>
      <c r="C110" s="35"/>
      <c r="D110" s="35"/>
    </row>
    <row r="111" spans="1:4" ht="15.75" customHeight="1">
      <c r="A111" s="22"/>
      <c r="B111" s="34"/>
      <c r="C111" s="35"/>
      <c r="D111" s="35"/>
    </row>
    <row r="112" spans="1:4" ht="15.75" customHeight="1">
      <c r="A112" s="22"/>
      <c r="B112" s="34"/>
      <c r="C112" s="35"/>
      <c r="D112" s="35"/>
    </row>
    <row r="113" spans="1:4" ht="15.75" customHeight="1">
      <c r="A113" s="22"/>
      <c r="B113" s="34"/>
      <c r="C113" s="35"/>
      <c r="D113" s="35"/>
    </row>
    <row r="114" spans="1:4" ht="15.75" customHeight="1">
      <c r="A114" s="22"/>
      <c r="B114" s="34"/>
      <c r="C114" s="35"/>
      <c r="D114" s="35"/>
    </row>
    <row r="115" spans="1:4" ht="15.75" customHeight="1">
      <c r="A115" s="22"/>
      <c r="B115" s="34"/>
      <c r="C115" s="35"/>
      <c r="D115" s="35"/>
    </row>
    <row r="116" spans="1:4" ht="15.75" customHeight="1">
      <c r="A116" s="22"/>
      <c r="B116" s="34"/>
      <c r="C116" s="35"/>
      <c r="D116" s="35"/>
    </row>
    <row r="117" spans="1:4" ht="15.75" customHeight="1">
      <c r="A117" s="22"/>
      <c r="B117" s="34"/>
      <c r="C117" s="35"/>
      <c r="D117" s="35"/>
    </row>
    <row r="118" spans="1:4" ht="15.75" customHeight="1">
      <c r="A118" s="22"/>
      <c r="B118" s="34"/>
      <c r="C118" s="35"/>
      <c r="D118" s="35"/>
    </row>
    <row r="119" spans="1:4" ht="15.75" customHeight="1">
      <c r="A119" s="22"/>
      <c r="B119" s="34"/>
      <c r="C119" s="35"/>
      <c r="D119" s="35"/>
    </row>
    <row r="120" spans="1:4" ht="15.75" customHeight="1">
      <c r="A120" s="22"/>
      <c r="B120" s="34"/>
      <c r="C120" s="35"/>
      <c r="D120" s="35"/>
    </row>
    <row r="121" spans="1:4" ht="15.75" customHeight="1">
      <c r="A121" s="22"/>
      <c r="B121" s="34"/>
      <c r="C121" s="35"/>
      <c r="D121" s="35"/>
    </row>
    <row r="122" spans="1:4" ht="15.75" customHeight="1">
      <c r="A122" s="22"/>
      <c r="B122" s="34"/>
      <c r="C122" s="35"/>
      <c r="D122" s="35"/>
    </row>
    <row r="123" spans="1:4" ht="15.75" customHeight="1">
      <c r="A123" s="22"/>
      <c r="B123" s="34"/>
      <c r="C123" s="35"/>
      <c r="D123" s="35"/>
    </row>
    <row r="124" spans="1:4" ht="15.75" customHeight="1">
      <c r="A124" s="22"/>
      <c r="B124" s="34"/>
      <c r="C124" s="35"/>
      <c r="D124" s="35"/>
    </row>
    <row r="125" spans="1:4" ht="15.75" customHeight="1">
      <c r="A125" s="22"/>
      <c r="B125" s="34"/>
      <c r="C125" s="35"/>
      <c r="D125" s="35"/>
    </row>
    <row r="126" spans="1:4" ht="15.75" customHeight="1">
      <c r="A126" s="22"/>
      <c r="B126" s="34"/>
      <c r="C126" s="35"/>
      <c r="D126" s="35"/>
    </row>
    <row r="127" spans="1:4" ht="15.75" customHeight="1">
      <c r="A127" s="22"/>
      <c r="B127" s="34"/>
      <c r="C127" s="35"/>
      <c r="D127" s="35"/>
    </row>
    <row r="128" spans="1:4" ht="15.75" customHeight="1">
      <c r="A128" s="22"/>
      <c r="B128" s="34"/>
      <c r="C128" s="35"/>
      <c r="D128" s="35"/>
    </row>
    <row r="129" spans="1:4" ht="15.75" customHeight="1">
      <c r="A129" s="22"/>
      <c r="B129" s="34"/>
      <c r="C129" s="35"/>
      <c r="D129" s="35"/>
    </row>
    <row r="130" spans="1:4" ht="15.75" customHeight="1">
      <c r="A130" s="22"/>
      <c r="B130" s="34"/>
      <c r="C130" s="35"/>
      <c r="D130" s="35"/>
    </row>
    <row r="131" spans="1:4" ht="15.75" customHeight="1">
      <c r="A131" s="22"/>
      <c r="B131" s="34"/>
      <c r="C131" s="35"/>
      <c r="D131" s="35"/>
    </row>
    <row r="132" spans="1:4" ht="15.75" customHeight="1">
      <c r="A132" s="22"/>
      <c r="B132" s="34"/>
      <c r="C132" s="35"/>
      <c r="D132" s="35"/>
    </row>
    <row r="133" spans="1:4" ht="15.75" customHeight="1">
      <c r="A133" s="22"/>
      <c r="B133" s="34"/>
      <c r="C133" s="35"/>
      <c r="D133" s="35"/>
    </row>
    <row r="134" spans="1:4" ht="15.75" customHeight="1">
      <c r="A134" s="22"/>
      <c r="B134" s="34"/>
      <c r="C134" s="35"/>
      <c r="D134" s="35"/>
    </row>
    <row r="135" spans="1:4" ht="15.75" customHeight="1">
      <c r="A135" s="22"/>
      <c r="B135" s="34"/>
      <c r="C135" s="35"/>
      <c r="D135" s="35"/>
    </row>
    <row r="136" spans="1:4" ht="15.75" customHeight="1">
      <c r="A136" s="22"/>
      <c r="B136" s="34"/>
      <c r="C136" s="35"/>
      <c r="D136" s="35"/>
    </row>
    <row r="137" spans="1:4" ht="15.75" customHeight="1">
      <c r="A137" s="22"/>
      <c r="B137" s="34"/>
      <c r="C137" s="35"/>
      <c r="D137" s="35"/>
    </row>
    <row r="138" spans="1:4" ht="15.75" customHeight="1">
      <c r="A138" s="22"/>
      <c r="B138" s="34"/>
      <c r="C138" s="35"/>
      <c r="D138" s="35"/>
    </row>
    <row r="139" spans="1:4" ht="15.75" customHeight="1">
      <c r="A139" s="22"/>
      <c r="B139" s="34"/>
      <c r="C139" s="35"/>
      <c r="D139" s="35"/>
    </row>
    <row r="140" spans="1:4" ht="15.75" customHeight="1">
      <c r="A140" s="22"/>
      <c r="B140" s="34"/>
      <c r="C140" s="35"/>
      <c r="D140" s="35"/>
    </row>
    <row r="141" spans="1:4" ht="15.75" customHeight="1">
      <c r="A141" s="22"/>
      <c r="B141" s="34"/>
      <c r="C141" s="35"/>
      <c r="D141" s="35"/>
    </row>
    <row r="142" spans="1:4" ht="15.75" customHeight="1">
      <c r="A142" s="22"/>
      <c r="B142" s="34"/>
      <c r="C142" s="35"/>
      <c r="D142" s="35"/>
    </row>
    <row r="143" spans="1:4" ht="15.75" customHeight="1">
      <c r="A143" s="22"/>
      <c r="B143" s="34"/>
      <c r="C143" s="35"/>
      <c r="D143" s="35"/>
    </row>
    <row r="144" spans="1:4" ht="15.75" customHeight="1">
      <c r="A144" s="22"/>
      <c r="B144" s="34"/>
      <c r="C144" s="35"/>
      <c r="D144" s="35"/>
    </row>
    <row r="145" spans="1:4" ht="15.75" customHeight="1">
      <c r="A145" s="22"/>
      <c r="B145" s="34"/>
      <c r="C145" s="35"/>
      <c r="D145" s="35"/>
    </row>
    <row r="146" spans="1:4" ht="15.75" customHeight="1">
      <c r="A146" s="22"/>
      <c r="B146" s="34"/>
      <c r="C146" s="35"/>
      <c r="D146" s="35"/>
    </row>
    <row r="147" spans="1:4" ht="15.75" customHeight="1">
      <c r="A147" s="22"/>
      <c r="B147" s="34"/>
      <c r="C147" s="35"/>
      <c r="D147" s="35"/>
    </row>
    <row r="148" spans="1:4" ht="15.75" customHeight="1">
      <c r="A148" s="22"/>
      <c r="B148" s="34"/>
      <c r="C148" s="35"/>
      <c r="D148" s="35"/>
    </row>
    <row r="149" spans="1:4" ht="15.75" customHeight="1">
      <c r="A149" s="22"/>
      <c r="B149" s="34"/>
      <c r="C149" s="35"/>
      <c r="D149" s="35"/>
    </row>
    <row r="150" spans="1:4" ht="15.75" customHeight="1">
      <c r="A150" s="22"/>
      <c r="B150" s="34"/>
      <c r="C150" s="35"/>
      <c r="D150" s="35"/>
    </row>
    <row r="151" spans="1:4" ht="15.75" customHeight="1">
      <c r="A151" s="22"/>
      <c r="B151" s="34"/>
      <c r="C151" s="35"/>
      <c r="D151" s="35"/>
    </row>
    <row r="152" spans="1:4" ht="15.75" customHeight="1">
      <c r="A152" s="22"/>
      <c r="B152" s="34"/>
      <c r="C152" s="35"/>
      <c r="D152" s="35"/>
    </row>
    <row r="153" spans="1:4" ht="15.75" customHeight="1">
      <c r="A153" s="22"/>
      <c r="B153" s="34"/>
      <c r="C153" s="35"/>
      <c r="D153" s="35"/>
    </row>
    <row r="154" spans="1:4" ht="15.75" customHeight="1">
      <c r="A154" s="22"/>
      <c r="B154" s="34"/>
      <c r="C154" s="35"/>
      <c r="D154" s="35"/>
    </row>
    <row r="155" spans="1:4" ht="15.75" customHeight="1">
      <c r="A155" s="22"/>
      <c r="B155" s="34"/>
      <c r="C155" s="35"/>
      <c r="D155" s="35"/>
    </row>
    <row r="156" spans="1:4" ht="15.75" customHeight="1">
      <c r="A156" s="22"/>
      <c r="B156" s="34"/>
      <c r="C156" s="35"/>
      <c r="D156" s="35"/>
    </row>
    <row r="157" spans="1:4" ht="15.75" customHeight="1">
      <c r="A157" s="22"/>
      <c r="B157" s="34"/>
      <c r="C157" s="35"/>
      <c r="D157" s="35"/>
    </row>
    <row r="158" spans="1:4" ht="15.75" customHeight="1">
      <c r="A158" s="22"/>
      <c r="B158" s="34"/>
      <c r="C158" s="35"/>
      <c r="D158" s="35"/>
    </row>
    <row r="159" spans="1:4" ht="15.75" customHeight="1">
      <c r="A159" s="22"/>
      <c r="B159" s="34"/>
      <c r="C159" s="35"/>
      <c r="D159" s="35"/>
    </row>
    <row r="160" spans="1:4" ht="15.75" customHeight="1">
      <c r="A160" s="22"/>
      <c r="B160" s="34"/>
      <c r="C160" s="35"/>
      <c r="D160" s="35"/>
    </row>
    <row r="161" spans="1:4" ht="15.75" customHeight="1">
      <c r="A161" s="22"/>
      <c r="B161" s="34"/>
      <c r="C161" s="35"/>
      <c r="D161" s="35"/>
    </row>
    <row r="162" spans="1:4" ht="15.75" customHeight="1">
      <c r="A162" s="22"/>
      <c r="B162" s="34"/>
      <c r="C162" s="35"/>
      <c r="D162" s="35"/>
    </row>
    <row r="163" spans="1:4" ht="15.75" customHeight="1">
      <c r="A163" s="22"/>
      <c r="B163" s="34"/>
      <c r="C163" s="35"/>
      <c r="D163" s="35"/>
    </row>
    <row r="164" spans="1:4" ht="15.75" customHeight="1">
      <c r="A164" s="22"/>
      <c r="B164" s="34"/>
      <c r="C164" s="35"/>
      <c r="D164" s="35"/>
    </row>
    <row r="165" spans="1:4" ht="15.75" customHeight="1">
      <c r="A165" s="22"/>
      <c r="B165" s="34"/>
      <c r="C165" s="35"/>
      <c r="D165" s="35"/>
    </row>
    <row r="166" spans="1:4" ht="15.75" customHeight="1">
      <c r="A166" s="22"/>
      <c r="B166" s="34"/>
      <c r="C166" s="35"/>
      <c r="D166" s="35"/>
    </row>
    <row r="167" spans="1:4" ht="15.75" customHeight="1">
      <c r="A167" s="22"/>
      <c r="B167" s="34"/>
      <c r="C167" s="35"/>
      <c r="D167" s="35"/>
    </row>
    <row r="168" spans="1:4" ht="15.75" customHeight="1">
      <c r="A168" s="22"/>
      <c r="B168" s="34"/>
      <c r="C168" s="35"/>
      <c r="D168" s="35"/>
    </row>
    <row r="169" spans="1:4" ht="15.75" customHeight="1">
      <c r="A169" s="22"/>
      <c r="B169" s="34"/>
      <c r="C169" s="35"/>
      <c r="D169" s="35"/>
    </row>
    <row r="170" spans="1:4" ht="15.75" customHeight="1">
      <c r="A170" s="22"/>
      <c r="B170" s="34"/>
      <c r="C170" s="35"/>
      <c r="D170" s="35"/>
    </row>
    <row r="171" spans="1:4" ht="15.75" customHeight="1">
      <c r="A171" s="22"/>
      <c r="B171" s="34"/>
      <c r="C171" s="35"/>
      <c r="D171" s="35"/>
    </row>
    <row r="172" spans="1:4" ht="15.75" customHeight="1">
      <c r="A172" s="22"/>
      <c r="B172" s="34"/>
      <c r="C172" s="35"/>
      <c r="D172" s="35"/>
    </row>
    <row r="173" spans="1:4" ht="15.75" customHeight="1">
      <c r="A173" s="22"/>
      <c r="B173" s="34"/>
      <c r="C173" s="35"/>
      <c r="D173" s="35"/>
    </row>
    <row r="174" spans="1:4" ht="15.75" customHeight="1">
      <c r="A174" s="22"/>
      <c r="B174" s="34"/>
      <c r="C174" s="35"/>
      <c r="D174" s="35"/>
    </row>
    <row r="175" spans="1:4" ht="15.75" customHeight="1">
      <c r="A175" s="22"/>
      <c r="B175" s="34"/>
      <c r="C175" s="35"/>
      <c r="D175" s="35"/>
    </row>
    <row r="176" spans="1:4" ht="15.75" customHeight="1">
      <c r="A176" s="22"/>
      <c r="B176" s="34"/>
      <c r="C176" s="35"/>
      <c r="D176" s="35"/>
    </row>
    <row r="177" spans="1:4" ht="15.75" customHeight="1">
      <c r="A177" s="22"/>
      <c r="B177" s="34"/>
      <c r="C177" s="35"/>
      <c r="D177" s="35"/>
    </row>
    <row r="178" spans="1:4" ht="15.75" customHeight="1">
      <c r="A178" s="22"/>
      <c r="B178" s="34"/>
      <c r="C178" s="35"/>
      <c r="D178" s="35"/>
    </row>
    <row r="179" spans="1:4" ht="15.75" customHeight="1">
      <c r="A179" s="22"/>
      <c r="B179" s="34"/>
      <c r="C179" s="35"/>
      <c r="D179" s="35"/>
    </row>
    <row r="180" spans="1:4" ht="15.75" customHeight="1">
      <c r="A180" s="22"/>
      <c r="B180" s="34"/>
      <c r="C180" s="35"/>
      <c r="D180" s="35"/>
    </row>
    <row r="181" spans="1:4" ht="15.75" customHeight="1">
      <c r="A181" s="22"/>
      <c r="B181" s="34"/>
      <c r="C181" s="35"/>
      <c r="D181" s="35"/>
    </row>
    <row r="182" spans="1:4" ht="15.75" customHeight="1">
      <c r="A182" s="22"/>
      <c r="B182" s="34"/>
      <c r="C182" s="35"/>
      <c r="D182" s="35"/>
    </row>
    <row r="183" spans="1:4" ht="15.75" customHeight="1">
      <c r="A183" s="22"/>
      <c r="B183" s="34"/>
      <c r="C183" s="35"/>
      <c r="D183" s="35"/>
    </row>
    <row r="184" spans="1:4" ht="15.75" customHeight="1">
      <c r="A184" s="22"/>
      <c r="B184" s="34"/>
      <c r="C184" s="35"/>
      <c r="D184" s="35"/>
    </row>
    <row r="185" spans="1:4" ht="15.75" customHeight="1">
      <c r="A185" s="22"/>
      <c r="B185" s="34"/>
      <c r="C185" s="35"/>
      <c r="D185" s="35"/>
    </row>
    <row r="186" spans="1:4" ht="15.75" customHeight="1">
      <c r="A186" s="22"/>
      <c r="B186" s="34"/>
      <c r="C186" s="35"/>
      <c r="D186" s="35"/>
    </row>
    <row r="187" spans="1:4" ht="15.75" customHeight="1">
      <c r="A187" s="22"/>
      <c r="B187" s="34"/>
      <c r="C187" s="35"/>
      <c r="D187" s="35"/>
    </row>
    <row r="188" spans="1:4" ht="15.75" customHeight="1">
      <c r="A188" s="22"/>
      <c r="B188" s="34"/>
      <c r="C188" s="35"/>
      <c r="D188" s="35"/>
    </row>
    <row r="189" spans="1:4" ht="15.75" customHeight="1">
      <c r="A189" s="22"/>
      <c r="B189" s="34"/>
      <c r="C189" s="35"/>
      <c r="D189" s="35"/>
    </row>
    <row r="190" spans="1:4" ht="15.75" customHeight="1">
      <c r="A190" s="22"/>
      <c r="B190" s="34"/>
      <c r="C190" s="35"/>
      <c r="D190" s="35"/>
    </row>
    <row r="191" spans="1:4" ht="15.75" customHeight="1">
      <c r="A191" s="22"/>
      <c r="B191" s="34"/>
      <c r="C191" s="35"/>
      <c r="D191" s="35"/>
    </row>
    <row r="192" spans="1:4" ht="15.75" customHeight="1">
      <c r="A192" s="22"/>
      <c r="B192" s="34"/>
      <c r="C192" s="35"/>
      <c r="D192" s="35"/>
    </row>
    <row r="193" spans="1:4" ht="15.75" customHeight="1">
      <c r="A193" s="22"/>
      <c r="B193" s="34"/>
      <c r="C193" s="35"/>
      <c r="D193" s="35"/>
    </row>
    <row r="194" spans="1:4" ht="15.75" customHeight="1">
      <c r="A194" s="22"/>
      <c r="B194" s="34"/>
      <c r="C194" s="35"/>
      <c r="D194" s="35"/>
    </row>
    <row r="195" spans="1:4" ht="15.75" customHeight="1">
      <c r="A195" s="22"/>
      <c r="B195" s="34"/>
      <c r="C195" s="35"/>
      <c r="D195" s="35"/>
    </row>
    <row r="196" spans="1:4" ht="15.75" customHeight="1">
      <c r="A196" s="22"/>
      <c r="B196" s="34"/>
      <c r="C196" s="35"/>
      <c r="D196" s="35"/>
    </row>
    <row r="197" spans="1:4" ht="15.75" customHeight="1">
      <c r="A197" s="22"/>
      <c r="B197" s="34"/>
      <c r="C197" s="35"/>
      <c r="D197" s="35"/>
    </row>
    <row r="198" spans="1:4" ht="15.75" customHeight="1">
      <c r="A198" s="22"/>
      <c r="B198" s="34"/>
      <c r="C198" s="35"/>
      <c r="D198" s="35"/>
    </row>
    <row r="199" spans="1:4" ht="15.75" customHeight="1">
      <c r="A199" s="22"/>
      <c r="B199" s="34"/>
      <c r="C199" s="35"/>
      <c r="D199" s="35"/>
    </row>
    <row r="200" spans="1:4" ht="15.75" customHeight="1">
      <c r="A200" s="22"/>
      <c r="B200" s="34"/>
      <c r="C200" s="35"/>
      <c r="D200" s="35"/>
    </row>
    <row r="201" spans="1:4" ht="15.75" customHeight="1">
      <c r="A201" s="22"/>
      <c r="B201" s="34"/>
      <c r="C201" s="35"/>
      <c r="D201" s="35"/>
    </row>
    <row r="202" spans="1:4" ht="15.75" customHeight="1">
      <c r="A202" s="22"/>
      <c r="B202" s="34"/>
      <c r="C202" s="35"/>
      <c r="D202" s="35"/>
    </row>
    <row r="203" spans="1:4" ht="15.75" customHeight="1">
      <c r="A203" s="22"/>
      <c r="B203" s="34"/>
      <c r="C203" s="35"/>
      <c r="D203" s="35"/>
    </row>
    <row r="204" spans="1:4" ht="15.75" customHeight="1">
      <c r="A204" s="22"/>
      <c r="B204" s="34"/>
      <c r="C204" s="35"/>
      <c r="D204" s="35"/>
    </row>
    <row r="205" spans="1:4" ht="15.75" customHeight="1">
      <c r="A205" s="22"/>
      <c r="B205" s="34"/>
      <c r="C205" s="35"/>
      <c r="D205" s="35"/>
    </row>
    <row r="206" spans="1:4" ht="15.75" customHeight="1">
      <c r="A206" s="22"/>
      <c r="B206" s="34"/>
      <c r="C206" s="35"/>
      <c r="D206" s="35"/>
    </row>
    <row r="207" spans="1:4" ht="15.75" customHeight="1">
      <c r="A207" s="22"/>
      <c r="B207" s="34"/>
      <c r="C207" s="35"/>
      <c r="D207" s="35"/>
    </row>
    <row r="208" spans="1:4" ht="15.75" customHeight="1">
      <c r="A208" s="19"/>
      <c r="B208" s="34"/>
      <c r="C208" s="34"/>
      <c r="D208" s="34"/>
    </row>
    <row r="209" spans="1:8" ht="15.75" customHeight="1">
      <c r="A209" s="19"/>
      <c r="B209" s="36" t="s">
        <v>460</v>
      </c>
      <c r="C209" s="36" t="s">
        <v>461</v>
      </c>
      <c r="D209" s="3" t="s">
        <v>460</v>
      </c>
      <c r="E209" s="3" t="s">
        <v>461</v>
      </c>
    </row>
    <row r="210" spans="1:8" ht="15.75" customHeight="1">
      <c r="A210" s="19"/>
      <c r="B210" s="37" t="s">
        <v>462</v>
      </c>
      <c r="C210" s="37" t="s">
        <v>463</v>
      </c>
      <c r="D210" s="3" t="s">
        <v>462</v>
      </c>
      <c r="F210" s="3" t="str">
        <f t="shared" ref="F210:F221" si="0">IF(NOT(ISBLANK(D210)),D210,IF(NOT(ISBLANK(E210)),"     "&amp;E210,FALSE))</f>
        <v>Afectación Económica o presupuestal</v>
      </c>
      <c r="G210" s="3" t="s">
        <v>462</v>
      </c>
      <c r="H210" s="3" t="str">
        <f>IF(NOT(ISERROR(MATCH(G210,_xlfn.ANCHORARRAY(B221),0))),F223&amp;"Por favor no seleccionar los criterios de impacto",G210)</f>
        <v>Afectación Económica o presupuestal</v>
      </c>
    </row>
    <row r="211" spans="1:8" ht="15.75" customHeight="1">
      <c r="A211" s="19"/>
      <c r="B211" s="37" t="s">
        <v>462</v>
      </c>
      <c r="C211" s="37" t="s">
        <v>438</v>
      </c>
      <c r="E211" s="3" t="s">
        <v>463</v>
      </c>
      <c r="F211" s="3" t="str">
        <f t="shared" si="0"/>
        <v>Afectación menor a 10 SMLMV .</v>
      </c>
    </row>
    <row r="212" spans="1:8" ht="15.75" customHeight="1">
      <c r="A212" s="19"/>
      <c r="B212" s="37" t="s">
        <v>462</v>
      </c>
      <c r="C212" s="37" t="s">
        <v>441</v>
      </c>
      <c r="E212" s="3" t="s">
        <v>438</v>
      </c>
      <c r="F212" s="3" t="str">
        <f t="shared" si="0"/>
        <v>Entre 10 y 50 SMLMV</v>
      </c>
    </row>
    <row r="213" spans="1:8" ht="15.75" customHeight="1">
      <c r="A213" s="19"/>
      <c r="B213" s="37" t="s">
        <v>462</v>
      </c>
      <c r="C213" s="37" t="s">
        <v>444</v>
      </c>
      <c r="E213" s="3" t="s">
        <v>441</v>
      </c>
      <c r="F213" s="3" t="str">
        <f t="shared" si="0"/>
        <v>Entre 50 y 100 SMLMV</v>
      </c>
    </row>
    <row r="214" spans="1:8" ht="15.75" customHeight="1">
      <c r="A214" s="19"/>
      <c r="B214" s="37" t="s">
        <v>462</v>
      </c>
      <c r="C214" s="37" t="s">
        <v>447</v>
      </c>
      <c r="E214" s="3" t="s">
        <v>444</v>
      </c>
      <c r="F214" s="3" t="str">
        <f t="shared" si="0"/>
        <v>Entre 100 y 500 SMLMV</v>
      </c>
    </row>
    <row r="215" spans="1:8" ht="15.75" customHeight="1">
      <c r="A215" s="19"/>
      <c r="B215" s="37" t="s">
        <v>432</v>
      </c>
      <c r="C215" s="37" t="s">
        <v>436</v>
      </c>
      <c r="E215" s="3" t="s">
        <v>447</v>
      </c>
      <c r="F215" s="3" t="str">
        <f t="shared" si="0"/>
        <v>Mayor a 500 SMLMV</v>
      </c>
    </row>
    <row r="216" spans="1:8" ht="15.75" customHeight="1">
      <c r="A216" s="19"/>
      <c r="B216" s="37" t="s">
        <v>432</v>
      </c>
      <c r="C216" s="37" t="s">
        <v>439</v>
      </c>
      <c r="D216" s="3" t="s">
        <v>432</v>
      </c>
      <c r="F216" s="3" t="str">
        <f t="shared" si="0"/>
        <v>Pérdida Reputacional</v>
      </c>
    </row>
    <row r="217" spans="1:8" ht="15.75" customHeight="1">
      <c r="A217" s="19"/>
      <c r="B217" s="37" t="s">
        <v>432</v>
      </c>
      <c r="C217" s="37" t="s">
        <v>442</v>
      </c>
      <c r="E217" s="3" t="s">
        <v>436</v>
      </c>
      <c r="F217" s="3" t="str">
        <f t="shared" si="0"/>
        <v>El riesgo afecta la imagen de alguna área de la organización</v>
      </c>
    </row>
    <row r="218" spans="1:8" ht="15.75" customHeight="1">
      <c r="A218" s="19"/>
      <c r="B218" s="37" t="s">
        <v>432</v>
      </c>
      <c r="C218" s="37" t="s">
        <v>445</v>
      </c>
      <c r="E218" s="3" t="s">
        <v>439</v>
      </c>
      <c r="F218" s="3" t="str">
        <f t="shared" si="0"/>
        <v>El riesgo afecta la imagen de la entidad internamente, de conocimiento general, nivel interno, de junta dircetiva y accionistas y/o de provedores</v>
      </c>
    </row>
    <row r="219" spans="1:8" ht="15.75" customHeight="1">
      <c r="A219" s="19"/>
      <c r="B219" s="37" t="s">
        <v>432</v>
      </c>
      <c r="C219" s="37" t="s">
        <v>448</v>
      </c>
      <c r="E219" s="3" t="s">
        <v>442</v>
      </c>
      <c r="F219" s="3" t="str">
        <f t="shared" si="0"/>
        <v>El riesgo afecta la imagen de la entidad con algunos usuarios de relevancia frente al logro de los objetivos</v>
      </c>
    </row>
    <row r="220" spans="1:8" ht="15.75" customHeight="1">
      <c r="A220" s="19"/>
      <c r="B220" s="38"/>
      <c r="C220" s="38"/>
      <c r="E220" s="3" t="s">
        <v>445</v>
      </c>
      <c r="F220" s="3" t="str">
        <f t="shared" si="0"/>
        <v>El riesgo afecta la imagen de de la entidad con efecto publicitario sostenido a nivel de sector administrativo, nivel departamental o municipal</v>
      </c>
    </row>
    <row r="221" spans="1:8" ht="15.75" customHeight="1">
      <c r="A221" s="19"/>
      <c r="B221" s="38" t="str">
        <f>IFERROR(__xludf.DUMMYFUNCTION("ARRAY_CONSTRAIN(ARRAYFORMULA(UNIQUE('Tabla Impacto'!$B$209:$B$219)), 3, 1)"),"Criterios")</f>
        <v>Criterios</v>
      </c>
      <c r="C221" s="38"/>
      <c r="E221" s="3" t="s">
        <v>448</v>
      </c>
      <c r="F221" s="3" t="str">
        <f t="shared" si="0"/>
        <v>El riesgo afecta la imagen de la entidad a nivel nacional, con efecto publicitarios sostenible a nivel país</v>
      </c>
    </row>
    <row r="222" spans="1:8" ht="15.75" customHeight="1">
      <c r="A222" s="19"/>
      <c r="B222" s="38" t="str">
        <f>IFERROR(__xludf.DUMMYFUNCTION("""COMPUTED_VALUE"""),"Afectación Económica o presupuestal")</f>
        <v>Afectación Económica o presupuestal</v>
      </c>
      <c r="C222" s="38"/>
    </row>
    <row r="223" spans="1:8" ht="15.75" customHeight="1">
      <c r="B223" s="38" t="str">
        <f>IFERROR(__xludf.DUMMYFUNCTION("""COMPUTED_VALUE"""),"Pérdida Reputacional")</f>
        <v>Pérdida Reputacional</v>
      </c>
      <c r="C223" s="38"/>
      <c r="F223" s="39" t="s">
        <v>464</v>
      </c>
    </row>
    <row r="224" spans="1:8" ht="15.75" customHeight="1">
      <c r="B224" s="3"/>
      <c r="C224" s="3"/>
      <c r="F224" s="39" t="s">
        <v>465</v>
      </c>
    </row>
    <row r="225" spans="2:4" ht="15.75" customHeight="1">
      <c r="B225" s="3"/>
      <c r="C225" s="3"/>
    </row>
    <row r="226" spans="2:4" ht="15.75" customHeight="1">
      <c r="B226" s="3"/>
      <c r="C226" s="3"/>
    </row>
    <row r="227" spans="2:4" ht="15.75" customHeight="1">
      <c r="B227" s="3"/>
      <c r="C227" s="3"/>
      <c r="D227" s="3"/>
    </row>
    <row r="228" spans="2:4" ht="15.75" customHeight="1">
      <c r="B228" s="3"/>
      <c r="C228" s="3"/>
      <c r="D228" s="3"/>
    </row>
    <row r="229" spans="2:4" ht="15.75" customHeight="1">
      <c r="B229" s="3"/>
      <c r="C229" s="3"/>
      <c r="D229" s="3"/>
    </row>
    <row r="230" spans="2:4" ht="15.75" customHeight="1">
      <c r="B230" s="3"/>
      <c r="C230" s="3"/>
      <c r="D230" s="3"/>
    </row>
    <row r="231" spans="2:4" ht="15.75" customHeight="1">
      <c r="B231" s="3"/>
      <c r="C231" s="3"/>
      <c r="D231" s="3"/>
    </row>
    <row r="232" spans="2:4" ht="15.75" customHeight="1">
      <c r="B232" s="3"/>
      <c r="C232" s="3"/>
      <c r="D232" s="3"/>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4"/>
      <c r="B1" s="518" t="s">
        <v>466</v>
      </c>
      <c r="C1" s="519"/>
      <c r="D1" s="519"/>
      <c r="E1" s="519"/>
      <c r="F1" s="520"/>
      <c r="G1" s="4"/>
      <c r="H1" s="4"/>
      <c r="I1" s="4"/>
      <c r="J1" s="4"/>
      <c r="K1" s="4"/>
      <c r="L1" s="4"/>
      <c r="M1" s="4"/>
      <c r="N1" s="4"/>
      <c r="O1" s="4"/>
      <c r="P1" s="4"/>
      <c r="Q1" s="4"/>
      <c r="R1" s="4"/>
      <c r="S1" s="4"/>
      <c r="T1" s="4"/>
      <c r="U1" s="4"/>
      <c r="V1" s="4"/>
      <c r="W1" s="4"/>
      <c r="X1" s="4"/>
      <c r="Y1" s="4"/>
      <c r="Z1" s="4"/>
    </row>
    <row r="2" spans="1:26" ht="12.75" customHeight="1">
      <c r="A2" s="4"/>
      <c r="B2" s="5"/>
      <c r="C2" s="5"/>
      <c r="D2" s="5"/>
      <c r="E2" s="5"/>
      <c r="F2" s="5"/>
      <c r="G2" s="4"/>
      <c r="H2" s="4"/>
      <c r="I2" s="4"/>
      <c r="J2" s="4"/>
      <c r="K2" s="4"/>
      <c r="L2" s="4"/>
      <c r="M2" s="4"/>
      <c r="N2" s="4"/>
      <c r="O2" s="4"/>
      <c r="P2" s="4"/>
      <c r="Q2" s="4"/>
      <c r="R2" s="4"/>
      <c r="S2" s="4"/>
      <c r="T2" s="4"/>
      <c r="U2" s="4"/>
      <c r="V2" s="4"/>
      <c r="W2" s="4"/>
      <c r="X2" s="4"/>
      <c r="Y2" s="4"/>
      <c r="Z2" s="4"/>
    </row>
    <row r="3" spans="1:26" ht="12.75" customHeight="1">
      <c r="A3" s="4"/>
      <c r="B3" s="521" t="s">
        <v>467</v>
      </c>
      <c r="C3" s="519"/>
      <c r="D3" s="522"/>
      <c r="E3" s="6" t="s">
        <v>319</v>
      </c>
      <c r="F3" s="7" t="s">
        <v>468</v>
      </c>
      <c r="G3" s="4"/>
      <c r="H3" s="4"/>
      <c r="I3" s="4"/>
      <c r="J3" s="4"/>
      <c r="K3" s="4"/>
      <c r="L3" s="4"/>
      <c r="M3" s="4"/>
      <c r="N3" s="4"/>
      <c r="O3" s="4"/>
      <c r="P3" s="4"/>
      <c r="Q3" s="4"/>
      <c r="R3" s="4"/>
      <c r="S3" s="4"/>
      <c r="T3" s="4"/>
      <c r="U3" s="4"/>
      <c r="V3" s="4"/>
      <c r="W3" s="4"/>
      <c r="X3" s="4"/>
      <c r="Y3" s="4"/>
      <c r="Z3" s="4"/>
    </row>
    <row r="4" spans="1:26" ht="12.75" customHeight="1">
      <c r="A4" s="4"/>
      <c r="B4" s="524" t="s">
        <v>469</v>
      </c>
      <c r="C4" s="529" t="s">
        <v>144</v>
      </c>
      <c r="D4" s="8" t="s">
        <v>185</v>
      </c>
      <c r="E4" s="9" t="s">
        <v>470</v>
      </c>
      <c r="F4" s="10">
        <v>0.25</v>
      </c>
      <c r="G4" s="4"/>
      <c r="H4" s="4"/>
      <c r="I4" s="4"/>
      <c r="J4" s="4"/>
      <c r="K4" s="4"/>
      <c r="L4" s="4"/>
      <c r="M4" s="4"/>
      <c r="N4" s="4"/>
      <c r="O4" s="4"/>
      <c r="P4" s="4"/>
      <c r="Q4" s="4"/>
      <c r="R4" s="4"/>
      <c r="S4" s="4"/>
      <c r="T4" s="4"/>
      <c r="U4" s="4"/>
      <c r="V4" s="4"/>
      <c r="W4" s="4"/>
      <c r="X4" s="4"/>
      <c r="Y4" s="4"/>
      <c r="Z4" s="4"/>
    </row>
    <row r="5" spans="1:26" ht="12.75" customHeight="1">
      <c r="A5" s="4"/>
      <c r="B5" s="525"/>
      <c r="C5" s="530"/>
      <c r="D5" s="11" t="s">
        <v>471</v>
      </c>
      <c r="E5" s="12" t="s">
        <v>472</v>
      </c>
      <c r="F5" s="13">
        <v>0.15</v>
      </c>
      <c r="G5" s="4"/>
      <c r="H5" s="4"/>
      <c r="I5" s="4"/>
      <c r="J5" s="4"/>
      <c r="K5" s="4"/>
      <c r="L5" s="4"/>
      <c r="M5" s="4"/>
      <c r="N5" s="4"/>
      <c r="O5" s="4"/>
      <c r="P5" s="4"/>
      <c r="Q5" s="4"/>
      <c r="R5" s="4"/>
      <c r="S5" s="4"/>
      <c r="T5" s="4"/>
      <c r="U5" s="4"/>
      <c r="V5" s="4"/>
      <c r="W5" s="4"/>
      <c r="X5" s="4"/>
      <c r="Y5" s="4"/>
      <c r="Z5" s="4"/>
    </row>
    <row r="6" spans="1:26" ht="12.75" customHeight="1">
      <c r="A6" s="4"/>
      <c r="B6" s="525"/>
      <c r="C6" s="531"/>
      <c r="D6" s="11" t="s">
        <v>473</v>
      </c>
      <c r="E6" s="12" t="s">
        <v>474</v>
      </c>
      <c r="F6" s="13">
        <v>0.1</v>
      </c>
      <c r="G6" s="4"/>
      <c r="H6" s="4"/>
      <c r="I6" s="4"/>
      <c r="J6" s="4"/>
      <c r="K6" s="4"/>
      <c r="L6" s="4"/>
      <c r="M6" s="4"/>
      <c r="N6" s="4"/>
      <c r="O6" s="4"/>
      <c r="P6" s="4"/>
      <c r="Q6" s="4"/>
      <c r="R6" s="4"/>
      <c r="S6" s="4"/>
      <c r="T6" s="4"/>
      <c r="U6" s="4"/>
      <c r="V6" s="4"/>
      <c r="W6" s="4"/>
      <c r="X6" s="4"/>
      <c r="Y6" s="4"/>
      <c r="Z6" s="4"/>
    </row>
    <row r="7" spans="1:26" ht="12.75" customHeight="1">
      <c r="A7" s="4"/>
      <c r="B7" s="525"/>
      <c r="C7" s="532" t="s">
        <v>145</v>
      </c>
      <c r="D7" s="11" t="s">
        <v>475</v>
      </c>
      <c r="E7" s="12" t="s">
        <v>476</v>
      </c>
      <c r="F7" s="13">
        <v>0.25</v>
      </c>
      <c r="G7" s="4"/>
      <c r="H7" s="4"/>
      <c r="I7" s="4"/>
      <c r="J7" s="4"/>
      <c r="K7" s="4"/>
      <c r="L7" s="4"/>
      <c r="M7" s="4"/>
      <c r="N7" s="4"/>
      <c r="O7" s="4"/>
      <c r="P7" s="4"/>
      <c r="Q7" s="4"/>
      <c r="R7" s="4"/>
      <c r="S7" s="4"/>
      <c r="T7" s="4"/>
      <c r="U7" s="4"/>
      <c r="V7" s="4"/>
      <c r="W7" s="4"/>
      <c r="X7" s="4"/>
      <c r="Y7" s="4"/>
      <c r="Z7" s="4"/>
    </row>
    <row r="8" spans="1:26" ht="12.75" customHeight="1">
      <c r="A8" s="4"/>
      <c r="B8" s="526"/>
      <c r="C8" s="531"/>
      <c r="D8" s="11" t="s">
        <v>186</v>
      </c>
      <c r="E8" s="12" t="s">
        <v>477</v>
      </c>
      <c r="F8" s="13">
        <v>0.15</v>
      </c>
      <c r="G8" s="4"/>
      <c r="H8" s="4"/>
      <c r="I8" s="4"/>
      <c r="J8" s="4"/>
      <c r="K8" s="4"/>
      <c r="L8" s="4"/>
      <c r="M8" s="4"/>
      <c r="N8" s="4"/>
      <c r="O8" s="4"/>
      <c r="P8" s="4"/>
      <c r="Q8" s="4"/>
      <c r="R8" s="4"/>
      <c r="S8" s="4"/>
      <c r="T8" s="4"/>
      <c r="U8" s="4"/>
      <c r="V8" s="4"/>
      <c r="W8" s="4"/>
      <c r="X8" s="4"/>
      <c r="Y8" s="4"/>
      <c r="Z8" s="4"/>
    </row>
    <row r="9" spans="1:26" ht="12.75" customHeight="1">
      <c r="A9" s="4"/>
      <c r="B9" s="527" t="s">
        <v>478</v>
      </c>
      <c r="C9" s="532" t="s">
        <v>147</v>
      </c>
      <c r="D9" s="11" t="s">
        <v>479</v>
      </c>
      <c r="E9" s="12" t="s">
        <v>480</v>
      </c>
      <c r="F9" s="14" t="s">
        <v>481</v>
      </c>
      <c r="G9" s="4"/>
      <c r="H9" s="4"/>
      <c r="I9" s="4"/>
      <c r="J9" s="4"/>
      <c r="K9" s="4"/>
      <c r="L9" s="4"/>
      <c r="M9" s="4"/>
      <c r="N9" s="4"/>
      <c r="O9" s="4"/>
      <c r="P9" s="4"/>
      <c r="Q9" s="4"/>
      <c r="R9" s="4"/>
      <c r="S9" s="4"/>
      <c r="T9" s="4"/>
      <c r="U9" s="4"/>
      <c r="V9" s="4"/>
      <c r="W9" s="4"/>
      <c r="X9" s="4"/>
      <c r="Y9" s="4"/>
      <c r="Z9" s="4"/>
    </row>
    <row r="10" spans="1:26" ht="12.75" customHeight="1">
      <c r="A10" s="4"/>
      <c r="B10" s="525"/>
      <c r="C10" s="531"/>
      <c r="D10" s="11" t="s">
        <v>187</v>
      </c>
      <c r="E10" s="12" t="s">
        <v>482</v>
      </c>
      <c r="F10" s="14" t="s">
        <v>481</v>
      </c>
      <c r="G10" s="4"/>
      <c r="H10" s="4"/>
      <c r="I10" s="4"/>
      <c r="J10" s="4"/>
      <c r="K10" s="4"/>
      <c r="L10" s="4"/>
      <c r="M10" s="4"/>
      <c r="N10" s="4"/>
      <c r="O10" s="4"/>
      <c r="P10" s="4"/>
      <c r="Q10" s="4"/>
      <c r="R10" s="4"/>
      <c r="S10" s="4"/>
      <c r="T10" s="4"/>
      <c r="U10" s="4"/>
      <c r="V10" s="4"/>
      <c r="W10" s="4"/>
      <c r="X10" s="4"/>
      <c r="Y10" s="4"/>
      <c r="Z10" s="4"/>
    </row>
    <row r="11" spans="1:26" ht="12.75" customHeight="1">
      <c r="A11" s="4"/>
      <c r="B11" s="525"/>
      <c r="C11" s="532" t="s">
        <v>148</v>
      </c>
      <c r="D11" s="11" t="s">
        <v>188</v>
      </c>
      <c r="E11" s="12" t="s">
        <v>483</v>
      </c>
      <c r="F11" s="14" t="s">
        <v>481</v>
      </c>
      <c r="G11" s="4"/>
      <c r="H11" s="4"/>
      <c r="I11" s="4"/>
      <c r="J11" s="4"/>
      <c r="K11" s="4"/>
      <c r="L11" s="4"/>
      <c r="M11" s="4"/>
      <c r="N11" s="4"/>
      <c r="O11" s="4"/>
      <c r="P11" s="4"/>
      <c r="Q11" s="4"/>
      <c r="R11" s="4"/>
      <c r="S11" s="4"/>
      <c r="T11" s="4"/>
      <c r="U11" s="4"/>
      <c r="V11" s="4"/>
      <c r="W11" s="4"/>
      <c r="X11" s="4"/>
      <c r="Y11" s="4"/>
      <c r="Z11" s="4"/>
    </row>
    <row r="12" spans="1:26" ht="12.75" customHeight="1">
      <c r="A12" s="4"/>
      <c r="B12" s="525"/>
      <c r="C12" s="531"/>
      <c r="D12" s="11" t="s">
        <v>484</v>
      </c>
      <c r="E12" s="12" t="s">
        <v>485</v>
      </c>
      <c r="F12" s="14" t="s">
        <v>481</v>
      </c>
      <c r="G12" s="4"/>
      <c r="H12" s="4"/>
      <c r="I12" s="4"/>
      <c r="J12" s="4"/>
      <c r="K12" s="4"/>
      <c r="L12" s="4"/>
      <c r="M12" s="4"/>
      <c r="N12" s="4"/>
      <c r="O12" s="4"/>
      <c r="P12" s="4"/>
      <c r="Q12" s="4"/>
      <c r="R12" s="4"/>
      <c r="S12" s="4"/>
      <c r="T12" s="4"/>
      <c r="U12" s="4"/>
      <c r="V12" s="4"/>
      <c r="W12" s="4"/>
      <c r="X12" s="4"/>
      <c r="Y12" s="4"/>
      <c r="Z12" s="4"/>
    </row>
    <row r="13" spans="1:26" ht="12.75" customHeight="1">
      <c r="A13" s="4"/>
      <c r="B13" s="525"/>
      <c r="C13" s="532" t="s">
        <v>149</v>
      </c>
      <c r="D13" s="11" t="s">
        <v>189</v>
      </c>
      <c r="E13" s="12" t="s">
        <v>486</v>
      </c>
      <c r="F13" s="14" t="s">
        <v>481</v>
      </c>
      <c r="G13" s="4"/>
      <c r="H13" s="4"/>
      <c r="I13" s="4"/>
      <c r="J13" s="4"/>
      <c r="K13" s="4"/>
      <c r="L13" s="4"/>
      <c r="M13" s="4"/>
      <c r="N13" s="4"/>
      <c r="O13" s="4"/>
      <c r="P13" s="4"/>
      <c r="Q13" s="4"/>
      <c r="R13" s="4"/>
      <c r="S13" s="4"/>
      <c r="T13" s="4"/>
      <c r="U13" s="4"/>
      <c r="V13" s="4"/>
      <c r="W13" s="4"/>
      <c r="X13" s="4"/>
      <c r="Y13" s="4"/>
      <c r="Z13" s="4"/>
    </row>
    <row r="14" spans="1:26" ht="12.75" customHeight="1">
      <c r="A14" s="4"/>
      <c r="B14" s="528"/>
      <c r="C14" s="533"/>
      <c r="D14" s="15" t="s">
        <v>487</v>
      </c>
      <c r="E14" s="16" t="s">
        <v>488</v>
      </c>
      <c r="F14" s="17" t="s">
        <v>481</v>
      </c>
      <c r="G14" s="4"/>
      <c r="H14" s="4"/>
      <c r="I14" s="4"/>
      <c r="J14" s="4"/>
      <c r="K14" s="4"/>
      <c r="L14" s="4"/>
      <c r="M14" s="4"/>
      <c r="N14" s="4"/>
      <c r="O14" s="4"/>
      <c r="P14" s="4"/>
      <c r="Q14" s="4"/>
      <c r="R14" s="4"/>
      <c r="S14" s="4"/>
      <c r="T14" s="4"/>
      <c r="U14" s="4"/>
      <c r="V14" s="4"/>
      <c r="W14" s="4"/>
      <c r="X14" s="4"/>
      <c r="Y14" s="4"/>
      <c r="Z14" s="4"/>
    </row>
    <row r="15" spans="1:26" ht="49.5" customHeight="1">
      <c r="A15" s="4"/>
      <c r="B15" s="523" t="s">
        <v>489</v>
      </c>
      <c r="C15" s="375"/>
      <c r="D15" s="375"/>
      <c r="E15" s="375"/>
      <c r="F15" s="375"/>
      <c r="G15" s="4"/>
      <c r="H15" s="4"/>
      <c r="I15" s="4"/>
      <c r="J15" s="4"/>
      <c r="K15" s="4"/>
      <c r="L15" s="4"/>
      <c r="M15" s="4"/>
      <c r="N15" s="4"/>
      <c r="O15" s="4"/>
      <c r="P15" s="4"/>
      <c r="Q15" s="4"/>
      <c r="R15" s="4"/>
      <c r="S15" s="4"/>
      <c r="T15" s="4"/>
      <c r="U15" s="4"/>
      <c r="V15" s="4"/>
      <c r="W15" s="4"/>
      <c r="X15" s="4"/>
      <c r="Y15" s="4"/>
      <c r="Z15" s="4"/>
    </row>
    <row r="16" spans="1:26" ht="27" customHeight="1">
      <c r="A16" s="4"/>
      <c r="B16" s="18"/>
      <c r="C16" s="4"/>
      <c r="D16" s="4"/>
      <c r="E16" s="4"/>
      <c r="F16" s="4"/>
      <c r="G16" s="4"/>
      <c r="H16" s="4"/>
      <c r="I16" s="4"/>
      <c r="J16" s="4"/>
      <c r="K16" s="4"/>
      <c r="L16" s="4"/>
      <c r="M16" s="4"/>
      <c r="N16" s="4"/>
      <c r="O16" s="4"/>
      <c r="P16" s="4"/>
      <c r="Q16" s="4"/>
      <c r="R16" s="4"/>
      <c r="S16" s="4"/>
      <c r="T16" s="4"/>
      <c r="U16" s="4"/>
      <c r="V16" s="4"/>
      <c r="W16" s="4"/>
      <c r="X16" s="4"/>
      <c r="Y16" s="4"/>
      <c r="Z16" s="4"/>
    </row>
    <row r="17" spans="1:26"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2.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0">
    <mergeCell ref="B1:F1"/>
    <mergeCell ref="B3:D3"/>
    <mergeCell ref="B15:F15"/>
    <mergeCell ref="B4:B8"/>
    <mergeCell ref="B9:B14"/>
    <mergeCell ref="C4:C6"/>
    <mergeCell ref="C7:C8"/>
    <mergeCell ref="C9:C10"/>
    <mergeCell ref="C11:C12"/>
    <mergeCell ref="C13:C14"/>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4.42578125" defaultRowHeight="15" customHeight="1"/>
  <cols>
    <col min="1" max="26" width="10.7109375" customWidth="1"/>
  </cols>
  <sheetData>
    <row r="2" spans="2:5">
      <c r="B2" s="3" t="s">
        <v>490</v>
      </c>
      <c r="E2" s="3" t="s">
        <v>491</v>
      </c>
    </row>
    <row r="3" spans="2:5">
      <c r="B3" s="3" t="s">
        <v>190</v>
      </c>
      <c r="E3" s="3" t="s">
        <v>104</v>
      </c>
    </row>
    <row r="4" spans="2:5">
      <c r="B4" s="3" t="s">
        <v>492</v>
      </c>
    </row>
    <row r="5" spans="2:5">
      <c r="B5" s="3" t="s">
        <v>202</v>
      </c>
    </row>
    <row r="8" spans="2:5">
      <c r="B8" s="3" t="s">
        <v>493</v>
      </c>
    </row>
    <row r="9" spans="2:5">
      <c r="B9" s="3" t="s">
        <v>494</v>
      </c>
    </row>
    <row r="10" spans="2:5">
      <c r="B10" s="3" t="s">
        <v>495</v>
      </c>
    </row>
    <row r="13" spans="2:5">
      <c r="B13" s="3" t="s">
        <v>496</v>
      </c>
    </row>
    <row r="14" spans="2:5">
      <c r="B14" s="3" t="s">
        <v>497</v>
      </c>
    </row>
    <row r="15" spans="2:5">
      <c r="B15" s="3" t="s">
        <v>498</v>
      </c>
    </row>
    <row r="16" spans="2:5">
      <c r="B16" s="3" t="s">
        <v>499</v>
      </c>
    </row>
    <row r="17" spans="2:2">
      <c r="B17" s="3" t="s">
        <v>500</v>
      </c>
    </row>
    <row r="18" spans="2:2">
      <c r="B18" s="3" t="s">
        <v>501</v>
      </c>
    </row>
    <row r="19" spans="2:2">
      <c r="B19" s="3" t="s">
        <v>182</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32.85546875" customWidth="1"/>
    <col min="2" max="6" width="11.42578125" customWidth="1"/>
    <col min="7" max="26" width="10.7109375" customWidth="1"/>
  </cols>
  <sheetData>
    <row r="1" spans="1:26" ht="12.75" customHeight="1">
      <c r="A1" s="1"/>
      <c r="B1" s="1"/>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2" t="s">
        <v>185</v>
      </c>
      <c r="B3" s="1"/>
      <c r="C3" s="1"/>
      <c r="D3" s="1"/>
      <c r="E3" s="1"/>
      <c r="F3" s="1"/>
      <c r="G3" s="1"/>
      <c r="H3" s="1"/>
      <c r="I3" s="1"/>
      <c r="J3" s="1"/>
      <c r="K3" s="1"/>
      <c r="L3" s="1"/>
      <c r="M3" s="1"/>
      <c r="N3" s="1"/>
      <c r="O3" s="1"/>
      <c r="P3" s="1"/>
      <c r="Q3" s="1"/>
      <c r="R3" s="1"/>
      <c r="S3" s="1"/>
      <c r="T3" s="1"/>
      <c r="U3" s="1"/>
      <c r="V3" s="1"/>
      <c r="W3" s="1"/>
      <c r="X3" s="1"/>
      <c r="Y3" s="1"/>
      <c r="Z3" s="1"/>
    </row>
    <row r="4" spans="1:26" ht="12.75" customHeight="1">
      <c r="A4" s="2" t="s">
        <v>471</v>
      </c>
      <c r="B4" s="1"/>
      <c r="C4" s="1"/>
      <c r="D4" s="1"/>
      <c r="E4" s="1"/>
      <c r="F4" s="1"/>
      <c r="G4" s="1"/>
      <c r="H4" s="1"/>
      <c r="I4" s="1"/>
      <c r="J4" s="1"/>
      <c r="K4" s="1"/>
      <c r="L4" s="1"/>
      <c r="M4" s="1"/>
      <c r="N4" s="1"/>
      <c r="O4" s="1"/>
      <c r="P4" s="1"/>
      <c r="Q4" s="1"/>
      <c r="R4" s="1"/>
      <c r="S4" s="1"/>
      <c r="T4" s="1"/>
      <c r="U4" s="1"/>
      <c r="V4" s="1"/>
      <c r="W4" s="1"/>
      <c r="X4" s="1"/>
      <c r="Y4" s="1"/>
      <c r="Z4" s="1"/>
    </row>
    <row r="5" spans="1:26" ht="12.75" customHeight="1">
      <c r="A5" s="2" t="s">
        <v>473</v>
      </c>
      <c r="B5" s="1"/>
      <c r="C5" s="1"/>
      <c r="D5" s="1"/>
      <c r="E5" s="1"/>
      <c r="F5" s="1"/>
      <c r="G5" s="1"/>
      <c r="H5" s="1"/>
      <c r="I5" s="1"/>
      <c r="J5" s="1"/>
      <c r="K5" s="1"/>
      <c r="L5" s="1"/>
      <c r="M5" s="1"/>
      <c r="N5" s="1"/>
      <c r="O5" s="1"/>
      <c r="P5" s="1"/>
      <c r="Q5" s="1"/>
      <c r="R5" s="1"/>
      <c r="S5" s="1"/>
      <c r="T5" s="1"/>
      <c r="U5" s="1"/>
      <c r="V5" s="1"/>
      <c r="W5" s="1"/>
      <c r="X5" s="1"/>
      <c r="Y5" s="1"/>
      <c r="Z5" s="1"/>
    </row>
    <row r="6" spans="1:26" ht="12.75" customHeight="1">
      <c r="A6" s="2" t="s">
        <v>475</v>
      </c>
      <c r="B6" s="1"/>
      <c r="C6" s="1"/>
      <c r="D6" s="1"/>
      <c r="E6" s="1"/>
      <c r="F6" s="1"/>
      <c r="G6" s="1"/>
      <c r="H6" s="1"/>
      <c r="I6" s="1"/>
      <c r="J6" s="1"/>
      <c r="K6" s="1"/>
      <c r="L6" s="1"/>
      <c r="M6" s="1"/>
      <c r="N6" s="1"/>
      <c r="O6" s="1"/>
      <c r="P6" s="1"/>
      <c r="Q6" s="1"/>
      <c r="R6" s="1"/>
      <c r="S6" s="1"/>
      <c r="T6" s="1"/>
      <c r="U6" s="1"/>
      <c r="V6" s="1"/>
      <c r="W6" s="1"/>
      <c r="X6" s="1"/>
      <c r="Y6" s="1"/>
      <c r="Z6" s="1"/>
    </row>
    <row r="7" spans="1:26" ht="12.75" customHeight="1">
      <c r="A7" s="2" t="s">
        <v>186</v>
      </c>
      <c r="B7" s="1"/>
      <c r="C7" s="1"/>
      <c r="D7" s="1"/>
      <c r="E7" s="1"/>
      <c r="F7" s="1"/>
      <c r="G7" s="1"/>
      <c r="H7" s="1"/>
      <c r="I7" s="1"/>
      <c r="J7" s="1"/>
      <c r="K7" s="1"/>
      <c r="L7" s="1"/>
      <c r="M7" s="1"/>
      <c r="N7" s="1"/>
      <c r="O7" s="1"/>
      <c r="P7" s="1"/>
      <c r="Q7" s="1"/>
      <c r="R7" s="1"/>
      <c r="S7" s="1"/>
      <c r="T7" s="1"/>
      <c r="U7" s="1"/>
      <c r="V7" s="1"/>
      <c r="W7" s="1"/>
      <c r="X7" s="1"/>
      <c r="Y7" s="1"/>
      <c r="Z7" s="1"/>
    </row>
    <row r="8" spans="1:26" ht="12.75" customHeight="1">
      <c r="A8" s="2" t="s">
        <v>479</v>
      </c>
      <c r="B8" s="1"/>
      <c r="C8" s="1"/>
      <c r="D8" s="1"/>
      <c r="E8" s="1"/>
      <c r="F8" s="1"/>
      <c r="G8" s="1"/>
      <c r="H8" s="1"/>
      <c r="I8" s="1"/>
      <c r="J8" s="1"/>
      <c r="K8" s="1"/>
      <c r="L8" s="1"/>
      <c r="M8" s="1"/>
      <c r="N8" s="1"/>
      <c r="O8" s="1"/>
      <c r="P8" s="1"/>
      <c r="Q8" s="1"/>
      <c r="R8" s="1"/>
      <c r="S8" s="1"/>
      <c r="T8" s="1"/>
      <c r="U8" s="1"/>
      <c r="V8" s="1"/>
      <c r="W8" s="1"/>
      <c r="X8" s="1"/>
      <c r="Y8" s="1"/>
      <c r="Z8" s="1"/>
    </row>
    <row r="9" spans="1:26" ht="12.75" customHeight="1">
      <c r="A9" s="2" t="s">
        <v>187</v>
      </c>
      <c r="B9" s="1"/>
      <c r="C9" s="1"/>
      <c r="D9" s="1"/>
      <c r="E9" s="1"/>
      <c r="F9" s="1"/>
      <c r="G9" s="1"/>
      <c r="H9" s="1"/>
      <c r="I9" s="1"/>
      <c r="J9" s="1"/>
      <c r="K9" s="1"/>
      <c r="L9" s="1"/>
      <c r="M9" s="1"/>
      <c r="N9" s="1"/>
      <c r="O9" s="1"/>
      <c r="P9" s="1"/>
      <c r="Q9" s="1"/>
      <c r="R9" s="1"/>
      <c r="S9" s="1"/>
      <c r="T9" s="1"/>
      <c r="U9" s="1"/>
      <c r="V9" s="1"/>
      <c r="W9" s="1"/>
      <c r="X9" s="1"/>
      <c r="Y9" s="1"/>
      <c r="Z9" s="1"/>
    </row>
    <row r="10" spans="1:26" ht="12.75" customHeight="1">
      <c r="A10" s="2" t="s">
        <v>188</v>
      </c>
      <c r="B10" s="1"/>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2" t="s">
        <v>484</v>
      </c>
      <c r="B11" s="1"/>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2" t="s">
        <v>502</v>
      </c>
      <c r="B12" s="1"/>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2" t="s">
        <v>503</v>
      </c>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2" t="s">
        <v>504</v>
      </c>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2" t="s">
        <v>505</v>
      </c>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2" t="s">
        <v>490</v>
      </c>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2" t="s">
        <v>190</v>
      </c>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2" t="s">
        <v>494</v>
      </c>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2" t="s">
        <v>495</v>
      </c>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workbookViewId="0">
      <selection sqref="A1:C3"/>
    </sheetView>
  </sheetViews>
  <sheetFormatPr baseColWidth="10" defaultColWidth="14.42578125" defaultRowHeight="15" customHeight="1"/>
  <cols>
    <col min="1" max="1" width="38.85546875" customWidth="1"/>
    <col min="2" max="2" width="28" customWidth="1"/>
    <col min="3" max="3" width="21.28515625" customWidth="1"/>
    <col min="4" max="5" width="53.140625" customWidth="1"/>
    <col min="6" max="6" width="64.7109375" customWidth="1"/>
  </cols>
  <sheetData>
    <row r="1" spans="1:26" ht="15.75">
      <c r="A1" s="386"/>
      <c r="B1" s="353"/>
      <c r="C1" s="387"/>
      <c r="D1" s="382" t="s">
        <v>60</v>
      </c>
      <c r="E1" s="383"/>
      <c r="F1" s="314"/>
      <c r="G1" s="314"/>
      <c r="H1" s="314"/>
      <c r="I1" s="314"/>
      <c r="J1" s="327"/>
      <c r="K1" s="327"/>
      <c r="L1" s="327"/>
      <c r="M1" s="327"/>
      <c r="N1" s="327"/>
      <c r="O1" s="327"/>
      <c r="P1" s="327"/>
      <c r="Q1" s="327"/>
      <c r="R1" s="327"/>
      <c r="S1" s="327"/>
      <c r="T1" s="327"/>
      <c r="U1" s="327"/>
      <c r="V1" s="327"/>
      <c r="W1" s="327"/>
      <c r="X1" s="327"/>
      <c r="Y1" s="327"/>
      <c r="Z1" s="327"/>
    </row>
    <row r="2" spans="1:26" ht="15.75">
      <c r="A2" s="378"/>
      <c r="B2" s="378"/>
      <c r="C2" s="388"/>
      <c r="D2" s="382" t="s">
        <v>61</v>
      </c>
      <c r="E2" s="383"/>
      <c r="F2" s="314"/>
      <c r="G2" s="314"/>
      <c r="H2" s="314"/>
      <c r="I2" s="314"/>
      <c r="J2" s="327"/>
      <c r="K2" s="327"/>
      <c r="L2" s="327"/>
      <c r="M2" s="327"/>
      <c r="N2" s="327"/>
      <c r="O2" s="327"/>
      <c r="P2" s="327"/>
      <c r="Q2" s="327"/>
      <c r="R2" s="327"/>
      <c r="S2" s="327"/>
      <c r="T2" s="327"/>
      <c r="U2" s="327"/>
      <c r="V2" s="327"/>
      <c r="W2" s="327"/>
      <c r="X2" s="327"/>
      <c r="Y2" s="327"/>
      <c r="Z2" s="327"/>
    </row>
    <row r="3" spans="1:26" ht="15.75">
      <c r="A3" s="356"/>
      <c r="B3" s="356"/>
      <c r="C3" s="389"/>
      <c r="D3" s="382" t="s">
        <v>62</v>
      </c>
      <c r="E3" s="383"/>
      <c r="F3" s="314"/>
      <c r="G3" s="314"/>
      <c r="H3" s="314"/>
      <c r="I3" s="314"/>
      <c r="J3" s="327"/>
      <c r="K3" s="327"/>
      <c r="L3" s="327"/>
      <c r="M3" s="327"/>
      <c r="N3" s="327"/>
      <c r="O3" s="327"/>
      <c r="P3" s="327"/>
      <c r="Q3" s="327"/>
      <c r="R3" s="327"/>
      <c r="S3" s="327"/>
      <c r="T3" s="327"/>
      <c r="U3" s="327"/>
      <c r="V3" s="327"/>
      <c r="W3" s="327"/>
      <c r="X3" s="327"/>
      <c r="Y3" s="327"/>
      <c r="Z3" s="327"/>
    </row>
    <row r="4" spans="1:26" ht="15.75">
      <c r="A4" s="315"/>
      <c r="B4" s="315"/>
      <c r="C4" s="315"/>
      <c r="D4" s="316"/>
      <c r="E4" s="316"/>
      <c r="F4" s="314"/>
      <c r="G4" s="314"/>
      <c r="H4" s="314"/>
      <c r="I4" s="314"/>
      <c r="J4" s="327"/>
      <c r="K4" s="327"/>
      <c r="L4" s="327"/>
      <c r="M4" s="327"/>
      <c r="N4" s="327"/>
      <c r="O4" s="327"/>
      <c r="P4" s="327"/>
      <c r="Q4" s="327"/>
      <c r="R4" s="327"/>
      <c r="S4" s="327"/>
      <c r="T4" s="327"/>
      <c r="U4" s="327"/>
      <c r="V4" s="327"/>
      <c r="W4" s="327"/>
      <c r="X4" s="327"/>
      <c r="Y4" s="327"/>
      <c r="Z4" s="327"/>
    </row>
    <row r="5" spans="1:26" ht="15.75">
      <c r="A5" s="317"/>
      <c r="B5" s="317"/>
      <c r="C5" s="384" t="s">
        <v>63</v>
      </c>
      <c r="D5" s="385"/>
      <c r="E5" s="385"/>
      <c r="F5" s="314"/>
      <c r="G5" s="314"/>
      <c r="H5" s="314"/>
      <c r="I5" s="314"/>
      <c r="J5" s="327"/>
      <c r="K5" s="327"/>
      <c r="L5" s="327"/>
      <c r="M5" s="327"/>
      <c r="N5" s="327"/>
      <c r="O5" s="327"/>
      <c r="P5" s="327"/>
      <c r="Q5" s="327"/>
      <c r="R5" s="327"/>
      <c r="S5" s="327"/>
      <c r="T5" s="327"/>
      <c r="U5" s="327"/>
      <c r="V5" s="327"/>
      <c r="W5" s="327"/>
      <c r="X5" s="327"/>
      <c r="Y5" s="327"/>
      <c r="Z5" s="327"/>
    </row>
    <row r="6" spans="1:26" ht="15.75">
      <c r="A6" s="318" t="s">
        <v>7</v>
      </c>
      <c r="B6" s="318" t="s">
        <v>64</v>
      </c>
      <c r="C6" s="318" t="s">
        <v>65</v>
      </c>
      <c r="D6" s="319" t="s">
        <v>66</v>
      </c>
      <c r="E6" s="319" t="s">
        <v>67</v>
      </c>
      <c r="F6" s="314"/>
      <c r="G6" s="314"/>
      <c r="H6" s="314"/>
      <c r="I6" s="314"/>
      <c r="J6" s="327"/>
      <c r="K6" s="327"/>
      <c r="L6" s="327"/>
      <c r="M6" s="327"/>
      <c r="N6" s="327"/>
      <c r="O6" s="327"/>
      <c r="P6" s="327"/>
      <c r="Q6" s="327"/>
      <c r="R6" s="327"/>
      <c r="S6" s="327"/>
      <c r="T6" s="327"/>
      <c r="U6" s="327"/>
      <c r="V6" s="327"/>
      <c r="W6" s="327"/>
      <c r="X6" s="327"/>
      <c r="Y6" s="327"/>
      <c r="Z6" s="327"/>
    </row>
    <row r="7" spans="1:26" ht="15.75">
      <c r="A7" s="320" t="s">
        <v>68</v>
      </c>
      <c r="B7" s="321" t="s">
        <v>69</v>
      </c>
      <c r="C7" s="322" t="s">
        <v>70</v>
      </c>
      <c r="D7" s="323"/>
      <c r="E7" s="323"/>
      <c r="F7" s="324"/>
      <c r="G7" s="314"/>
      <c r="H7" s="314"/>
      <c r="I7" s="314"/>
      <c r="J7" s="327"/>
      <c r="K7" s="327"/>
      <c r="L7" s="327"/>
      <c r="M7" s="327"/>
      <c r="N7" s="327"/>
      <c r="O7" s="327"/>
      <c r="P7" s="327"/>
      <c r="Q7" s="327"/>
      <c r="R7" s="327"/>
      <c r="S7" s="327"/>
      <c r="T7" s="327"/>
      <c r="U7" s="327"/>
      <c r="V7" s="327"/>
      <c r="W7" s="327"/>
      <c r="X7" s="327"/>
      <c r="Y7" s="327"/>
      <c r="Z7" s="327"/>
    </row>
    <row r="8" spans="1:26" ht="15.75">
      <c r="A8" s="320" t="s">
        <v>68</v>
      </c>
      <c r="B8" s="321" t="s">
        <v>69</v>
      </c>
      <c r="C8" s="322" t="s">
        <v>70</v>
      </c>
      <c r="D8" s="323"/>
      <c r="E8" s="323"/>
      <c r="F8" s="314"/>
      <c r="G8" s="314"/>
      <c r="H8" s="314"/>
      <c r="I8" s="314"/>
      <c r="J8" s="327"/>
      <c r="K8" s="327"/>
      <c r="L8" s="327"/>
      <c r="M8" s="327"/>
      <c r="N8" s="327"/>
      <c r="O8" s="327"/>
      <c r="P8" s="327"/>
      <c r="Q8" s="327"/>
      <c r="R8" s="327"/>
      <c r="S8" s="327"/>
      <c r="T8" s="327"/>
      <c r="U8" s="327"/>
      <c r="V8" s="327"/>
      <c r="W8" s="327"/>
      <c r="X8" s="327"/>
      <c r="Y8" s="327"/>
      <c r="Z8" s="327"/>
    </row>
    <row r="9" spans="1:26" ht="15.75">
      <c r="A9" s="320" t="s">
        <v>68</v>
      </c>
      <c r="B9" s="321" t="s">
        <v>69</v>
      </c>
      <c r="C9" s="322" t="s">
        <v>70</v>
      </c>
      <c r="D9" s="323"/>
      <c r="E9" s="323"/>
      <c r="F9" s="314"/>
      <c r="G9" s="314"/>
      <c r="H9" s="314"/>
      <c r="I9" s="314"/>
      <c r="J9" s="327"/>
      <c r="K9" s="327"/>
      <c r="L9" s="327"/>
      <c r="M9" s="327"/>
      <c r="N9" s="327"/>
      <c r="O9" s="327"/>
      <c r="P9" s="327"/>
      <c r="Q9" s="327"/>
      <c r="R9" s="327"/>
      <c r="S9" s="327"/>
      <c r="T9" s="327"/>
      <c r="U9" s="327"/>
      <c r="V9" s="327"/>
      <c r="W9" s="327"/>
      <c r="X9" s="327"/>
      <c r="Y9" s="327"/>
      <c r="Z9" s="327"/>
    </row>
    <row r="10" spans="1:26" ht="15.75">
      <c r="A10" s="320" t="s">
        <v>68</v>
      </c>
      <c r="B10" s="321" t="s">
        <v>71</v>
      </c>
      <c r="C10" s="322" t="s">
        <v>70</v>
      </c>
      <c r="D10" s="323"/>
      <c r="E10" s="323"/>
      <c r="F10" s="314"/>
      <c r="G10" s="314"/>
      <c r="H10" s="314"/>
      <c r="I10" s="314"/>
      <c r="J10" s="327"/>
      <c r="K10" s="327"/>
      <c r="L10" s="327"/>
      <c r="M10" s="327"/>
      <c r="N10" s="327"/>
      <c r="O10" s="327"/>
      <c r="P10" s="327"/>
      <c r="Q10" s="327"/>
      <c r="R10" s="327"/>
      <c r="S10" s="327"/>
      <c r="T10" s="327"/>
      <c r="U10" s="327"/>
      <c r="V10" s="327"/>
      <c r="W10" s="327"/>
      <c r="X10" s="327"/>
      <c r="Y10" s="327"/>
      <c r="Z10" s="327"/>
    </row>
    <row r="11" spans="1:26" ht="15.75">
      <c r="A11" s="320" t="s">
        <v>68</v>
      </c>
      <c r="B11" s="321" t="s">
        <v>71</v>
      </c>
      <c r="C11" s="322" t="s">
        <v>70</v>
      </c>
      <c r="D11" s="323"/>
      <c r="E11" s="323"/>
      <c r="F11" s="314"/>
      <c r="G11" s="314"/>
      <c r="H11" s="314"/>
      <c r="I11" s="314"/>
      <c r="J11" s="327"/>
      <c r="K11" s="327"/>
      <c r="L11" s="327"/>
      <c r="M11" s="327"/>
      <c r="N11" s="327"/>
      <c r="O11" s="327"/>
      <c r="P11" s="327"/>
      <c r="Q11" s="327"/>
      <c r="R11" s="327"/>
      <c r="S11" s="327"/>
      <c r="T11" s="327"/>
      <c r="U11" s="327"/>
      <c r="V11" s="327"/>
      <c r="W11" s="327"/>
      <c r="X11" s="327"/>
      <c r="Y11" s="327"/>
      <c r="Z11" s="327"/>
    </row>
    <row r="12" spans="1:26" ht="15.75">
      <c r="A12" s="320" t="s">
        <v>68</v>
      </c>
      <c r="B12" s="321" t="s">
        <v>71</v>
      </c>
      <c r="C12" s="322" t="s">
        <v>70</v>
      </c>
      <c r="D12" s="323"/>
      <c r="E12" s="323"/>
      <c r="F12" s="314"/>
      <c r="G12" s="314"/>
      <c r="H12" s="314"/>
      <c r="I12" s="314"/>
      <c r="J12" s="327"/>
      <c r="K12" s="327"/>
      <c r="L12" s="327"/>
      <c r="M12" s="327"/>
      <c r="N12" s="327"/>
      <c r="O12" s="327"/>
      <c r="P12" s="327"/>
      <c r="Q12" s="327"/>
      <c r="R12" s="327"/>
      <c r="S12" s="327"/>
      <c r="T12" s="327"/>
      <c r="U12" s="327"/>
      <c r="V12" s="327"/>
      <c r="W12" s="327"/>
      <c r="X12" s="327"/>
      <c r="Y12" s="327"/>
      <c r="Z12" s="327"/>
    </row>
    <row r="13" spans="1:26" ht="15.75">
      <c r="A13" s="320" t="s">
        <v>68</v>
      </c>
      <c r="B13" s="321" t="s">
        <v>7</v>
      </c>
      <c r="C13" s="322" t="s">
        <v>70</v>
      </c>
      <c r="D13" s="323"/>
      <c r="E13" s="323"/>
      <c r="F13" s="314"/>
      <c r="G13" s="314"/>
      <c r="H13" s="314"/>
      <c r="I13" s="314"/>
      <c r="J13" s="327"/>
      <c r="K13" s="327"/>
      <c r="L13" s="327"/>
      <c r="M13" s="327"/>
      <c r="N13" s="327"/>
      <c r="O13" s="327"/>
      <c r="P13" s="327"/>
      <c r="Q13" s="327"/>
      <c r="R13" s="327"/>
      <c r="S13" s="327"/>
      <c r="T13" s="327"/>
      <c r="U13" s="327"/>
      <c r="V13" s="327"/>
      <c r="W13" s="327"/>
      <c r="X13" s="327"/>
      <c r="Y13" s="327"/>
      <c r="Z13" s="327"/>
    </row>
    <row r="14" spans="1:26" ht="15.75">
      <c r="A14" s="320" t="s">
        <v>68</v>
      </c>
      <c r="B14" s="321" t="s">
        <v>7</v>
      </c>
      <c r="C14" s="322" t="s">
        <v>70</v>
      </c>
      <c r="D14" s="325"/>
      <c r="E14" s="323"/>
      <c r="F14" s="314"/>
      <c r="G14" s="314"/>
      <c r="H14" s="314"/>
      <c r="I14" s="314"/>
      <c r="J14" s="327"/>
      <c r="K14" s="327"/>
      <c r="L14" s="327"/>
      <c r="M14" s="327"/>
      <c r="N14" s="327"/>
      <c r="O14" s="327"/>
      <c r="P14" s="327"/>
      <c r="Q14" s="327"/>
      <c r="R14" s="327"/>
      <c r="S14" s="327"/>
      <c r="T14" s="327"/>
      <c r="U14" s="327"/>
      <c r="V14" s="327"/>
      <c r="W14" s="327"/>
      <c r="X14" s="327"/>
      <c r="Y14" s="327"/>
      <c r="Z14" s="327"/>
    </row>
    <row r="15" spans="1:26" ht="15.75">
      <c r="A15" s="320" t="s">
        <v>68</v>
      </c>
      <c r="B15" s="321" t="s">
        <v>7</v>
      </c>
      <c r="C15" s="322" t="s">
        <v>70</v>
      </c>
      <c r="D15" s="325"/>
      <c r="E15" s="323"/>
      <c r="F15" s="314"/>
      <c r="G15" s="314"/>
      <c r="H15" s="314"/>
      <c r="I15" s="314"/>
      <c r="J15" s="327"/>
      <c r="K15" s="327"/>
      <c r="L15" s="327"/>
      <c r="M15" s="327"/>
      <c r="N15" s="327"/>
      <c r="O15" s="327"/>
      <c r="P15" s="327"/>
      <c r="Q15" s="327"/>
      <c r="R15" s="327"/>
      <c r="S15" s="327"/>
      <c r="T15" s="327"/>
      <c r="U15" s="327"/>
      <c r="V15" s="327"/>
      <c r="W15" s="327"/>
      <c r="X15" s="327"/>
      <c r="Y15" s="327"/>
      <c r="Z15" s="327"/>
    </row>
    <row r="16" spans="1:26" ht="15.75" customHeight="1">
      <c r="A16" s="326"/>
      <c r="B16" s="322"/>
      <c r="C16" s="326"/>
      <c r="D16" s="326"/>
      <c r="E16" s="326"/>
      <c r="F16" s="326"/>
      <c r="G16" s="314"/>
      <c r="H16" s="314"/>
      <c r="I16" s="314"/>
      <c r="J16" s="327"/>
      <c r="K16" s="327"/>
      <c r="L16" s="327"/>
      <c r="M16" s="327"/>
      <c r="N16" s="327"/>
      <c r="O16" s="327"/>
      <c r="P16" s="327"/>
      <c r="Q16" s="327"/>
      <c r="R16" s="327"/>
      <c r="S16" s="327"/>
      <c r="T16" s="327"/>
      <c r="U16" s="327"/>
      <c r="V16" s="327"/>
      <c r="W16" s="327"/>
      <c r="X16" s="327"/>
      <c r="Y16" s="327"/>
      <c r="Z16" s="327"/>
    </row>
    <row r="17" spans="1:26" ht="15.75" customHeight="1">
      <c r="A17" s="317"/>
      <c r="B17" s="317"/>
      <c r="C17" s="384" t="s">
        <v>63</v>
      </c>
      <c r="D17" s="385"/>
      <c r="E17" s="385"/>
      <c r="F17" s="326"/>
      <c r="G17" s="314"/>
      <c r="H17" s="314"/>
      <c r="I17" s="314"/>
      <c r="J17" s="327"/>
      <c r="K17" s="327"/>
      <c r="L17" s="327"/>
      <c r="M17" s="327"/>
      <c r="N17" s="327"/>
      <c r="O17" s="327"/>
      <c r="P17" s="327"/>
      <c r="Q17" s="327"/>
      <c r="R17" s="327"/>
      <c r="S17" s="327"/>
      <c r="T17" s="327"/>
      <c r="U17" s="327"/>
      <c r="V17" s="327"/>
      <c r="W17" s="327"/>
      <c r="X17" s="327"/>
      <c r="Y17" s="327"/>
      <c r="Z17" s="327"/>
    </row>
    <row r="18" spans="1:26" ht="15.75" customHeight="1">
      <c r="A18" s="320" t="s">
        <v>72</v>
      </c>
      <c r="B18" s="321" t="s">
        <v>69</v>
      </c>
      <c r="C18" s="322" t="s">
        <v>70</v>
      </c>
      <c r="D18" s="323"/>
      <c r="E18" s="323"/>
      <c r="F18" s="326"/>
      <c r="G18" s="314"/>
      <c r="H18" s="314"/>
      <c r="I18" s="314"/>
      <c r="J18" s="327"/>
      <c r="K18" s="327"/>
      <c r="L18" s="327"/>
      <c r="M18" s="327"/>
      <c r="N18" s="327"/>
      <c r="O18" s="327"/>
      <c r="P18" s="327"/>
      <c r="Q18" s="327"/>
      <c r="R18" s="327"/>
      <c r="S18" s="327"/>
      <c r="T18" s="327"/>
      <c r="U18" s="327"/>
      <c r="V18" s="327"/>
      <c r="W18" s="327"/>
      <c r="X18" s="327"/>
      <c r="Y18" s="327"/>
      <c r="Z18" s="327"/>
    </row>
    <row r="19" spans="1:26" ht="15.75" customHeight="1">
      <c r="A19" s="320" t="s">
        <v>72</v>
      </c>
      <c r="B19" s="321" t="s">
        <v>69</v>
      </c>
      <c r="C19" s="322" t="s">
        <v>70</v>
      </c>
      <c r="D19" s="323"/>
      <c r="E19" s="323"/>
      <c r="F19" s="326"/>
      <c r="G19" s="314"/>
      <c r="H19" s="314"/>
      <c r="I19" s="314"/>
      <c r="J19" s="327"/>
      <c r="K19" s="327"/>
      <c r="L19" s="327"/>
      <c r="M19" s="327"/>
      <c r="N19" s="327"/>
      <c r="O19" s="327"/>
      <c r="P19" s="327"/>
      <c r="Q19" s="327"/>
      <c r="R19" s="327"/>
      <c r="S19" s="327"/>
      <c r="T19" s="327"/>
      <c r="U19" s="327"/>
      <c r="V19" s="327"/>
      <c r="W19" s="327"/>
      <c r="X19" s="327"/>
      <c r="Y19" s="327"/>
      <c r="Z19" s="327"/>
    </row>
    <row r="20" spans="1:26" ht="15.75" customHeight="1">
      <c r="A20" s="320" t="s">
        <v>72</v>
      </c>
      <c r="B20" s="321" t="s">
        <v>69</v>
      </c>
      <c r="C20" s="322" t="s">
        <v>70</v>
      </c>
      <c r="D20" s="323"/>
      <c r="E20" s="323"/>
      <c r="F20" s="326"/>
      <c r="G20" s="314"/>
      <c r="H20" s="314"/>
      <c r="I20" s="314"/>
      <c r="J20" s="327"/>
      <c r="K20" s="327"/>
      <c r="L20" s="327"/>
      <c r="M20" s="327"/>
      <c r="N20" s="327"/>
      <c r="O20" s="327"/>
      <c r="P20" s="327"/>
      <c r="Q20" s="327"/>
      <c r="R20" s="327"/>
      <c r="S20" s="327"/>
      <c r="T20" s="327"/>
      <c r="U20" s="327"/>
      <c r="V20" s="327"/>
      <c r="W20" s="327"/>
      <c r="X20" s="327"/>
      <c r="Y20" s="327"/>
      <c r="Z20" s="327"/>
    </row>
    <row r="21" spans="1:26" ht="15.75" customHeight="1">
      <c r="A21" s="320" t="s">
        <v>72</v>
      </c>
      <c r="B21" s="321" t="s">
        <v>71</v>
      </c>
      <c r="C21" s="322" t="s">
        <v>70</v>
      </c>
      <c r="D21" s="323"/>
      <c r="E21" s="323"/>
      <c r="F21" s="326"/>
      <c r="G21" s="314"/>
      <c r="H21" s="314"/>
      <c r="I21" s="314"/>
      <c r="J21" s="327"/>
      <c r="K21" s="327"/>
      <c r="L21" s="327"/>
      <c r="M21" s="327"/>
      <c r="N21" s="327"/>
      <c r="O21" s="327"/>
      <c r="P21" s="327"/>
      <c r="Q21" s="327"/>
      <c r="R21" s="327"/>
      <c r="S21" s="327"/>
      <c r="T21" s="327"/>
      <c r="U21" s="327"/>
      <c r="V21" s="327"/>
      <c r="W21" s="327"/>
      <c r="X21" s="327"/>
      <c r="Y21" s="327"/>
      <c r="Z21" s="327"/>
    </row>
    <row r="22" spans="1:26" ht="15.75" customHeight="1">
      <c r="A22" s="320" t="s">
        <v>72</v>
      </c>
      <c r="B22" s="321" t="s">
        <v>71</v>
      </c>
      <c r="C22" s="322" t="s">
        <v>70</v>
      </c>
      <c r="D22" s="323"/>
      <c r="E22" s="323"/>
      <c r="F22" s="326"/>
      <c r="G22" s="314"/>
      <c r="H22" s="314"/>
      <c r="I22" s="314"/>
      <c r="J22" s="327"/>
      <c r="K22" s="327"/>
      <c r="L22" s="327"/>
      <c r="M22" s="327"/>
      <c r="N22" s="327"/>
      <c r="O22" s="327"/>
      <c r="P22" s="327"/>
      <c r="Q22" s="327"/>
      <c r="R22" s="327"/>
      <c r="S22" s="327"/>
      <c r="T22" s="327"/>
      <c r="U22" s="327"/>
      <c r="V22" s="327"/>
      <c r="W22" s="327"/>
      <c r="X22" s="327"/>
      <c r="Y22" s="327"/>
      <c r="Z22" s="327"/>
    </row>
    <row r="23" spans="1:26" ht="15.75" customHeight="1">
      <c r="A23" s="320" t="s">
        <v>72</v>
      </c>
      <c r="B23" s="321" t="s">
        <v>71</v>
      </c>
      <c r="C23" s="322" t="s">
        <v>70</v>
      </c>
      <c r="D23" s="323"/>
      <c r="E23" s="323"/>
      <c r="F23" s="326"/>
      <c r="G23" s="314"/>
      <c r="H23" s="314"/>
      <c r="I23" s="314"/>
      <c r="J23" s="327"/>
      <c r="K23" s="327"/>
      <c r="L23" s="327"/>
      <c r="M23" s="327"/>
      <c r="N23" s="327"/>
      <c r="O23" s="327"/>
      <c r="P23" s="327"/>
      <c r="Q23" s="327"/>
      <c r="R23" s="327"/>
      <c r="S23" s="327"/>
      <c r="T23" s="327"/>
      <c r="U23" s="327"/>
      <c r="V23" s="327"/>
      <c r="W23" s="327"/>
      <c r="X23" s="327"/>
      <c r="Y23" s="327"/>
      <c r="Z23" s="327"/>
    </row>
    <row r="24" spans="1:26" ht="15.75" customHeight="1">
      <c r="A24" s="320" t="s">
        <v>72</v>
      </c>
      <c r="B24" s="321" t="s">
        <v>7</v>
      </c>
      <c r="C24" s="322" t="s">
        <v>70</v>
      </c>
      <c r="D24" s="323"/>
      <c r="E24" s="323"/>
      <c r="F24" s="326"/>
      <c r="G24" s="314"/>
      <c r="H24" s="314"/>
      <c r="I24" s="314"/>
      <c r="J24" s="327"/>
      <c r="K24" s="327"/>
      <c r="L24" s="327"/>
      <c r="M24" s="327"/>
      <c r="N24" s="327"/>
      <c r="O24" s="327"/>
      <c r="P24" s="327"/>
      <c r="Q24" s="327"/>
      <c r="R24" s="327"/>
      <c r="S24" s="327"/>
      <c r="T24" s="327"/>
      <c r="U24" s="327"/>
      <c r="V24" s="327"/>
      <c r="W24" s="327"/>
      <c r="X24" s="327"/>
      <c r="Y24" s="327"/>
      <c r="Z24" s="327"/>
    </row>
    <row r="25" spans="1:26" ht="15.75" customHeight="1">
      <c r="A25" s="320" t="s">
        <v>72</v>
      </c>
      <c r="B25" s="321" t="s">
        <v>7</v>
      </c>
      <c r="C25" s="322" t="s">
        <v>70</v>
      </c>
      <c r="D25" s="325"/>
      <c r="E25" s="323"/>
      <c r="F25" s="326"/>
      <c r="G25" s="314"/>
      <c r="H25" s="314"/>
      <c r="I25" s="314"/>
      <c r="J25" s="327"/>
      <c r="K25" s="327"/>
      <c r="L25" s="327"/>
      <c r="M25" s="327"/>
      <c r="N25" s="327"/>
      <c r="O25" s="327"/>
      <c r="P25" s="327"/>
      <c r="Q25" s="327"/>
      <c r="R25" s="327"/>
      <c r="S25" s="327"/>
      <c r="T25" s="327"/>
      <c r="U25" s="327"/>
      <c r="V25" s="327"/>
      <c r="W25" s="327"/>
      <c r="X25" s="327"/>
      <c r="Y25" s="327"/>
      <c r="Z25" s="327"/>
    </row>
    <row r="26" spans="1:26" ht="15.75" customHeight="1">
      <c r="A26" s="320" t="s">
        <v>72</v>
      </c>
      <c r="B26" s="321" t="s">
        <v>7</v>
      </c>
      <c r="C26" s="322" t="s">
        <v>70</v>
      </c>
      <c r="D26" s="325"/>
      <c r="E26" s="323"/>
      <c r="F26" s="326"/>
      <c r="G26" s="314"/>
      <c r="H26" s="314"/>
      <c r="I26" s="314"/>
      <c r="J26" s="327"/>
      <c r="K26" s="327"/>
      <c r="L26" s="327"/>
      <c r="M26" s="327"/>
      <c r="N26" s="327"/>
      <c r="O26" s="327"/>
      <c r="P26" s="327"/>
      <c r="Q26" s="327"/>
      <c r="R26" s="327"/>
      <c r="S26" s="327"/>
      <c r="T26" s="327"/>
      <c r="U26" s="327"/>
      <c r="V26" s="327"/>
      <c r="W26" s="327"/>
      <c r="X26" s="327"/>
      <c r="Y26" s="327"/>
      <c r="Z26" s="327"/>
    </row>
    <row r="27" spans="1:26" ht="15.75" customHeight="1">
      <c r="A27" s="326"/>
      <c r="B27" s="326"/>
      <c r="C27" s="326"/>
      <c r="D27" s="326"/>
      <c r="E27" s="326"/>
      <c r="F27" s="326"/>
      <c r="G27" s="314"/>
      <c r="H27" s="314"/>
      <c r="I27" s="314"/>
      <c r="J27" s="327"/>
      <c r="K27" s="327"/>
      <c r="L27" s="327"/>
      <c r="M27" s="327"/>
      <c r="N27" s="327"/>
      <c r="O27" s="327"/>
      <c r="P27" s="327"/>
      <c r="Q27" s="327"/>
      <c r="R27" s="327"/>
      <c r="S27" s="327"/>
      <c r="T27" s="327"/>
      <c r="U27" s="327"/>
      <c r="V27" s="327"/>
      <c r="W27" s="327"/>
      <c r="X27" s="327"/>
      <c r="Y27" s="327"/>
      <c r="Z27" s="327"/>
    </row>
    <row r="28" spans="1:26" ht="15.75" customHeight="1">
      <c r="A28" s="317"/>
      <c r="B28" s="317"/>
      <c r="C28" s="384" t="s">
        <v>63</v>
      </c>
      <c r="D28" s="385"/>
      <c r="E28" s="385"/>
      <c r="F28" s="326"/>
      <c r="G28" s="314"/>
      <c r="H28" s="314"/>
      <c r="I28" s="314"/>
      <c r="J28" s="327"/>
      <c r="K28" s="327"/>
      <c r="L28" s="327"/>
      <c r="M28" s="327"/>
      <c r="N28" s="327"/>
      <c r="O28" s="327"/>
      <c r="P28" s="327"/>
      <c r="Q28" s="327"/>
      <c r="R28" s="327"/>
      <c r="S28" s="327"/>
      <c r="T28" s="327"/>
      <c r="U28" s="327"/>
      <c r="V28" s="327"/>
      <c r="W28" s="327"/>
      <c r="X28" s="327"/>
      <c r="Y28" s="327"/>
      <c r="Z28" s="327"/>
    </row>
    <row r="29" spans="1:26" ht="15.75" customHeight="1">
      <c r="A29" s="320" t="s">
        <v>73</v>
      </c>
      <c r="B29" s="321" t="s">
        <v>69</v>
      </c>
      <c r="C29" s="322" t="s">
        <v>70</v>
      </c>
      <c r="D29" s="323"/>
      <c r="E29" s="323"/>
      <c r="F29" s="326"/>
      <c r="G29" s="314"/>
      <c r="H29" s="314"/>
      <c r="I29" s="314"/>
      <c r="J29" s="327"/>
      <c r="K29" s="327"/>
      <c r="L29" s="327"/>
      <c r="M29" s="327"/>
      <c r="N29" s="327"/>
      <c r="O29" s="327"/>
      <c r="P29" s="327"/>
      <c r="Q29" s="327"/>
      <c r="R29" s="327"/>
      <c r="S29" s="327"/>
      <c r="T29" s="327"/>
      <c r="U29" s="327"/>
      <c r="V29" s="327"/>
      <c r="W29" s="327"/>
      <c r="X29" s="327"/>
      <c r="Y29" s="327"/>
      <c r="Z29" s="327"/>
    </row>
    <row r="30" spans="1:26" ht="15.75" customHeight="1">
      <c r="A30" s="320" t="s">
        <v>73</v>
      </c>
      <c r="B30" s="321" t="s">
        <v>69</v>
      </c>
      <c r="C30" s="322" t="s">
        <v>70</v>
      </c>
      <c r="D30" s="323"/>
      <c r="E30" s="323"/>
      <c r="F30" s="326"/>
      <c r="G30" s="314"/>
      <c r="H30" s="314"/>
      <c r="I30" s="314"/>
      <c r="J30" s="327"/>
      <c r="K30" s="327"/>
      <c r="L30" s="327"/>
      <c r="M30" s="327"/>
      <c r="N30" s="327"/>
      <c r="O30" s="327"/>
      <c r="P30" s="327"/>
      <c r="Q30" s="327"/>
      <c r="R30" s="327"/>
      <c r="S30" s="327"/>
      <c r="T30" s="327"/>
      <c r="U30" s="327"/>
      <c r="V30" s="327"/>
      <c r="W30" s="327"/>
      <c r="X30" s="327"/>
      <c r="Y30" s="327"/>
      <c r="Z30" s="327"/>
    </row>
    <row r="31" spans="1:26" ht="15.75" customHeight="1">
      <c r="A31" s="320" t="s">
        <v>73</v>
      </c>
      <c r="B31" s="321" t="s">
        <v>69</v>
      </c>
      <c r="C31" s="322" t="s">
        <v>70</v>
      </c>
      <c r="D31" s="323"/>
      <c r="E31" s="323"/>
      <c r="F31" s="326"/>
      <c r="G31" s="314"/>
      <c r="H31" s="314"/>
      <c r="I31" s="314"/>
      <c r="J31" s="327"/>
      <c r="K31" s="327"/>
      <c r="L31" s="327"/>
      <c r="M31" s="327"/>
      <c r="N31" s="327"/>
      <c r="O31" s="327"/>
      <c r="P31" s="327"/>
      <c r="Q31" s="327"/>
      <c r="R31" s="327"/>
      <c r="S31" s="327"/>
      <c r="T31" s="327"/>
      <c r="U31" s="327"/>
      <c r="V31" s="327"/>
      <c r="W31" s="327"/>
      <c r="X31" s="327"/>
      <c r="Y31" s="327"/>
      <c r="Z31" s="327"/>
    </row>
    <row r="32" spans="1:26" ht="15.75" customHeight="1">
      <c r="A32" s="320" t="s">
        <v>73</v>
      </c>
      <c r="B32" s="321" t="s">
        <v>71</v>
      </c>
      <c r="C32" s="322" t="s">
        <v>70</v>
      </c>
      <c r="D32" s="323"/>
      <c r="E32" s="323"/>
      <c r="F32" s="326"/>
      <c r="G32" s="314"/>
      <c r="H32" s="314"/>
      <c r="I32" s="314"/>
      <c r="J32" s="327"/>
      <c r="K32" s="327"/>
      <c r="L32" s="327"/>
      <c r="M32" s="327"/>
      <c r="N32" s="327"/>
      <c r="O32" s="327"/>
      <c r="P32" s="327"/>
      <c r="Q32" s="327"/>
      <c r="R32" s="327"/>
      <c r="S32" s="327"/>
      <c r="T32" s="327"/>
      <c r="U32" s="327"/>
      <c r="V32" s="327"/>
      <c r="W32" s="327"/>
      <c r="X32" s="327"/>
      <c r="Y32" s="327"/>
      <c r="Z32" s="327"/>
    </row>
    <row r="33" spans="1:26" ht="15.75" customHeight="1">
      <c r="A33" s="320" t="s">
        <v>73</v>
      </c>
      <c r="B33" s="321" t="s">
        <v>71</v>
      </c>
      <c r="C33" s="322" t="s">
        <v>70</v>
      </c>
      <c r="D33" s="323"/>
      <c r="E33" s="323"/>
      <c r="F33" s="326"/>
      <c r="G33" s="314"/>
      <c r="H33" s="314"/>
      <c r="I33" s="314"/>
      <c r="J33" s="327"/>
      <c r="K33" s="327"/>
      <c r="L33" s="327"/>
      <c r="M33" s="327"/>
      <c r="N33" s="327"/>
      <c r="O33" s="327"/>
      <c r="P33" s="327"/>
      <c r="Q33" s="327"/>
      <c r="R33" s="327"/>
      <c r="S33" s="327"/>
      <c r="T33" s="327"/>
      <c r="U33" s="327"/>
      <c r="V33" s="327"/>
      <c r="W33" s="327"/>
      <c r="X33" s="327"/>
      <c r="Y33" s="327"/>
      <c r="Z33" s="327"/>
    </row>
    <row r="34" spans="1:26" ht="15.75" customHeight="1">
      <c r="A34" s="320" t="s">
        <v>73</v>
      </c>
      <c r="B34" s="321" t="s">
        <v>71</v>
      </c>
      <c r="C34" s="322" t="s">
        <v>70</v>
      </c>
      <c r="D34" s="323"/>
      <c r="E34" s="323"/>
      <c r="F34" s="326"/>
      <c r="G34" s="314"/>
      <c r="H34" s="314"/>
      <c r="I34" s="314"/>
      <c r="J34" s="327"/>
      <c r="K34" s="327"/>
      <c r="L34" s="327"/>
      <c r="M34" s="327"/>
      <c r="N34" s="327"/>
      <c r="O34" s="327"/>
      <c r="P34" s="327"/>
      <c r="Q34" s="327"/>
      <c r="R34" s="327"/>
      <c r="S34" s="327"/>
      <c r="T34" s="327"/>
      <c r="U34" s="327"/>
      <c r="V34" s="327"/>
      <c r="W34" s="327"/>
      <c r="X34" s="327"/>
      <c r="Y34" s="327"/>
      <c r="Z34" s="327"/>
    </row>
    <row r="35" spans="1:26" ht="15.75" customHeight="1">
      <c r="A35" s="320" t="s">
        <v>73</v>
      </c>
      <c r="B35" s="321" t="s">
        <v>7</v>
      </c>
      <c r="C35" s="322" t="s">
        <v>70</v>
      </c>
      <c r="D35" s="323"/>
      <c r="E35" s="323"/>
      <c r="F35" s="326"/>
      <c r="G35" s="314"/>
      <c r="H35" s="314"/>
      <c r="I35" s="314"/>
      <c r="J35" s="327"/>
      <c r="K35" s="327"/>
      <c r="L35" s="327"/>
      <c r="M35" s="327"/>
      <c r="N35" s="327"/>
      <c r="O35" s="327"/>
      <c r="P35" s="327"/>
      <c r="Q35" s="327"/>
      <c r="R35" s="327"/>
      <c r="S35" s="327"/>
      <c r="T35" s="327"/>
      <c r="U35" s="327"/>
      <c r="V35" s="327"/>
      <c r="W35" s="327"/>
      <c r="X35" s="327"/>
      <c r="Y35" s="327"/>
      <c r="Z35" s="327"/>
    </row>
    <row r="36" spans="1:26" ht="15.75" customHeight="1">
      <c r="A36" s="320" t="s">
        <v>73</v>
      </c>
      <c r="B36" s="321" t="s">
        <v>7</v>
      </c>
      <c r="C36" s="322" t="s">
        <v>70</v>
      </c>
      <c r="D36" s="325"/>
      <c r="E36" s="323"/>
      <c r="F36" s="326"/>
      <c r="G36" s="314"/>
      <c r="H36" s="314"/>
      <c r="I36" s="314"/>
      <c r="J36" s="327"/>
      <c r="K36" s="327"/>
      <c r="L36" s="327"/>
      <c r="M36" s="327"/>
      <c r="N36" s="327"/>
      <c r="O36" s="327"/>
      <c r="P36" s="327"/>
      <c r="Q36" s="327"/>
      <c r="R36" s="327"/>
      <c r="S36" s="327"/>
      <c r="T36" s="327"/>
      <c r="U36" s="327"/>
      <c r="V36" s="327"/>
      <c r="W36" s="327"/>
      <c r="X36" s="327"/>
      <c r="Y36" s="327"/>
      <c r="Z36" s="327"/>
    </row>
    <row r="37" spans="1:26" ht="15.75" customHeight="1">
      <c r="A37" s="320" t="s">
        <v>73</v>
      </c>
      <c r="B37" s="321" t="s">
        <v>7</v>
      </c>
      <c r="C37" s="322" t="s">
        <v>70</v>
      </c>
      <c r="D37" s="325"/>
      <c r="E37" s="323"/>
      <c r="F37" s="326"/>
      <c r="G37" s="314"/>
      <c r="H37" s="314"/>
      <c r="I37" s="314"/>
      <c r="J37" s="327"/>
      <c r="K37" s="327"/>
      <c r="L37" s="327"/>
      <c r="M37" s="327"/>
      <c r="N37" s="327"/>
      <c r="O37" s="327"/>
      <c r="P37" s="327"/>
      <c r="Q37" s="327"/>
      <c r="R37" s="327"/>
      <c r="S37" s="327"/>
      <c r="T37" s="327"/>
      <c r="U37" s="327"/>
      <c r="V37" s="327"/>
      <c r="W37" s="327"/>
      <c r="X37" s="327"/>
      <c r="Y37" s="327"/>
      <c r="Z37" s="327"/>
    </row>
    <row r="38" spans="1:26" ht="15.75" customHeight="1">
      <c r="A38" s="326"/>
      <c r="B38" s="326"/>
      <c r="C38" s="326"/>
      <c r="D38" s="326"/>
      <c r="E38" s="326"/>
      <c r="F38" s="326"/>
      <c r="G38" s="314"/>
      <c r="H38" s="314"/>
      <c r="I38" s="314"/>
      <c r="J38" s="327"/>
      <c r="K38" s="327"/>
      <c r="L38" s="327"/>
      <c r="M38" s="327"/>
      <c r="N38" s="327"/>
      <c r="O38" s="327"/>
      <c r="P38" s="327"/>
      <c r="Q38" s="327"/>
      <c r="R38" s="327"/>
      <c r="S38" s="327"/>
      <c r="T38" s="327"/>
      <c r="U38" s="327"/>
      <c r="V38" s="327"/>
      <c r="W38" s="327"/>
      <c r="X38" s="327"/>
      <c r="Y38" s="327"/>
      <c r="Z38" s="327"/>
    </row>
    <row r="39" spans="1:26" ht="15.75" customHeight="1">
      <c r="A39" s="317"/>
      <c r="B39" s="317"/>
      <c r="C39" s="384" t="s">
        <v>63</v>
      </c>
      <c r="D39" s="385"/>
      <c r="E39" s="385"/>
      <c r="F39" s="326"/>
      <c r="G39" s="314"/>
      <c r="H39" s="314"/>
      <c r="I39" s="314"/>
      <c r="J39" s="327"/>
      <c r="K39" s="327"/>
      <c r="L39" s="327"/>
      <c r="M39" s="327"/>
      <c r="N39" s="327"/>
      <c r="O39" s="327"/>
      <c r="P39" s="327"/>
      <c r="Q39" s="327"/>
      <c r="R39" s="327"/>
      <c r="S39" s="327"/>
      <c r="T39" s="327"/>
      <c r="U39" s="327"/>
      <c r="V39" s="327"/>
      <c r="W39" s="327"/>
      <c r="X39" s="327"/>
      <c r="Y39" s="327"/>
      <c r="Z39" s="327"/>
    </row>
    <row r="40" spans="1:26" ht="15.75" customHeight="1">
      <c r="A40" s="320" t="s">
        <v>74</v>
      </c>
      <c r="B40" s="321" t="s">
        <v>69</v>
      </c>
      <c r="C40" s="322" t="s">
        <v>70</v>
      </c>
      <c r="D40" s="323"/>
      <c r="E40" s="323"/>
      <c r="F40" s="326"/>
      <c r="G40" s="314"/>
      <c r="H40" s="314"/>
      <c r="I40" s="314"/>
      <c r="J40" s="327"/>
      <c r="K40" s="327"/>
      <c r="L40" s="327"/>
      <c r="M40" s="327"/>
      <c r="N40" s="327"/>
      <c r="O40" s="327"/>
      <c r="P40" s="327"/>
      <c r="Q40" s="327"/>
      <c r="R40" s="327"/>
      <c r="S40" s="327"/>
      <c r="T40" s="327"/>
      <c r="U40" s="327"/>
      <c r="V40" s="327"/>
      <c r="W40" s="327"/>
      <c r="X40" s="327"/>
      <c r="Y40" s="327"/>
      <c r="Z40" s="327"/>
    </row>
    <row r="41" spans="1:26" ht="15.75" customHeight="1">
      <c r="A41" s="320" t="s">
        <v>74</v>
      </c>
      <c r="B41" s="321" t="s">
        <v>69</v>
      </c>
      <c r="C41" s="322" t="s">
        <v>70</v>
      </c>
      <c r="D41" s="323"/>
      <c r="E41" s="323"/>
      <c r="F41" s="326"/>
      <c r="G41" s="314"/>
      <c r="H41" s="314"/>
      <c r="I41" s="314"/>
      <c r="J41" s="327"/>
      <c r="K41" s="327"/>
      <c r="L41" s="327"/>
      <c r="M41" s="327"/>
      <c r="N41" s="327"/>
      <c r="O41" s="327"/>
      <c r="P41" s="327"/>
      <c r="Q41" s="327"/>
      <c r="R41" s="327"/>
      <c r="S41" s="327"/>
      <c r="T41" s="327"/>
      <c r="U41" s="327"/>
      <c r="V41" s="327"/>
      <c r="W41" s="327"/>
      <c r="X41" s="327"/>
      <c r="Y41" s="327"/>
      <c r="Z41" s="327"/>
    </row>
    <row r="42" spans="1:26" ht="15.75" customHeight="1">
      <c r="A42" s="320" t="s">
        <v>74</v>
      </c>
      <c r="B42" s="321" t="s">
        <v>69</v>
      </c>
      <c r="C42" s="322" t="s">
        <v>70</v>
      </c>
      <c r="D42" s="323"/>
      <c r="E42" s="323"/>
      <c r="F42" s="326"/>
      <c r="G42" s="314"/>
      <c r="H42" s="314"/>
      <c r="I42" s="314"/>
      <c r="J42" s="327"/>
      <c r="K42" s="327"/>
      <c r="L42" s="327"/>
      <c r="M42" s="327"/>
      <c r="N42" s="327"/>
      <c r="O42" s="327"/>
      <c r="P42" s="327"/>
      <c r="Q42" s="327"/>
      <c r="R42" s="327"/>
      <c r="S42" s="327"/>
      <c r="T42" s="327"/>
      <c r="U42" s="327"/>
      <c r="V42" s="327"/>
      <c r="W42" s="327"/>
      <c r="X42" s="327"/>
      <c r="Y42" s="327"/>
      <c r="Z42" s="327"/>
    </row>
    <row r="43" spans="1:26" ht="15.75" customHeight="1">
      <c r="A43" s="320" t="s">
        <v>74</v>
      </c>
      <c r="B43" s="321" t="s">
        <v>71</v>
      </c>
      <c r="C43" s="322" t="s">
        <v>70</v>
      </c>
      <c r="D43" s="323"/>
      <c r="E43" s="323"/>
      <c r="F43" s="326"/>
      <c r="G43" s="314"/>
      <c r="H43" s="314"/>
      <c r="I43" s="314"/>
      <c r="J43" s="327"/>
      <c r="K43" s="327"/>
      <c r="L43" s="327"/>
      <c r="M43" s="327"/>
      <c r="N43" s="327"/>
      <c r="O43" s="327"/>
      <c r="P43" s="327"/>
      <c r="Q43" s="327"/>
      <c r="R43" s="327"/>
      <c r="S43" s="327"/>
      <c r="T43" s="327"/>
      <c r="U43" s="327"/>
      <c r="V43" s="327"/>
      <c r="W43" s="327"/>
      <c r="X43" s="327"/>
      <c r="Y43" s="327"/>
      <c r="Z43" s="327"/>
    </row>
    <row r="44" spans="1:26" ht="15.75" customHeight="1">
      <c r="A44" s="320" t="s">
        <v>74</v>
      </c>
      <c r="B44" s="321" t="s">
        <v>71</v>
      </c>
      <c r="C44" s="322" t="s">
        <v>70</v>
      </c>
      <c r="D44" s="323"/>
      <c r="E44" s="323"/>
      <c r="F44" s="326"/>
      <c r="G44" s="314"/>
      <c r="H44" s="314"/>
      <c r="I44" s="314"/>
      <c r="J44" s="327"/>
      <c r="K44" s="327"/>
      <c r="L44" s="327"/>
      <c r="M44" s="327"/>
      <c r="N44" s="327"/>
      <c r="O44" s="327"/>
      <c r="P44" s="327"/>
      <c r="Q44" s="327"/>
      <c r="R44" s="327"/>
      <c r="S44" s="327"/>
      <c r="T44" s="327"/>
      <c r="U44" s="327"/>
      <c r="V44" s="327"/>
      <c r="W44" s="327"/>
      <c r="X44" s="327"/>
      <c r="Y44" s="327"/>
      <c r="Z44" s="327"/>
    </row>
    <row r="45" spans="1:26" ht="15.75" customHeight="1">
      <c r="A45" s="320" t="s">
        <v>74</v>
      </c>
      <c r="B45" s="321" t="s">
        <v>71</v>
      </c>
      <c r="C45" s="322" t="s">
        <v>70</v>
      </c>
      <c r="D45" s="323"/>
      <c r="E45" s="323"/>
      <c r="F45" s="326"/>
      <c r="G45" s="314"/>
      <c r="H45" s="314"/>
      <c r="I45" s="314"/>
      <c r="J45" s="327"/>
      <c r="K45" s="327"/>
      <c r="L45" s="327"/>
      <c r="M45" s="327"/>
      <c r="N45" s="327"/>
      <c r="O45" s="327"/>
      <c r="P45" s="327"/>
      <c r="Q45" s="327"/>
      <c r="R45" s="327"/>
      <c r="S45" s="327"/>
      <c r="T45" s="327"/>
      <c r="U45" s="327"/>
      <c r="V45" s="327"/>
      <c r="W45" s="327"/>
      <c r="X45" s="327"/>
      <c r="Y45" s="327"/>
      <c r="Z45" s="327"/>
    </row>
    <row r="46" spans="1:26" ht="15.75" customHeight="1">
      <c r="A46" s="320" t="s">
        <v>74</v>
      </c>
      <c r="B46" s="321" t="s">
        <v>7</v>
      </c>
      <c r="C46" s="322" t="s">
        <v>70</v>
      </c>
      <c r="D46" s="323"/>
      <c r="E46" s="323"/>
      <c r="F46" s="326"/>
      <c r="G46" s="314"/>
      <c r="H46" s="314"/>
      <c r="I46" s="314"/>
      <c r="J46" s="327"/>
      <c r="K46" s="327"/>
      <c r="L46" s="327"/>
      <c r="M46" s="327"/>
      <c r="N46" s="327"/>
      <c r="O46" s="327"/>
      <c r="P46" s="327"/>
      <c r="Q46" s="327"/>
      <c r="R46" s="327"/>
      <c r="S46" s="327"/>
      <c r="T46" s="327"/>
      <c r="U46" s="327"/>
      <c r="V46" s="327"/>
      <c r="W46" s="327"/>
      <c r="X46" s="327"/>
      <c r="Y46" s="327"/>
      <c r="Z46" s="327"/>
    </row>
    <row r="47" spans="1:26" ht="15.75" customHeight="1">
      <c r="A47" s="320" t="s">
        <v>74</v>
      </c>
      <c r="B47" s="321" t="s">
        <v>7</v>
      </c>
      <c r="C47" s="322" t="s">
        <v>70</v>
      </c>
      <c r="D47" s="325"/>
      <c r="E47" s="323"/>
      <c r="F47" s="326"/>
      <c r="G47" s="314"/>
      <c r="H47" s="314"/>
      <c r="I47" s="314"/>
      <c r="J47" s="327"/>
      <c r="K47" s="327"/>
      <c r="L47" s="327"/>
      <c r="M47" s="327"/>
      <c r="N47" s="327"/>
      <c r="O47" s="327"/>
      <c r="P47" s="327"/>
      <c r="Q47" s="327"/>
      <c r="R47" s="327"/>
      <c r="S47" s="327"/>
      <c r="T47" s="327"/>
      <c r="U47" s="327"/>
      <c r="V47" s="327"/>
      <c r="W47" s="327"/>
      <c r="X47" s="327"/>
      <c r="Y47" s="327"/>
      <c r="Z47" s="327"/>
    </row>
    <row r="48" spans="1:26" ht="15.75" customHeight="1">
      <c r="A48" s="320" t="s">
        <v>74</v>
      </c>
      <c r="B48" s="321" t="s">
        <v>7</v>
      </c>
      <c r="C48" s="322" t="s">
        <v>70</v>
      </c>
      <c r="D48" s="325"/>
      <c r="E48" s="323"/>
      <c r="F48" s="326"/>
      <c r="G48" s="314"/>
      <c r="H48" s="314"/>
      <c r="I48" s="314"/>
      <c r="J48" s="327"/>
      <c r="K48" s="327"/>
      <c r="L48" s="327"/>
      <c r="M48" s="327"/>
      <c r="N48" s="327"/>
      <c r="O48" s="327"/>
      <c r="P48" s="327"/>
      <c r="Q48" s="327"/>
      <c r="R48" s="327"/>
      <c r="S48" s="327"/>
      <c r="T48" s="327"/>
      <c r="U48" s="327"/>
      <c r="V48" s="327"/>
      <c r="W48" s="327"/>
      <c r="X48" s="327"/>
      <c r="Y48" s="327"/>
      <c r="Z48" s="327"/>
    </row>
    <row r="49" spans="1:26" ht="15.75" customHeight="1">
      <c r="A49" s="326"/>
      <c r="B49" s="326"/>
      <c r="C49" s="326"/>
      <c r="D49" s="326"/>
      <c r="E49" s="326"/>
      <c r="F49" s="326"/>
      <c r="G49" s="314"/>
      <c r="H49" s="314"/>
      <c r="I49" s="314"/>
      <c r="J49" s="327"/>
      <c r="K49" s="327"/>
      <c r="L49" s="327"/>
      <c r="M49" s="327"/>
      <c r="N49" s="327"/>
      <c r="O49" s="327"/>
      <c r="P49" s="327"/>
      <c r="Q49" s="327"/>
      <c r="R49" s="327"/>
      <c r="S49" s="327"/>
      <c r="T49" s="327"/>
      <c r="U49" s="327"/>
      <c r="V49" s="327"/>
      <c r="W49" s="327"/>
      <c r="X49" s="327"/>
      <c r="Y49" s="327"/>
      <c r="Z49" s="327"/>
    </row>
    <row r="50" spans="1:26" ht="15.75" customHeight="1">
      <c r="A50" s="317"/>
      <c r="B50" s="317"/>
      <c r="C50" s="384" t="s">
        <v>63</v>
      </c>
      <c r="D50" s="385"/>
      <c r="E50" s="385"/>
      <c r="F50" s="326"/>
      <c r="G50" s="314"/>
      <c r="H50" s="314"/>
      <c r="I50" s="314"/>
      <c r="J50" s="327"/>
      <c r="K50" s="327"/>
      <c r="L50" s="327"/>
      <c r="M50" s="327"/>
      <c r="N50" s="327"/>
      <c r="O50" s="327"/>
      <c r="P50" s="327"/>
      <c r="Q50" s="327"/>
      <c r="R50" s="327"/>
      <c r="S50" s="327"/>
      <c r="T50" s="327"/>
      <c r="U50" s="327"/>
      <c r="V50" s="327"/>
      <c r="W50" s="327"/>
      <c r="X50" s="327"/>
      <c r="Y50" s="327"/>
      <c r="Z50" s="327"/>
    </row>
    <row r="51" spans="1:26" ht="15.75" customHeight="1">
      <c r="A51" s="320" t="s">
        <v>75</v>
      </c>
      <c r="B51" s="321" t="s">
        <v>69</v>
      </c>
      <c r="C51" s="322" t="s">
        <v>70</v>
      </c>
      <c r="D51" s="323"/>
      <c r="E51" s="323"/>
      <c r="F51" s="326"/>
      <c r="G51" s="314"/>
      <c r="H51" s="314"/>
      <c r="I51" s="314"/>
      <c r="J51" s="327"/>
      <c r="K51" s="327"/>
      <c r="L51" s="327"/>
      <c r="M51" s="327"/>
      <c r="N51" s="327"/>
      <c r="O51" s="327"/>
      <c r="P51" s="327"/>
      <c r="Q51" s="327"/>
      <c r="R51" s="327"/>
      <c r="S51" s="327"/>
      <c r="T51" s="327"/>
      <c r="U51" s="327"/>
      <c r="V51" s="327"/>
      <c r="W51" s="327"/>
      <c r="X51" s="327"/>
      <c r="Y51" s="327"/>
      <c r="Z51" s="327"/>
    </row>
    <row r="52" spans="1:26" ht="15.75" customHeight="1">
      <c r="A52" s="320" t="s">
        <v>75</v>
      </c>
      <c r="B52" s="321" t="s">
        <v>69</v>
      </c>
      <c r="C52" s="322" t="s">
        <v>70</v>
      </c>
      <c r="D52" s="323"/>
      <c r="E52" s="323"/>
      <c r="F52" s="326"/>
      <c r="G52" s="314"/>
      <c r="H52" s="314"/>
      <c r="I52" s="314"/>
      <c r="J52" s="327"/>
      <c r="K52" s="327"/>
      <c r="L52" s="327"/>
      <c r="M52" s="327"/>
      <c r="N52" s="327"/>
      <c r="O52" s="327"/>
      <c r="P52" s="327"/>
      <c r="Q52" s="327"/>
      <c r="R52" s="327"/>
      <c r="S52" s="327"/>
      <c r="T52" s="327"/>
      <c r="U52" s="327"/>
      <c r="V52" s="327"/>
      <c r="W52" s="327"/>
      <c r="X52" s="327"/>
      <c r="Y52" s="327"/>
      <c r="Z52" s="327"/>
    </row>
    <row r="53" spans="1:26" ht="15.75" customHeight="1">
      <c r="A53" s="320" t="s">
        <v>75</v>
      </c>
      <c r="B53" s="321" t="s">
        <v>69</v>
      </c>
      <c r="C53" s="322" t="s">
        <v>70</v>
      </c>
      <c r="D53" s="323"/>
      <c r="E53" s="323"/>
      <c r="F53" s="326"/>
      <c r="G53" s="314"/>
      <c r="H53" s="314"/>
      <c r="I53" s="314"/>
      <c r="J53" s="327"/>
      <c r="K53" s="327"/>
      <c r="L53" s="327"/>
      <c r="M53" s="327"/>
      <c r="N53" s="327"/>
      <c r="O53" s="327"/>
      <c r="P53" s="327"/>
      <c r="Q53" s="327"/>
      <c r="R53" s="327"/>
      <c r="S53" s="327"/>
      <c r="T53" s="327"/>
      <c r="U53" s="327"/>
      <c r="V53" s="327"/>
      <c r="W53" s="327"/>
      <c r="X53" s="327"/>
      <c r="Y53" s="327"/>
      <c r="Z53" s="327"/>
    </row>
    <row r="54" spans="1:26" ht="15.75" customHeight="1">
      <c r="A54" s="320" t="s">
        <v>75</v>
      </c>
      <c r="B54" s="321" t="s">
        <v>71</v>
      </c>
      <c r="C54" s="322" t="s">
        <v>70</v>
      </c>
      <c r="D54" s="323"/>
      <c r="E54" s="323"/>
      <c r="F54" s="326"/>
      <c r="G54" s="314"/>
      <c r="H54" s="314"/>
      <c r="I54" s="314"/>
      <c r="J54" s="327"/>
      <c r="K54" s="327"/>
      <c r="L54" s="327"/>
      <c r="M54" s="327"/>
      <c r="N54" s="327"/>
      <c r="O54" s="327"/>
      <c r="P54" s="327"/>
      <c r="Q54" s="327"/>
      <c r="R54" s="327"/>
      <c r="S54" s="327"/>
      <c r="T54" s="327"/>
      <c r="U54" s="327"/>
      <c r="V54" s="327"/>
      <c r="W54" s="327"/>
      <c r="X54" s="327"/>
      <c r="Y54" s="327"/>
      <c r="Z54" s="327"/>
    </row>
    <row r="55" spans="1:26" ht="15.75" customHeight="1">
      <c r="A55" s="320" t="s">
        <v>75</v>
      </c>
      <c r="B55" s="321" t="s">
        <v>71</v>
      </c>
      <c r="C55" s="322" t="s">
        <v>70</v>
      </c>
      <c r="D55" s="323"/>
      <c r="E55" s="323"/>
      <c r="F55" s="326"/>
      <c r="G55" s="314"/>
      <c r="H55" s="314"/>
      <c r="I55" s="314"/>
      <c r="J55" s="327"/>
      <c r="K55" s="327"/>
      <c r="L55" s="327"/>
      <c r="M55" s="327"/>
      <c r="N55" s="327"/>
      <c r="O55" s="327"/>
      <c r="P55" s="327"/>
      <c r="Q55" s="327"/>
      <c r="R55" s="327"/>
      <c r="S55" s="327"/>
      <c r="T55" s="327"/>
      <c r="U55" s="327"/>
      <c r="V55" s="327"/>
      <c r="W55" s="327"/>
      <c r="X55" s="327"/>
      <c r="Y55" s="327"/>
      <c r="Z55" s="327"/>
    </row>
    <row r="56" spans="1:26" ht="15.75" customHeight="1">
      <c r="A56" s="320" t="s">
        <v>75</v>
      </c>
      <c r="B56" s="321" t="s">
        <v>71</v>
      </c>
      <c r="C56" s="322" t="s">
        <v>70</v>
      </c>
      <c r="D56" s="323"/>
      <c r="E56" s="323"/>
      <c r="F56" s="326"/>
      <c r="G56" s="314"/>
      <c r="H56" s="314"/>
      <c r="I56" s="314"/>
      <c r="J56" s="327"/>
      <c r="K56" s="327"/>
      <c r="L56" s="327"/>
      <c r="M56" s="327"/>
      <c r="N56" s="327"/>
      <c r="O56" s="327"/>
      <c r="P56" s="327"/>
      <c r="Q56" s="327"/>
      <c r="R56" s="327"/>
      <c r="S56" s="327"/>
      <c r="T56" s="327"/>
      <c r="U56" s="327"/>
      <c r="V56" s="327"/>
      <c r="W56" s="327"/>
      <c r="X56" s="327"/>
      <c r="Y56" s="327"/>
      <c r="Z56" s="327"/>
    </row>
    <row r="57" spans="1:26" ht="15.75" customHeight="1">
      <c r="A57" s="320" t="s">
        <v>75</v>
      </c>
      <c r="B57" s="321" t="s">
        <v>7</v>
      </c>
      <c r="C57" s="322" t="s">
        <v>70</v>
      </c>
      <c r="D57" s="323"/>
      <c r="E57" s="323"/>
      <c r="F57" s="326"/>
      <c r="G57" s="314"/>
      <c r="H57" s="314"/>
      <c r="I57" s="314"/>
      <c r="J57" s="327"/>
      <c r="K57" s="327"/>
      <c r="L57" s="327"/>
      <c r="M57" s="327"/>
      <c r="N57" s="327"/>
      <c r="O57" s="327"/>
      <c r="P57" s="327"/>
      <c r="Q57" s="327"/>
      <c r="R57" s="327"/>
      <c r="S57" s="327"/>
      <c r="T57" s="327"/>
      <c r="U57" s="327"/>
      <c r="V57" s="327"/>
      <c r="W57" s="327"/>
      <c r="X57" s="327"/>
      <c r="Y57" s="327"/>
      <c r="Z57" s="327"/>
    </row>
    <row r="58" spans="1:26" ht="15.75" customHeight="1">
      <c r="A58" s="320" t="s">
        <v>75</v>
      </c>
      <c r="B58" s="321" t="s">
        <v>7</v>
      </c>
      <c r="C58" s="322" t="s">
        <v>70</v>
      </c>
      <c r="D58" s="325"/>
      <c r="E58" s="323"/>
      <c r="F58" s="326"/>
      <c r="G58" s="314"/>
      <c r="H58" s="314"/>
      <c r="I58" s="314"/>
      <c r="J58" s="327"/>
      <c r="K58" s="327"/>
      <c r="L58" s="327"/>
      <c r="M58" s="327"/>
      <c r="N58" s="327"/>
      <c r="O58" s="327"/>
      <c r="P58" s="327"/>
      <c r="Q58" s="327"/>
      <c r="R58" s="327"/>
      <c r="S58" s="327"/>
      <c r="T58" s="327"/>
      <c r="U58" s="327"/>
      <c r="V58" s="327"/>
      <c r="W58" s="327"/>
      <c r="X58" s="327"/>
      <c r="Y58" s="327"/>
      <c r="Z58" s="327"/>
    </row>
    <row r="59" spans="1:26" ht="15.75" customHeight="1">
      <c r="A59" s="320" t="s">
        <v>75</v>
      </c>
      <c r="B59" s="321" t="s">
        <v>7</v>
      </c>
      <c r="C59" s="322" t="s">
        <v>70</v>
      </c>
      <c r="D59" s="325"/>
      <c r="E59" s="323"/>
      <c r="F59" s="326"/>
      <c r="G59" s="314"/>
      <c r="H59" s="314"/>
      <c r="I59" s="314"/>
      <c r="J59" s="327"/>
      <c r="K59" s="327"/>
      <c r="L59" s="327"/>
      <c r="M59" s="327"/>
      <c r="N59" s="327"/>
      <c r="O59" s="327"/>
      <c r="P59" s="327"/>
      <c r="Q59" s="327"/>
      <c r="R59" s="327"/>
      <c r="S59" s="327"/>
      <c r="T59" s="327"/>
      <c r="U59" s="327"/>
      <c r="V59" s="327"/>
      <c r="W59" s="327"/>
      <c r="X59" s="327"/>
      <c r="Y59" s="327"/>
      <c r="Z59" s="327"/>
    </row>
    <row r="60" spans="1:26" ht="15.75" customHeight="1">
      <c r="A60" s="326"/>
      <c r="B60" s="326"/>
      <c r="C60" s="326"/>
      <c r="D60" s="326"/>
      <c r="E60" s="326"/>
      <c r="F60" s="326"/>
      <c r="G60" s="314"/>
      <c r="H60" s="314"/>
      <c r="I60" s="314"/>
      <c r="J60" s="327"/>
      <c r="K60" s="327"/>
      <c r="L60" s="327"/>
      <c r="M60" s="327"/>
      <c r="N60" s="327"/>
      <c r="O60" s="327"/>
      <c r="P60" s="327"/>
      <c r="Q60" s="327"/>
      <c r="R60" s="327"/>
      <c r="S60" s="327"/>
      <c r="T60" s="327"/>
      <c r="U60" s="327"/>
      <c r="V60" s="327"/>
      <c r="W60" s="327"/>
      <c r="X60" s="327"/>
      <c r="Y60" s="327"/>
      <c r="Z60" s="327"/>
    </row>
    <row r="61" spans="1:26" ht="15.75" customHeight="1">
      <c r="A61" s="317"/>
      <c r="B61" s="317"/>
      <c r="C61" s="384" t="s">
        <v>63</v>
      </c>
      <c r="D61" s="385"/>
      <c r="E61" s="385"/>
      <c r="F61" s="326"/>
      <c r="G61" s="314"/>
      <c r="H61" s="314"/>
      <c r="I61" s="314"/>
      <c r="J61" s="327"/>
      <c r="K61" s="327"/>
      <c r="L61" s="327"/>
      <c r="M61" s="327"/>
      <c r="N61" s="327"/>
      <c r="O61" s="327"/>
      <c r="P61" s="327"/>
      <c r="Q61" s="327"/>
      <c r="R61" s="327"/>
      <c r="S61" s="327"/>
      <c r="T61" s="327"/>
      <c r="U61" s="327"/>
      <c r="V61" s="327"/>
      <c r="W61" s="327"/>
      <c r="X61" s="327"/>
      <c r="Y61" s="327"/>
      <c r="Z61" s="327"/>
    </row>
    <row r="62" spans="1:26" ht="15.75" customHeight="1">
      <c r="A62" s="320" t="s">
        <v>76</v>
      </c>
      <c r="B62" s="321" t="s">
        <v>69</v>
      </c>
      <c r="C62" s="322" t="s">
        <v>70</v>
      </c>
      <c r="D62" s="323"/>
      <c r="E62" s="323"/>
      <c r="F62" s="326"/>
      <c r="G62" s="314"/>
      <c r="H62" s="314"/>
      <c r="I62" s="314"/>
      <c r="J62" s="327"/>
      <c r="K62" s="327"/>
      <c r="L62" s="327"/>
      <c r="M62" s="327"/>
      <c r="N62" s="327"/>
      <c r="O62" s="327"/>
      <c r="P62" s="327"/>
      <c r="Q62" s="327"/>
      <c r="R62" s="327"/>
      <c r="S62" s="327"/>
      <c r="T62" s="327"/>
      <c r="U62" s="327"/>
      <c r="V62" s="327"/>
      <c r="W62" s="327"/>
      <c r="X62" s="327"/>
      <c r="Y62" s="327"/>
      <c r="Z62" s="327"/>
    </row>
    <row r="63" spans="1:26" ht="15.75" customHeight="1">
      <c r="A63" s="320" t="s">
        <v>76</v>
      </c>
      <c r="B63" s="321" t="s">
        <v>69</v>
      </c>
      <c r="C63" s="322" t="s">
        <v>70</v>
      </c>
      <c r="D63" s="323"/>
      <c r="E63" s="323"/>
      <c r="F63" s="326"/>
      <c r="G63" s="314"/>
      <c r="H63" s="314"/>
      <c r="I63" s="314"/>
      <c r="J63" s="327"/>
      <c r="K63" s="327"/>
      <c r="L63" s="327"/>
      <c r="M63" s="327"/>
      <c r="N63" s="327"/>
      <c r="O63" s="327"/>
      <c r="P63" s="327"/>
      <c r="Q63" s="327"/>
      <c r="R63" s="327"/>
      <c r="S63" s="327"/>
      <c r="T63" s="327"/>
      <c r="U63" s="327"/>
      <c r="V63" s="327"/>
      <c r="W63" s="327"/>
      <c r="X63" s="327"/>
      <c r="Y63" s="327"/>
      <c r="Z63" s="327"/>
    </row>
    <row r="64" spans="1:26" ht="15.75" customHeight="1">
      <c r="A64" s="320" t="s">
        <v>76</v>
      </c>
      <c r="B64" s="321" t="s">
        <v>69</v>
      </c>
      <c r="C64" s="322" t="s">
        <v>70</v>
      </c>
      <c r="D64" s="323"/>
      <c r="E64" s="323"/>
      <c r="F64" s="326"/>
      <c r="G64" s="314"/>
      <c r="H64" s="314"/>
      <c r="I64" s="314"/>
      <c r="J64" s="327"/>
      <c r="K64" s="327"/>
      <c r="L64" s="327"/>
      <c r="M64" s="327"/>
      <c r="N64" s="327"/>
      <c r="O64" s="327"/>
      <c r="P64" s="327"/>
      <c r="Q64" s="327"/>
      <c r="R64" s="327"/>
      <c r="S64" s="327"/>
      <c r="T64" s="327"/>
      <c r="U64" s="327"/>
      <c r="V64" s="327"/>
      <c r="W64" s="327"/>
      <c r="X64" s="327"/>
      <c r="Y64" s="327"/>
      <c r="Z64" s="327"/>
    </row>
    <row r="65" spans="1:26" ht="15.75" customHeight="1">
      <c r="A65" s="320" t="s">
        <v>76</v>
      </c>
      <c r="B65" s="321" t="s">
        <v>71</v>
      </c>
      <c r="C65" s="322" t="s">
        <v>70</v>
      </c>
      <c r="D65" s="323"/>
      <c r="E65" s="323"/>
      <c r="F65" s="326"/>
      <c r="G65" s="314"/>
      <c r="H65" s="314"/>
      <c r="I65" s="314"/>
      <c r="J65" s="327"/>
      <c r="K65" s="327"/>
      <c r="L65" s="327"/>
      <c r="M65" s="327"/>
      <c r="N65" s="327"/>
      <c r="O65" s="327"/>
      <c r="P65" s="327"/>
      <c r="Q65" s="327"/>
      <c r="R65" s="327"/>
      <c r="S65" s="327"/>
      <c r="T65" s="327"/>
      <c r="U65" s="327"/>
      <c r="V65" s="327"/>
      <c r="W65" s="327"/>
      <c r="X65" s="327"/>
      <c r="Y65" s="327"/>
      <c r="Z65" s="327"/>
    </row>
    <row r="66" spans="1:26" ht="15.75" customHeight="1">
      <c r="A66" s="320" t="s">
        <v>76</v>
      </c>
      <c r="B66" s="321" t="s">
        <v>71</v>
      </c>
      <c r="C66" s="322" t="s">
        <v>70</v>
      </c>
      <c r="D66" s="323"/>
      <c r="E66" s="323"/>
      <c r="F66" s="326"/>
      <c r="G66" s="314"/>
      <c r="H66" s="314"/>
      <c r="I66" s="314"/>
      <c r="J66" s="327"/>
      <c r="K66" s="327"/>
      <c r="L66" s="327"/>
      <c r="M66" s="327"/>
      <c r="N66" s="327"/>
      <c r="O66" s="327"/>
      <c r="P66" s="327"/>
      <c r="Q66" s="327"/>
      <c r="R66" s="327"/>
      <c r="S66" s="327"/>
      <c r="T66" s="327"/>
      <c r="U66" s="327"/>
      <c r="V66" s="327"/>
      <c r="W66" s="327"/>
      <c r="X66" s="327"/>
      <c r="Y66" s="327"/>
      <c r="Z66" s="327"/>
    </row>
    <row r="67" spans="1:26" ht="15.75" customHeight="1">
      <c r="A67" s="320" t="s">
        <v>76</v>
      </c>
      <c r="B67" s="321" t="s">
        <v>71</v>
      </c>
      <c r="C67" s="322" t="s">
        <v>70</v>
      </c>
      <c r="D67" s="323"/>
      <c r="E67" s="323"/>
      <c r="F67" s="326"/>
      <c r="G67" s="314"/>
      <c r="H67" s="314"/>
      <c r="I67" s="314"/>
      <c r="J67" s="327"/>
      <c r="K67" s="327"/>
      <c r="L67" s="327"/>
      <c r="M67" s="327"/>
      <c r="N67" s="327"/>
      <c r="O67" s="327"/>
      <c r="P67" s="327"/>
      <c r="Q67" s="327"/>
      <c r="R67" s="327"/>
      <c r="S67" s="327"/>
      <c r="T67" s="327"/>
      <c r="U67" s="327"/>
      <c r="V67" s="327"/>
      <c r="W67" s="327"/>
      <c r="X67" s="327"/>
      <c r="Y67" s="327"/>
      <c r="Z67" s="327"/>
    </row>
    <row r="68" spans="1:26" ht="15.75" customHeight="1">
      <c r="A68" s="320" t="s">
        <v>76</v>
      </c>
      <c r="B68" s="321" t="s">
        <v>7</v>
      </c>
      <c r="C68" s="322" t="s">
        <v>70</v>
      </c>
      <c r="D68" s="323"/>
      <c r="E68" s="323"/>
      <c r="F68" s="326"/>
      <c r="G68" s="314"/>
      <c r="H68" s="314"/>
      <c r="I68" s="314"/>
      <c r="J68" s="327"/>
      <c r="K68" s="327"/>
      <c r="L68" s="327"/>
      <c r="M68" s="327"/>
      <c r="N68" s="327"/>
      <c r="O68" s="327"/>
      <c r="P68" s="327"/>
      <c r="Q68" s="327"/>
      <c r="R68" s="327"/>
      <c r="S68" s="327"/>
      <c r="T68" s="327"/>
      <c r="U68" s="327"/>
      <c r="V68" s="327"/>
      <c r="W68" s="327"/>
      <c r="X68" s="327"/>
      <c r="Y68" s="327"/>
      <c r="Z68" s="327"/>
    </row>
    <row r="69" spans="1:26" ht="15.75" customHeight="1">
      <c r="A69" s="320" t="s">
        <v>76</v>
      </c>
      <c r="B69" s="321" t="s">
        <v>7</v>
      </c>
      <c r="C69" s="322" t="s">
        <v>70</v>
      </c>
      <c r="D69" s="325"/>
      <c r="E69" s="323"/>
      <c r="F69" s="326"/>
      <c r="G69" s="314"/>
      <c r="H69" s="314"/>
      <c r="I69" s="314"/>
      <c r="J69" s="327"/>
      <c r="K69" s="327"/>
      <c r="L69" s="327"/>
      <c r="M69" s="327"/>
      <c r="N69" s="327"/>
      <c r="O69" s="327"/>
      <c r="P69" s="327"/>
      <c r="Q69" s="327"/>
      <c r="R69" s="327"/>
      <c r="S69" s="327"/>
      <c r="T69" s="327"/>
      <c r="U69" s="327"/>
      <c r="V69" s="327"/>
      <c r="W69" s="327"/>
      <c r="X69" s="327"/>
      <c r="Y69" s="327"/>
      <c r="Z69" s="327"/>
    </row>
    <row r="70" spans="1:26" ht="15.75" customHeight="1">
      <c r="A70" s="320" t="s">
        <v>76</v>
      </c>
      <c r="B70" s="321" t="s">
        <v>7</v>
      </c>
      <c r="C70" s="322" t="s">
        <v>70</v>
      </c>
      <c r="D70" s="325"/>
      <c r="E70" s="323"/>
      <c r="F70" s="326"/>
      <c r="G70" s="314"/>
      <c r="H70" s="314"/>
      <c r="I70" s="314"/>
      <c r="J70" s="327"/>
      <c r="K70" s="327"/>
      <c r="L70" s="327"/>
      <c r="M70" s="327"/>
      <c r="N70" s="327"/>
      <c r="O70" s="327"/>
      <c r="P70" s="327"/>
      <c r="Q70" s="327"/>
      <c r="R70" s="327"/>
      <c r="S70" s="327"/>
      <c r="T70" s="327"/>
      <c r="U70" s="327"/>
      <c r="V70" s="327"/>
      <c r="W70" s="327"/>
      <c r="X70" s="327"/>
      <c r="Y70" s="327"/>
      <c r="Z70" s="327"/>
    </row>
    <row r="71" spans="1:26" ht="15.75" customHeight="1">
      <c r="A71" s="326"/>
      <c r="B71" s="326"/>
      <c r="C71" s="326"/>
      <c r="D71" s="326"/>
      <c r="E71" s="326"/>
      <c r="F71" s="326"/>
      <c r="G71" s="314"/>
      <c r="H71" s="314"/>
      <c r="I71" s="314"/>
      <c r="J71" s="327"/>
      <c r="K71" s="327"/>
      <c r="L71" s="327"/>
      <c r="M71" s="327"/>
      <c r="N71" s="327"/>
      <c r="O71" s="327"/>
      <c r="P71" s="327"/>
      <c r="Q71" s="327"/>
      <c r="R71" s="327"/>
      <c r="S71" s="327"/>
      <c r="T71" s="327"/>
      <c r="U71" s="327"/>
      <c r="V71" s="327"/>
      <c r="W71" s="327"/>
      <c r="X71" s="327"/>
      <c r="Y71" s="327"/>
      <c r="Z71" s="327"/>
    </row>
    <row r="72" spans="1:26" ht="15.75" customHeight="1">
      <c r="A72" s="317"/>
      <c r="B72" s="317"/>
      <c r="C72" s="384" t="s">
        <v>63</v>
      </c>
      <c r="D72" s="385"/>
      <c r="E72" s="385"/>
      <c r="F72" s="326"/>
      <c r="G72" s="314"/>
      <c r="H72" s="314"/>
      <c r="I72" s="314"/>
      <c r="J72" s="327"/>
      <c r="K72" s="327"/>
      <c r="L72" s="327"/>
      <c r="M72" s="327"/>
      <c r="N72" s="327"/>
      <c r="O72" s="327"/>
      <c r="P72" s="327"/>
      <c r="Q72" s="327"/>
      <c r="R72" s="327"/>
      <c r="S72" s="327"/>
      <c r="T72" s="327"/>
      <c r="U72" s="327"/>
      <c r="V72" s="327"/>
      <c r="W72" s="327"/>
      <c r="X72" s="327"/>
      <c r="Y72" s="327"/>
      <c r="Z72" s="327"/>
    </row>
    <row r="73" spans="1:26" ht="15.75" customHeight="1">
      <c r="A73" s="320" t="s">
        <v>77</v>
      </c>
      <c r="B73" s="321" t="s">
        <v>69</v>
      </c>
      <c r="C73" s="322" t="s">
        <v>70</v>
      </c>
      <c r="D73" s="323"/>
      <c r="E73" s="323"/>
      <c r="F73" s="326"/>
      <c r="G73" s="314"/>
      <c r="H73" s="314"/>
      <c r="I73" s="314"/>
      <c r="J73" s="327"/>
      <c r="K73" s="327"/>
      <c r="L73" s="327"/>
      <c r="M73" s="327"/>
      <c r="N73" s="327"/>
      <c r="O73" s="327"/>
      <c r="P73" s="327"/>
      <c r="Q73" s="327"/>
      <c r="R73" s="327"/>
      <c r="S73" s="327"/>
      <c r="T73" s="327"/>
      <c r="U73" s="327"/>
      <c r="V73" s="327"/>
      <c r="W73" s="327"/>
      <c r="X73" s="327"/>
      <c r="Y73" s="327"/>
      <c r="Z73" s="327"/>
    </row>
    <row r="74" spans="1:26" ht="15.75" customHeight="1">
      <c r="A74" s="320" t="s">
        <v>77</v>
      </c>
      <c r="B74" s="321" t="s">
        <v>69</v>
      </c>
      <c r="C74" s="322" t="s">
        <v>70</v>
      </c>
      <c r="D74" s="323"/>
      <c r="E74" s="323"/>
      <c r="F74" s="326"/>
      <c r="G74" s="314"/>
      <c r="H74" s="314"/>
      <c r="I74" s="314"/>
      <c r="J74" s="327"/>
      <c r="K74" s="327"/>
      <c r="L74" s="327"/>
      <c r="M74" s="327"/>
      <c r="N74" s="327"/>
      <c r="O74" s="327"/>
      <c r="P74" s="327"/>
      <c r="Q74" s="327"/>
      <c r="R74" s="327"/>
      <c r="S74" s="327"/>
      <c r="T74" s="327"/>
      <c r="U74" s="327"/>
      <c r="V74" s="327"/>
      <c r="W74" s="327"/>
      <c r="X74" s="327"/>
      <c r="Y74" s="327"/>
      <c r="Z74" s="327"/>
    </row>
    <row r="75" spans="1:26" ht="15.75" customHeight="1">
      <c r="A75" s="320" t="s">
        <v>77</v>
      </c>
      <c r="B75" s="321" t="s">
        <v>69</v>
      </c>
      <c r="C75" s="322" t="s">
        <v>70</v>
      </c>
      <c r="D75" s="323"/>
      <c r="E75" s="323"/>
      <c r="F75" s="326"/>
      <c r="G75" s="314"/>
      <c r="H75" s="314"/>
      <c r="I75" s="314"/>
      <c r="J75" s="327"/>
      <c r="K75" s="327"/>
      <c r="L75" s="327"/>
      <c r="M75" s="327"/>
      <c r="N75" s="327"/>
      <c r="O75" s="327"/>
      <c r="P75" s="327"/>
      <c r="Q75" s="327"/>
      <c r="R75" s="327"/>
      <c r="S75" s="327"/>
      <c r="T75" s="327"/>
      <c r="U75" s="327"/>
      <c r="V75" s="327"/>
      <c r="W75" s="327"/>
      <c r="X75" s="327"/>
      <c r="Y75" s="327"/>
      <c r="Z75" s="327"/>
    </row>
    <row r="76" spans="1:26" ht="15.75" customHeight="1">
      <c r="A76" s="320" t="s">
        <v>77</v>
      </c>
      <c r="B76" s="321" t="s">
        <v>71</v>
      </c>
      <c r="C76" s="322" t="s">
        <v>70</v>
      </c>
      <c r="D76" s="323"/>
      <c r="E76" s="323"/>
      <c r="F76" s="326"/>
      <c r="G76" s="314"/>
      <c r="H76" s="314"/>
      <c r="I76" s="314"/>
      <c r="J76" s="327"/>
      <c r="K76" s="327"/>
      <c r="L76" s="327"/>
      <c r="M76" s="327"/>
      <c r="N76" s="327"/>
      <c r="O76" s="327"/>
      <c r="P76" s="327"/>
      <c r="Q76" s="327"/>
      <c r="R76" s="327"/>
      <c r="S76" s="327"/>
      <c r="T76" s="327"/>
      <c r="U76" s="327"/>
      <c r="V76" s="327"/>
      <c r="W76" s="327"/>
      <c r="X76" s="327"/>
      <c r="Y76" s="327"/>
      <c r="Z76" s="327"/>
    </row>
    <row r="77" spans="1:26" ht="15.75" customHeight="1">
      <c r="A77" s="320" t="s">
        <v>77</v>
      </c>
      <c r="B77" s="321" t="s">
        <v>71</v>
      </c>
      <c r="C77" s="322" t="s">
        <v>70</v>
      </c>
      <c r="D77" s="323"/>
      <c r="E77" s="323"/>
      <c r="F77" s="326"/>
      <c r="G77" s="314"/>
      <c r="H77" s="314"/>
      <c r="I77" s="314"/>
      <c r="J77" s="327"/>
      <c r="K77" s="327"/>
      <c r="L77" s="327"/>
      <c r="M77" s="327"/>
      <c r="N77" s="327"/>
      <c r="O77" s="327"/>
      <c r="P77" s="327"/>
      <c r="Q77" s="327"/>
      <c r="R77" s="327"/>
      <c r="S77" s="327"/>
      <c r="T77" s="327"/>
      <c r="U77" s="327"/>
      <c r="V77" s="327"/>
      <c r="W77" s="327"/>
      <c r="X77" s="327"/>
      <c r="Y77" s="327"/>
      <c r="Z77" s="327"/>
    </row>
    <row r="78" spans="1:26" ht="15.75" customHeight="1">
      <c r="A78" s="320" t="s">
        <v>77</v>
      </c>
      <c r="B78" s="321" t="s">
        <v>71</v>
      </c>
      <c r="C78" s="322" t="s">
        <v>70</v>
      </c>
      <c r="D78" s="323"/>
      <c r="E78" s="323"/>
      <c r="F78" s="326"/>
      <c r="G78" s="314"/>
      <c r="H78" s="314"/>
      <c r="I78" s="314"/>
      <c r="J78" s="327"/>
      <c r="K78" s="327"/>
      <c r="L78" s="327"/>
      <c r="M78" s="327"/>
      <c r="N78" s="327"/>
      <c r="O78" s="327"/>
      <c r="P78" s="327"/>
      <c r="Q78" s="327"/>
      <c r="R78" s="327"/>
      <c r="S78" s="327"/>
      <c r="T78" s="327"/>
      <c r="U78" s="327"/>
      <c r="V78" s="327"/>
      <c r="W78" s="327"/>
      <c r="X78" s="327"/>
      <c r="Y78" s="327"/>
      <c r="Z78" s="327"/>
    </row>
    <row r="79" spans="1:26" ht="15.75" customHeight="1">
      <c r="A79" s="320" t="s">
        <v>77</v>
      </c>
      <c r="B79" s="321" t="s">
        <v>7</v>
      </c>
      <c r="C79" s="322" t="s">
        <v>70</v>
      </c>
      <c r="D79" s="323"/>
      <c r="E79" s="323"/>
      <c r="F79" s="326"/>
      <c r="G79" s="314"/>
      <c r="H79" s="314"/>
      <c r="I79" s="314"/>
      <c r="J79" s="327"/>
      <c r="K79" s="327"/>
      <c r="L79" s="327"/>
      <c r="M79" s="327"/>
      <c r="N79" s="327"/>
      <c r="O79" s="327"/>
      <c r="P79" s="327"/>
      <c r="Q79" s="327"/>
      <c r="R79" s="327"/>
      <c r="S79" s="327"/>
      <c r="T79" s="327"/>
      <c r="U79" s="327"/>
      <c r="V79" s="327"/>
      <c r="W79" s="327"/>
      <c r="X79" s="327"/>
      <c r="Y79" s="327"/>
      <c r="Z79" s="327"/>
    </row>
    <row r="80" spans="1:26" ht="15.75" customHeight="1">
      <c r="A80" s="320" t="s">
        <v>77</v>
      </c>
      <c r="B80" s="321" t="s">
        <v>7</v>
      </c>
      <c r="C80" s="322" t="s">
        <v>70</v>
      </c>
      <c r="D80" s="325"/>
      <c r="E80" s="323"/>
      <c r="F80" s="326"/>
      <c r="G80" s="314"/>
      <c r="H80" s="314"/>
      <c r="I80" s="314"/>
      <c r="J80" s="327"/>
      <c r="K80" s="327"/>
      <c r="L80" s="327"/>
      <c r="M80" s="327"/>
      <c r="N80" s="327"/>
      <c r="O80" s="327"/>
      <c r="P80" s="327"/>
      <c r="Q80" s="327"/>
      <c r="R80" s="327"/>
      <c r="S80" s="327"/>
      <c r="T80" s="327"/>
      <c r="U80" s="327"/>
      <c r="V80" s="327"/>
      <c r="W80" s="327"/>
      <c r="X80" s="327"/>
      <c r="Y80" s="327"/>
      <c r="Z80" s="327"/>
    </row>
    <row r="81" spans="1:26" ht="15.75" customHeight="1">
      <c r="A81" s="320" t="s">
        <v>77</v>
      </c>
      <c r="B81" s="321" t="s">
        <v>7</v>
      </c>
      <c r="C81" s="322" t="s">
        <v>70</v>
      </c>
      <c r="D81" s="325"/>
      <c r="E81" s="323"/>
      <c r="F81" s="326"/>
      <c r="G81" s="314"/>
      <c r="H81" s="314"/>
      <c r="I81" s="314"/>
      <c r="J81" s="327"/>
      <c r="K81" s="327"/>
      <c r="L81" s="327"/>
      <c r="M81" s="327"/>
      <c r="N81" s="327"/>
      <c r="O81" s="327"/>
      <c r="P81" s="327"/>
      <c r="Q81" s="327"/>
      <c r="R81" s="327"/>
      <c r="S81" s="327"/>
      <c r="T81" s="327"/>
      <c r="U81" s="327"/>
      <c r="V81" s="327"/>
      <c r="W81" s="327"/>
      <c r="X81" s="327"/>
      <c r="Y81" s="327"/>
      <c r="Z81" s="327"/>
    </row>
    <row r="82" spans="1:26" ht="15.75" customHeight="1">
      <c r="A82" s="326"/>
      <c r="B82" s="326"/>
      <c r="C82" s="326"/>
      <c r="D82" s="326"/>
      <c r="E82" s="326"/>
      <c r="F82" s="326"/>
      <c r="G82" s="314"/>
      <c r="H82" s="314"/>
      <c r="I82" s="314"/>
      <c r="J82" s="327"/>
      <c r="K82" s="327"/>
      <c r="L82" s="327"/>
      <c r="M82" s="327"/>
      <c r="N82" s="327"/>
      <c r="O82" s="327"/>
      <c r="P82" s="327"/>
      <c r="Q82" s="327"/>
      <c r="R82" s="327"/>
      <c r="S82" s="327"/>
      <c r="T82" s="327"/>
      <c r="U82" s="327"/>
      <c r="V82" s="327"/>
      <c r="W82" s="327"/>
      <c r="X82" s="327"/>
      <c r="Y82" s="327"/>
      <c r="Z82" s="327"/>
    </row>
    <row r="83" spans="1:26" ht="15.75" customHeight="1">
      <c r="A83" s="317"/>
      <c r="B83" s="317"/>
      <c r="C83" s="384" t="s">
        <v>63</v>
      </c>
      <c r="D83" s="385"/>
      <c r="E83" s="385"/>
      <c r="F83" s="326"/>
      <c r="G83" s="314"/>
      <c r="H83" s="314"/>
      <c r="I83" s="314"/>
      <c r="J83" s="327"/>
      <c r="K83" s="327"/>
      <c r="L83" s="327"/>
      <c r="M83" s="327"/>
      <c r="N83" s="327"/>
      <c r="O83" s="327"/>
      <c r="P83" s="327"/>
      <c r="Q83" s="327"/>
      <c r="R83" s="327"/>
      <c r="S83" s="327"/>
      <c r="T83" s="327"/>
      <c r="U83" s="327"/>
      <c r="V83" s="327"/>
      <c r="W83" s="327"/>
      <c r="X83" s="327"/>
      <c r="Y83" s="327"/>
      <c r="Z83" s="327"/>
    </row>
    <row r="84" spans="1:26" ht="15.75" customHeight="1">
      <c r="A84" s="320" t="s">
        <v>78</v>
      </c>
      <c r="B84" s="321" t="s">
        <v>69</v>
      </c>
      <c r="C84" s="322" t="s">
        <v>70</v>
      </c>
      <c r="D84" s="323"/>
      <c r="E84" s="323"/>
      <c r="F84" s="326"/>
      <c r="G84" s="314"/>
      <c r="H84" s="314"/>
      <c r="I84" s="314"/>
      <c r="J84" s="327"/>
      <c r="K84" s="327"/>
      <c r="L84" s="327"/>
      <c r="M84" s="327"/>
      <c r="N84" s="327"/>
      <c r="O84" s="327"/>
      <c r="P84" s="327"/>
      <c r="Q84" s="327"/>
      <c r="R84" s="327"/>
      <c r="S84" s="327"/>
      <c r="T84" s="327"/>
      <c r="U84" s="327"/>
      <c r="V84" s="327"/>
      <c r="W84" s="327"/>
      <c r="X84" s="327"/>
      <c r="Y84" s="327"/>
      <c r="Z84" s="327"/>
    </row>
    <row r="85" spans="1:26" ht="15.75" customHeight="1">
      <c r="A85" s="320" t="s">
        <v>78</v>
      </c>
      <c r="B85" s="321" t="s">
        <v>69</v>
      </c>
      <c r="C85" s="322" t="s">
        <v>70</v>
      </c>
      <c r="D85" s="323"/>
      <c r="E85" s="323"/>
      <c r="F85" s="326"/>
      <c r="G85" s="314"/>
      <c r="H85" s="314"/>
      <c r="I85" s="314"/>
      <c r="J85" s="327"/>
      <c r="K85" s="327"/>
      <c r="L85" s="327"/>
      <c r="M85" s="327"/>
      <c r="N85" s="327"/>
      <c r="O85" s="327"/>
      <c r="P85" s="327"/>
      <c r="Q85" s="327"/>
      <c r="R85" s="327"/>
      <c r="S85" s="327"/>
      <c r="T85" s="327"/>
      <c r="U85" s="327"/>
      <c r="V85" s="327"/>
      <c r="W85" s="327"/>
      <c r="X85" s="327"/>
      <c r="Y85" s="327"/>
      <c r="Z85" s="327"/>
    </row>
    <row r="86" spans="1:26" ht="15.75" customHeight="1">
      <c r="A86" s="320" t="s">
        <v>78</v>
      </c>
      <c r="B86" s="321" t="s">
        <v>69</v>
      </c>
      <c r="C86" s="322" t="s">
        <v>70</v>
      </c>
      <c r="D86" s="323"/>
      <c r="E86" s="323"/>
      <c r="F86" s="326"/>
      <c r="G86" s="314"/>
      <c r="H86" s="314"/>
      <c r="I86" s="314"/>
      <c r="J86" s="327"/>
      <c r="K86" s="327"/>
      <c r="L86" s="327"/>
      <c r="M86" s="327"/>
      <c r="N86" s="327"/>
      <c r="O86" s="327"/>
      <c r="P86" s="327"/>
      <c r="Q86" s="327"/>
      <c r="R86" s="327"/>
      <c r="S86" s="327"/>
      <c r="T86" s="327"/>
      <c r="U86" s="327"/>
      <c r="V86" s="327"/>
      <c r="W86" s="327"/>
      <c r="X86" s="327"/>
      <c r="Y86" s="327"/>
      <c r="Z86" s="327"/>
    </row>
    <row r="87" spans="1:26" ht="15.75" customHeight="1">
      <c r="A87" s="320" t="s">
        <v>78</v>
      </c>
      <c r="B87" s="321" t="s">
        <v>71</v>
      </c>
      <c r="C87" s="322" t="s">
        <v>70</v>
      </c>
      <c r="D87" s="323"/>
      <c r="E87" s="323"/>
      <c r="F87" s="326"/>
      <c r="G87" s="314"/>
      <c r="H87" s="314"/>
      <c r="I87" s="314"/>
      <c r="J87" s="327"/>
      <c r="K87" s="327"/>
      <c r="L87" s="327"/>
      <c r="M87" s="327"/>
      <c r="N87" s="327"/>
      <c r="O87" s="327"/>
      <c r="P87" s="327"/>
      <c r="Q87" s="327"/>
      <c r="R87" s="327"/>
      <c r="S87" s="327"/>
      <c r="T87" s="327"/>
      <c r="U87" s="327"/>
      <c r="V87" s="327"/>
      <c r="W87" s="327"/>
      <c r="X87" s="327"/>
      <c r="Y87" s="327"/>
      <c r="Z87" s="327"/>
    </row>
    <row r="88" spans="1:26" ht="15.75" customHeight="1">
      <c r="A88" s="320" t="s">
        <v>78</v>
      </c>
      <c r="B88" s="321" t="s">
        <v>71</v>
      </c>
      <c r="C88" s="322" t="s">
        <v>70</v>
      </c>
      <c r="D88" s="323"/>
      <c r="E88" s="323"/>
      <c r="F88" s="326"/>
      <c r="G88" s="314"/>
      <c r="H88" s="314"/>
      <c r="I88" s="314"/>
      <c r="J88" s="327"/>
      <c r="K88" s="327"/>
      <c r="L88" s="327"/>
      <c r="M88" s="327"/>
      <c r="N88" s="327"/>
      <c r="O88" s="327"/>
      <c r="P88" s="327"/>
      <c r="Q88" s="327"/>
      <c r="R88" s="327"/>
      <c r="S88" s="327"/>
      <c r="T88" s="327"/>
      <c r="U88" s="327"/>
      <c r="V88" s="327"/>
      <c r="W88" s="327"/>
      <c r="X88" s="327"/>
      <c r="Y88" s="327"/>
      <c r="Z88" s="327"/>
    </row>
    <row r="89" spans="1:26" ht="15.75" customHeight="1">
      <c r="A89" s="320" t="s">
        <v>78</v>
      </c>
      <c r="B89" s="321" t="s">
        <v>71</v>
      </c>
      <c r="C89" s="322" t="s">
        <v>70</v>
      </c>
      <c r="D89" s="323"/>
      <c r="E89" s="323"/>
      <c r="F89" s="326"/>
      <c r="G89" s="314"/>
      <c r="H89" s="314"/>
      <c r="I89" s="314"/>
      <c r="J89" s="327"/>
      <c r="K89" s="327"/>
      <c r="L89" s="327"/>
      <c r="M89" s="327"/>
      <c r="N89" s="327"/>
      <c r="O89" s="327"/>
      <c r="P89" s="327"/>
      <c r="Q89" s="327"/>
      <c r="R89" s="327"/>
      <c r="S89" s="327"/>
      <c r="T89" s="327"/>
      <c r="U89" s="327"/>
      <c r="V89" s="327"/>
      <c r="W89" s="327"/>
      <c r="X89" s="327"/>
      <c r="Y89" s="327"/>
      <c r="Z89" s="327"/>
    </row>
    <row r="90" spans="1:26" ht="15.75" customHeight="1">
      <c r="A90" s="320" t="s">
        <v>78</v>
      </c>
      <c r="B90" s="321" t="s">
        <v>7</v>
      </c>
      <c r="C90" s="322" t="s">
        <v>70</v>
      </c>
      <c r="D90" s="323"/>
      <c r="E90" s="323"/>
      <c r="F90" s="326"/>
      <c r="G90" s="314"/>
      <c r="H90" s="314"/>
      <c r="I90" s="314"/>
      <c r="J90" s="327"/>
      <c r="K90" s="327"/>
      <c r="L90" s="327"/>
      <c r="M90" s="327"/>
      <c r="N90" s="327"/>
      <c r="O90" s="327"/>
      <c r="P90" s="327"/>
      <c r="Q90" s="327"/>
      <c r="R90" s="327"/>
      <c r="S90" s="327"/>
      <c r="T90" s="327"/>
      <c r="U90" s="327"/>
      <c r="V90" s="327"/>
      <c r="W90" s="327"/>
      <c r="X90" s="327"/>
      <c r="Y90" s="327"/>
      <c r="Z90" s="327"/>
    </row>
    <row r="91" spans="1:26" ht="15.75" customHeight="1">
      <c r="A91" s="320" t="s">
        <v>78</v>
      </c>
      <c r="B91" s="321" t="s">
        <v>7</v>
      </c>
      <c r="C91" s="322" t="s">
        <v>70</v>
      </c>
      <c r="D91" s="325"/>
      <c r="E91" s="323"/>
      <c r="F91" s="326"/>
      <c r="G91" s="314"/>
      <c r="H91" s="314"/>
      <c r="I91" s="314"/>
      <c r="J91" s="327"/>
      <c r="K91" s="327"/>
      <c r="L91" s="327"/>
      <c r="M91" s="327"/>
      <c r="N91" s="327"/>
      <c r="O91" s="327"/>
      <c r="P91" s="327"/>
      <c r="Q91" s="327"/>
      <c r="R91" s="327"/>
      <c r="S91" s="327"/>
      <c r="T91" s="327"/>
      <c r="U91" s="327"/>
      <c r="V91" s="327"/>
      <c r="W91" s="327"/>
      <c r="X91" s="327"/>
      <c r="Y91" s="327"/>
      <c r="Z91" s="327"/>
    </row>
    <row r="92" spans="1:26" ht="15.75" customHeight="1">
      <c r="A92" s="320" t="s">
        <v>78</v>
      </c>
      <c r="B92" s="321" t="s">
        <v>7</v>
      </c>
      <c r="C92" s="322" t="s">
        <v>70</v>
      </c>
      <c r="D92" s="325"/>
      <c r="E92" s="323"/>
      <c r="F92" s="326"/>
      <c r="G92" s="314"/>
      <c r="H92" s="314"/>
      <c r="I92" s="314"/>
      <c r="J92" s="327"/>
      <c r="K92" s="327"/>
      <c r="L92" s="327"/>
      <c r="M92" s="327"/>
      <c r="N92" s="327"/>
      <c r="O92" s="327"/>
      <c r="P92" s="327"/>
      <c r="Q92" s="327"/>
      <c r="R92" s="327"/>
      <c r="S92" s="327"/>
      <c r="T92" s="327"/>
      <c r="U92" s="327"/>
      <c r="V92" s="327"/>
      <c r="W92" s="327"/>
      <c r="X92" s="327"/>
      <c r="Y92" s="327"/>
      <c r="Z92" s="327"/>
    </row>
    <row r="93" spans="1:26" ht="15.75" customHeight="1">
      <c r="A93" s="326"/>
      <c r="B93" s="326"/>
      <c r="C93" s="326"/>
      <c r="D93" s="326"/>
      <c r="E93" s="326"/>
      <c r="F93" s="326"/>
      <c r="G93" s="314"/>
      <c r="H93" s="314"/>
      <c r="I93" s="314"/>
      <c r="J93" s="327"/>
      <c r="K93" s="327"/>
      <c r="L93" s="327"/>
      <c r="M93" s="327"/>
      <c r="N93" s="327"/>
      <c r="O93" s="327"/>
      <c r="P93" s="327"/>
      <c r="Q93" s="327"/>
      <c r="R93" s="327"/>
      <c r="S93" s="327"/>
      <c r="T93" s="327"/>
      <c r="U93" s="327"/>
      <c r="V93" s="327"/>
      <c r="W93" s="327"/>
      <c r="X93" s="327"/>
      <c r="Y93" s="327"/>
      <c r="Z93" s="327"/>
    </row>
    <row r="94" spans="1:26" ht="15.75" customHeight="1">
      <c r="A94" s="317"/>
      <c r="B94" s="317"/>
      <c r="C94" s="384" t="s">
        <v>63</v>
      </c>
      <c r="D94" s="385"/>
      <c r="E94" s="385"/>
      <c r="F94" s="326"/>
      <c r="G94" s="314"/>
      <c r="H94" s="314"/>
      <c r="I94" s="314"/>
      <c r="J94" s="327"/>
      <c r="K94" s="327"/>
      <c r="L94" s="327"/>
      <c r="M94" s="327"/>
      <c r="N94" s="327"/>
      <c r="O94" s="327"/>
      <c r="P94" s="327"/>
      <c r="Q94" s="327"/>
      <c r="R94" s="327"/>
      <c r="S94" s="327"/>
      <c r="T94" s="327"/>
      <c r="U94" s="327"/>
      <c r="V94" s="327"/>
      <c r="W94" s="327"/>
      <c r="X94" s="327"/>
      <c r="Y94" s="327"/>
      <c r="Z94" s="327"/>
    </row>
    <row r="95" spans="1:26" ht="15.75" customHeight="1">
      <c r="A95" s="320" t="s">
        <v>79</v>
      </c>
      <c r="B95" s="321" t="s">
        <v>69</v>
      </c>
      <c r="C95" s="322" t="s">
        <v>70</v>
      </c>
      <c r="D95" s="323"/>
      <c r="E95" s="323"/>
      <c r="F95" s="326"/>
      <c r="G95" s="314"/>
      <c r="H95" s="314"/>
      <c r="I95" s="314"/>
      <c r="J95" s="327"/>
      <c r="K95" s="327"/>
      <c r="L95" s="327"/>
      <c r="M95" s="327"/>
      <c r="N95" s="327"/>
      <c r="O95" s="327"/>
      <c r="P95" s="327"/>
      <c r="Q95" s="327"/>
      <c r="R95" s="327"/>
      <c r="S95" s="327"/>
      <c r="T95" s="327"/>
      <c r="U95" s="327"/>
      <c r="V95" s="327"/>
      <c r="W95" s="327"/>
      <c r="X95" s="327"/>
      <c r="Y95" s="327"/>
      <c r="Z95" s="327"/>
    </row>
    <row r="96" spans="1:26" ht="15.75" customHeight="1">
      <c r="A96" s="320" t="s">
        <v>79</v>
      </c>
      <c r="B96" s="321" t="s">
        <v>69</v>
      </c>
      <c r="C96" s="322" t="s">
        <v>70</v>
      </c>
      <c r="D96" s="323"/>
      <c r="E96" s="323"/>
      <c r="F96" s="326"/>
      <c r="G96" s="314"/>
      <c r="H96" s="314"/>
      <c r="I96" s="314"/>
      <c r="J96" s="327"/>
      <c r="K96" s="327"/>
      <c r="L96" s="327"/>
      <c r="M96" s="327"/>
      <c r="N96" s="327"/>
      <c r="O96" s="327"/>
      <c r="P96" s="327"/>
      <c r="Q96" s="327"/>
      <c r="R96" s="327"/>
      <c r="S96" s="327"/>
      <c r="T96" s="327"/>
      <c r="U96" s="327"/>
      <c r="V96" s="327"/>
      <c r="W96" s="327"/>
      <c r="X96" s="327"/>
      <c r="Y96" s="327"/>
      <c r="Z96" s="327"/>
    </row>
    <row r="97" spans="1:26" ht="15.75" customHeight="1">
      <c r="A97" s="320" t="s">
        <v>79</v>
      </c>
      <c r="B97" s="321" t="s">
        <v>69</v>
      </c>
      <c r="C97" s="322" t="s">
        <v>70</v>
      </c>
      <c r="D97" s="323"/>
      <c r="E97" s="323"/>
      <c r="F97" s="326"/>
      <c r="G97" s="314"/>
      <c r="H97" s="314"/>
      <c r="I97" s="314"/>
      <c r="J97" s="327"/>
      <c r="K97" s="327"/>
      <c r="L97" s="327"/>
      <c r="M97" s="327"/>
      <c r="N97" s="327"/>
      <c r="O97" s="327"/>
      <c r="P97" s="327"/>
      <c r="Q97" s="327"/>
      <c r="R97" s="327"/>
      <c r="S97" s="327"/>
      <c r="T97" s="327"/>
      <c r="U97" s="327"/>
      <c r="V97" s="327"/>
      <c r="W97" s="327"/>
      <c r="X97" s="327"/>
      <c r="Y97" s="327"/>
      <c r="Z97" s="327"/>
    </row>
    <row r="98" spans="1:26" ht="15.75" customHeight="1">
      <c r="A98" s="320" t="s">
        <v>79</v>
      </c>
      <c r="B98" s="321" t="s">
        <v>71</v>
      </c>
      <c r="C98" s="322" t="s">
        <v>70</v>
      </c>
      <c r="D98" s="323"/>
      <c r="E98" s="323"/>
      <c r="F98" s="326"/>
      <c r="G98" s="314"/>
      <c r="H98" s="314"/>
      <c r="I98" s="314"/>
      <c r="J98" s="327"/>
      <c r="K98" s="327"/>
      <c r="L98" s="327"/>
      <c r="M98" s="327"/>
      <c r="N98" s="327"/>
      <c r="O98" s="327"/>
      <c r="P98" s="327"/>
      <c r="Q98" s="327"/>
      <c r="R98" s="327"/>
      <c r="S98" s="327"/>
      <c r="T98" s="327"/>
      <c r="U98" s="327"/>
      <c r="V98" s="327"/>
      <c r="W98" s="327"/>
      <c r="X98" s="327"/>
      <c r="Y98" s="327"/>
      <c r="Z98" s="327"/>
    </row>
    <row r="99" spans="1:26" ht="15.75" customHeight="1">
      <c r="A99" s="320" t="s">
        <v>79</v>
      </c>
      <c r="B99" s="321" t="s">
        <v>71</v>
      </c>
      <c r="C99" s="322" t="s">
        <v>70</v>
      </c>
      <c r="D99" s="323"/>
      <c r="E99" s="323"/>
      <c r="F99" s="326"/>
      <c r="G99" s="314"/>
      <c r="H99" s="314"/>
      <c r="I99" s="314"/>
      <c r="J99" s="327"/>
      <c r="K99" s="327"/>
      <c r="L99" s="327"/>
      <c r="M99" s="327"/>
      <c r="N99" s="327"/>
      <c r="O99" s="327"/>
      <c r="P99" s="327"/>
      <c r="Q99" s="327"/>
      <c r="R99" s="327"/>
      <c r="S99" s="327"/>
      <c r="T99" s="327"/>
      <c r="U99" s="327"/>
      <c r="V99" s="327"/>
      <c r="W99" s="327"/>
      <c r="X99" s="327"/>
      <c r="Y99" s="327"/>
      <c r="Z99" s="327"/>
    </row>
    <row r="100" spans="1:26" ht="15.75" customHeight="1">
      <c r="A100" s="320" t="s">
        <v>79</v>
      </c>
      <c r="B100" s="321" t="s">
        <v>71</v>
      </c>
      <c r="C100" s="322" t="s">
        <v>70</v>
      </c>
      <c r="D100" s="323"/>
      <c r="E100" s="323"/>
      <c r="F100" s="326"/>
      <c r="G100" s="314"/>
      <c r="H100" s="314"/>
      <c r="I100" s="314"/>
      <c r="J100" s="327"/>
      <c r="K100" s="327"/>
      <c r="L100" s="327"/>
      <c r="M100" s="327"/>
      <c r="N100" s="327"/>
      <c r="O100" s="327"/>
      <c r="P100" s="327"/>
      <c r="Q100" s="327"/>
      <c r="R100" s="327"/>
      <c r="S100" s="327"/>
      <c r="T100" s="327"/>
      <c r="U100" s="327"/>
      <c r="V100" s="327"/>
      <c r="W100" s="327"/>
      <c r="X100" s="327"/>
      <c r="Y100" s="327"/>
      <c r="Z100" s="327"/>
    </row>
    <row r="101" spans="1:26" ht="15.75" customHeight="1">
      <c r="A101" s="320" t="s">
        <v>79</v>
      </c>
      <c r="B101" s="321" t="s">
        <v>7</v>
      </c>
      <c r="C101" s="322" t="s">
        <v>70</v>
      </c>
      <c r="D101" s="323"/>
      <c r="E101" s="323"/>
      <c r="F101" s="326"/>
      <c r="G101" s="314"/>
      <c r="H101" s="314"/>
      <c r="I101" s="314"/>
      <c r="J101" s="327"/>
      <c r="K101" s="327"/>
      <c r="L101" s="327"/>
      <c r="M101" s="327"/>
      <c r="N101" s="327"/>
      <c r="O101" s="327"/>
      <c r="P101" s="327"/>
      <c r="Q101" s="327"/>
      <c r="R101" s="327"/>
      <c r="S101" s="327"/>
      <c r="T101" s="327"/>
      <c r="U101" s="327"/>
      <c r="V101" s="327"/>
      <c r="W101" s="327"/>
      <c r="X101" s="327"/>
      <c r="Y101" s="327"/>
      <c r="Z101" s="327"/>
    </row>
    <row r="102" spans="1:26" ht="15.75" customHeight="1">
      <c r="A102" s="320" t="s">
        <v>79</v>
      </c>
      <c r="B102" s="321" t="s">
        <v>7</v>
      </c>
      <c r="C102" s="322" t="s">
        <v>70</v>
      </c>
      <c r="D102" s="325"/>
      <c r="E102" s="323"/>
      <c r="F102" s="326"/>
      <c r="G102" s="314"/>
      <c r="H102" s="314"/>
      <c r="I102" s="314"/>
      <c r="J102" s="327"/>
      <c r="K102" s="327"/>
      <c r="L102" s="327"/>
      <c r="M102" s="327"/>
      <c r="N102" s="327"/>
      <c r="O102" s="327"/>
      <c r="P102" s="327"/>
      <c r="Q102" s="327"/>
      <c r="R102" s="327"/>
      <c r="S102" s="327"/>
      <c r="T102" s="327"/>
      <c r="U102" s="327"/>
      <c r="V102" s="327"/>
      <c r="W102" s="327"/>
      <c r="X102" s="327"/>
      <c r="Y102" s="327"/>
      <c r="Z102" s="327"/>
    </row>
    <row r="103" spans="1:26" ht="15.75" customHeight="1">
      <c r="A103" s="320" t="s">
        <v>79</v>
      </c>
      <c r="B103" s="321" t="s">
        <v>7</v>
      </c>
      <c r="C103" s="322" t="s">
        <v>70</v>
      </c>
      <c r="D103" s="325"/>
      <c r="E103" s="323"/>
      <c r="F103" s="326"/>
      <c r="G103" s="314"/>
      <c r="H103" s="314"/>
      <c r="I103" s="314"/>
      <c r="J103" s="327"/>
      <c r="K103" s="327"/>
      <c r="L103" s="327"/>
      <c r="M103" s="327"/>
      <c r="N103" s="327"/>
      <c r="O103" s="327"/>
      <c r="P103" s="327"/>
      <c r="Q103" s="327"/>
      <c r="R103" s="327"/>
      <c r="S103" s="327"/>
      <c r="T103" s="327"/>
      <c r="U103" s="327"/>
      <c r="V103" s="327"/>
      <c r="W103" s="327"/>
      <c r="X103" s="327"/>
      <c r="Y103" s="327"/>
      <c r="Z103" s="327"/>
    </row>
    <row r="104" spans="1:26" ht="15.75" customHeight="1">
      <c r="A104" s="326"/>
      <c r="B104" s="326"/>
      <c r="C104" s="326"/>
      <c r="D104" s="326"/>
      <c r="E104" s="326"/>
      <c r="F104" s="326"/>
      <c r="G104" s="314"/>
      <c r="H104" s="314"/>
      <c r="I104" s="314"/>
      <c r="J104" s="327"/>
      <c r="K104" s="327"/>
      <c r="L104" s="327"/>
      <c r="M104" s="327"/>
      <c r="N104" s="327"/>
      <c r="O104" s="327"/>
      <c r="P104" s="327"/>
      <c r="Q104" s="327"/>
      <c r="R104" s="327"/>
      <c r="S104" s="327"/>
      <c r="T104" s="327"/>
      <c r="U104" s="327"/>
      <c r="V104" s="327"/>
      <c r="W104" s="327"/>
      <c r="X104" s="327"/>
      <c r="Y104" s="327"/>
      <c r="Z104" s="327"/>
    </row>
    <row r="105" spans="1:26" ht="15.75" customHeight="1">
      <c r="A105" s="317"/>
      <c r="B105" s="317"/>
      <c r="C105" s="384" t="s">
        <v>63</v>
      </c>
      <c r="D105" s="385"/>
      <c r="E105" s="385"/>
      <c r="F105" s="326"/>
      <c r="G105" s="314"/>
      <c r="H105" s="314"/>
      <c r="I105" s="314"/>
      <c r="J105" s="327"/>
      <c r="K105" s="327"/>
      <c r="L105" s="327"/>
      <c r="M105" s="327"/>
      <c r="N105" s="327"/>
      <c r="O105" s="327"/>
      <c r="P105" s="327"/>
      <c r="Q105" s="327"/>
      <c r="R105" s="327"/>
      <c r="S105" s="327"/>
      <c r="T105" s="327"/>
      <c r="U105" s="327"/>
      <c r="V105" s="327"/>
      <c r="W105" s="327"/>
      <c r="X105" s="327"/>
      <c r="Y105" s="327"/>
      <c r="Z105" s="327"/>
    </row>
    <row r="106" spans="1:26" ht="15.75" customHeight="1">
      <c r="A106" s="320" t="s">
        <v>80</v>
      </c>
      <c r="B106" s="321" t="s">
        <v>69</v>
      </c>
      <c r="C106" s="322" t="s">
        <v>70</v>
      </c>
      <c r="D106" s="323"/>
      <c r="E106" s="323"/>
      <c r="F106" s="326"/>
      <c r="G106" s="314"/>
      <c r="H106" s="314"/>
      <c r="I106" s="314"/>
      <c r="J106" s="327"/>
      <c r="K106" s="327"/>
      <c r="L106" s="327"/>
      <c r="M106" s="327"/>
      <c r="N106" s="327"/>
      <c r="O106" s="327"/>
      <c r="P106" s="327"/>
      <c r="Q106" s="327"/>
      <c r="R106" s="327"/>
      <c r="S106" s="327"/>
      <c r="T106" s="327"/>
      <c r="U106" s="327"/>
      <c r="V106" s="327"/>
      <c r="W106" s="327"/>
      <c r="X106" s="327"/>
      <c r="Y106" s="327"/>
      <c r="Z106" s="327"/>
    </row>
    <row r="107" spans="1:26" ht="15.75" customHeight="1">
      <c r="A107" s="320" t="s">
        <v>80</v>
      </c>
      <c r="B107" s="321" t="s">
        <v>69</v>
      </c>
      <c r="C107" s="322" t="s">
        <v>70</v>
      </c>
      <c r="D107" s="323"/>
      <c r="E107" s="323"/>
      <c r="F107" s="326"/>
      <c r="G107" s="314"/>
      <c r="H107" s="314"/>
      <c r="I107" s="314"/>
      <c r="J107" s="327"/>
      <c r="K107" s="327"/>
      <c r="L107" s="327"/>
      <c r="M107" s="327"/>
      <c r="N107" s="327"/>
      <c r="O107" s="327"/>
      <c r="P107" s="327"/>
      <c r="Q107" s="327"/>
      <c r="R107" s="327"/>
      <c r="S107" s="327"/>
      <c r="T107" s="327"/>
      <c r="U107" s="327"/>
      <c r="V107" s="327"/>
      <c r="W107" s="327"/>
      <c r="X107" s="327"/>
      <c r="Y107" s="327"/>
      <c r="Z107" s="327"/>
    </row>
    <row r="108" spans="1:26" ht="15.75" customHeight="1">
      <c r="A108" s="320" t="s">
        <v>80</v>
      </c>
      <c r="B108" s="321" t="s">
        <v>69</v>
      </c>
      <c r="C108" s="322" t="s">
        <v>70</v>
      </c>
      <c r="D108" s="323"/>
      <c r="E108" s="323"/>
      <c r="F108" s="326"/>
      <c r="G108" s="314"/>
      <c r="H108" s="314"/>
      <c r="I108" s="314"/>
      <c r="J108" s="327"/>
      <c r="K108" s="327"/>
      <c r="L108" s="327"/>
      <c r="M108" s="327"/>
      <c r="N108" s="327"/>
      <c r="O108" s="327"/>
      <c r="P108" s="327"/>
      <c r="Q108" s="327"/>
      <c r="R108" s="327"/>
      <c r="S108" s="327"/>
      <c r="T108" s="327"/>
      <c r="U108" s="327"/>
      <c r="V108" s="327"/>
      <c r="W108" s="327"/>
      <c r="X108" s="327"/>
      <c r="Y108" s="327"/>
      <c r="Z108" s="327"/>
    </row>
    <row r="109" spans="1:26" ht="15.75" customHeight="1">
      <c r="A109" s="320" t="s">
        <v>80</v>
      </c>
      <c r="B109" s="321" t="s">
        <v>71</v>
      </c>
      <c r="C109" s="322" t="s">
        <v>70</v>
      </c>
      <c r="D109" s="323"/>
      <c r="E109" s="323"/>
      <c r="F109" s="326"/>
      <c r="G109" s="314"/>
      <c r="H109" s="314"/>
      <c r="I109" s="314"/>
      <c r="J109" s="327"/>
      <c r="K109" s="327"/>
      <c r="L109" s="327"/>
      <c r="M109" s="327"/>
      <c r="N109" s="327"/>
      <c r="O109" s="327"/>
      <c r="P109" s="327"/>
      <c r="Q109" s="327"/>
      <c r="R109" s="327"/>
      <c r="S109" s="327"/>
      <c r="T109" s="327"/>
      <c r="U109" s="327"/>
      <c r="V109" s="327"/>
      <c r="W109" s="327"/>
      <c r="X109" s="327"/>
      <c r="Y109" s="327"/>
      <c r="Z109" s="327"/>
    </row>
    <row r="110" spans="1:26" ht="15.75" customHeight="1">
      <c r="A110" s="320" t="s">
        <v>80</v>
      </c>
      <c r="B110" s="321" t="s">
        <v>71</v>
      </c>
      <c r="C110" s="322" t="s">
        <v>70</v>
      </c>
      <c r="D110" s="323"/>
      <c r="E110" s="323"/>
      <c r="F110" s="326"/>
      <c r="G110" s="314"/>
      <c r="H110" s="314"/>
      <c r="I110" s="314"/>
      <c r="J110" s="327"/>
      <c r="K110" s="327"/>
      <c r="L110" s="327"/>
      <c r="M110" s="327"/>
      <c r="N110" s="327"/>
      <c r="O110" s="327"/>
      <c r="P110" s="327"/>
      <c r="Q110" s="327"/>
      <c r="R110" s="327"/>
      <c r="S110" s="327"/>
      <c r="T110" s="327"/>
      <c r="U110" s="327"/>
      <c r="V110" s="327"/>
      <c r="W110" s="327"/>
      <c r="X110" s="327"/>
      <c r="Y110" s="327"/>
      <c r="Z110" s="327"/>
    </row>
    <row r="111" spans="1:26" ht="15.75" customHeight="1">
      <c r="A111" s="320" t="s">
        <v>80</v>
      </c>
      <c r="B111" s="321" t="s">
        <v>71</v>
      </c>
      <c r="C111" s="322" t="s">
        <v>70</v>
      </c>
      <c r="D111" s="323"/>
      <c r="E111" s="323"/>
      <c r="F111" s="326"/>
      <c r="G111" s="314"/>
      <c r="H111" s="314"/>
      <c r="I111" s="314"/>
      <c r="J111" s="327"/>
      <c r="K111" s="327"/>
      <c r="L111" s="327"/>
      <c r="M111" s="327"/>
      <c r="N111" s="327"/>
      <c r="O111" s="327"/>
      <c r="P111" s="327"/>
      <c r="Q111" s="327"/>
      <c r="R111" s="327"/>
      <c r="S111" s="327"/>
      <c r="T111" s="327"/>
      <c r="U111" s="327"/>
      <c r="V111" s="327"/>
      <c r="W111" s="327"/>
      <c r="X111" s="327"/>
      <c r="Y111" s="327"/>
      <c r="Z111" s="327"/>
    </row>
    <row r="112" spans="1:26" ht="15.75" customHeight="1">
      <c r="A112" s="320" t="s">
        <v>80</v>
      </c>
      <c r="B112" s="321" t="s">
        <v>7</v>
      </c>
      <c r="C112" s="322" t="s">
        <v>70</v>
      </c>
      <c r="D112" s="323"/>
      <c r="E112" s="323"/>
      <c r="F112" s="326"/>
      <c r="G112" s="314"/>
      <c r="H112" s="314"/>
      <c r="I112" s="314"/>
      <c r="J112" s="327"/>
      <c r="K112" s="327"/>
      <c r="L112" s="327"/>
      <c r="M112" s="327"/>
      <c r="N112" s="327"/>
      <c r="O112" s="327"/>
      <c r="P112" s="327"/>
      <c r="Q112" s="327"/>
      <c r="R112" s="327"/>
      <c r="S112" s="327"/>
      <c r="T112" s="327"/>
      <c r="U112" s="327"/>
      <c r="V112" s="327"/>
      <c r="W112" s="327"/>
      <c r="X112" s="327"/>
      <c r="Y112" s="327"/>
      <c r="Z112" s="327"/>
    </row>
    <row r="113" spans="1:26" ht="15.75" customHeight="1">
      <c r="A113" s="320" t="s">
        <v>80</v>
      </c>
      <c r="B113" s="321" t="s">
        <v>7</v>
      </c>
      <c r="C113" s="322" t="s">
        <v>70</v>
      </c>
      <c r="D113" s="325"/>
      <c r="E113" s="323"/>
      <c r="F113" s="326"/>
      <c r="G113" s="314"/>
      <c r="H113" s="314"/>
      <c r="I113" s="314"/>
      <c r="J113" s="327"/>
      <c r="K113" s="327"/>
      <c r="L113" s="327"/>
      <c r="M113" s="327"/>
      <c r="N113" s="327"/>
      <c r="O113" s="327"/>
      <c r="P113" s="327"/>
      <c r="Q113" s="327"/>
      <c r="R113" s="327"/>
      <c r="S113" s="327"/>
      <c r="T113" s="327"/>
      <c r="U113" s="327"/>
      <c r="V113" s="327"/>
      <c r="W113" s="327"/>
      <c r="X113" s="327"/>
      <c r="Y113" s="327"/>
      <c r="Z113" s="327"/>
    </row>
    <row r="114" spans="1:26" ht="15.75" customHeight="1">
      <c r="A114" s="320" t="s">
        <v>80</v>
      </c>
      <c r="B114" s="321" t="s">
        <v>7</v>
      </c>
      <c r="C114" s="322" t="s">
        <v>70</v>
      </c>
      <c r="D114" s="325"/>
      <c r="E114" s="323"/>
      <c r="F114" s="326"/>
      <c r="G114" s="314"/>
      <c r="H114" s="314"/>
      <c r="I114" s="314"/>
      <c r="J114" s="327"/>
      <c r="K114" s="327"/>
      <c r="L114" s="327"/>
      <c r="M114" s="327"/>
      <c r="N114" s="327"/>
      <c r="O114" s="327"/>
      <c r="P114" s="327"/>
      <c r="Q114" s="327"/>
      <c r="R114" s="327"/>
      <c r="S114" s="327"/>
      <c r="T114" s="327"/>
      <c r="U114" s="327"/>
      <c r="V114" s="327"/>
      <c r="W114" s="327"/>
      <c r="X114" s="327"/>
      <c r="Y114" s="327"/>
      <c r="Z114" s="327"/>
    </row>
    <row r="115" spans="1:26" ht="15.75" customHeight="1">
      <c r="A115" s="326"/>
      <c r="B115" s="326"/>
      <c r="C115" s="326"/>
      <c r="D115" s="326"/>
      <c r="E115" s="326"/>
      <c r="F115" s="326"/>
      <c r="G115" s="314"/>
      <c r="H115" s="314"/>
      <c r="I115" s="314"/>
      <c r="J115" s="327"/>
      <c r="K115" s="327"/>
      <c r="L115" s="327"/>
      <c r="M115" s="327"/>
      <c r="N115" s="327"/>
      <c r="O115" s="327"/>
      <c r="P115" s="327"/>
      <c r="Q115" s="327"/>
      <c r="R115" s="327"/>
      <c r="S115" s="327"/>
      <c r="T115" s="327"/>
      <c r="U115" s="327"/>
      <c r="V115" s="327"/>
      <c r="W115" s="327"/>
      <c r="X115" s="327"/>
      <c r="Y115" s="327"/>
      <c r="Z115" s="327"/>
    </row>
    <row r="116" spans="1:26" ht="15.75" customHeight="1">
      <c r="A116" s="317"/>
      <c r="B116" s="317"/>
      <c r="C116" s="384" t="s">
        <v>63</v>
      </c>
      <c r="D116" s="385"/>
      <c r="E116" s="385"/>
      <c r="F116" s="326"/>
      <c r="G116" s="314"/>
      <c r="H116" s="314"/>
      <c r="I116" s="314"/>
      <c r="J116" s="327"/>
      <c r="K116" s="327"/>
      <c r="L116" s="327"/>
      <c r="M116" s="327"/>
      <c r="N116" s="327"/>
      <c r="O116" s="327"/>
      <c r="P116" s="327"/>
      <c r="Q116" s="327"/>
      <c r="R116" s="327"/>
      <c r="S116" s="327"/>
      <c r="T116" s="327"/>
      <c r="U116" s="327"/>
      <c r="V116" s="327"/>
      <c r="W116" s="327"/>
      <c r="X116" s="327"/>
      <c r="Y116" s="327"/>
      <c r="Z116" s="327"/>
    </row>
    <row r="117" spans="1:26" ht="15.75" customHeight="1">
      <c r="A117" s="320" t="s">
        <v>81</v>
      </c>
      <c r="B117" s="321" t="s">
        <v>69</v>
      </c>
      <c r="C117" s="322" t="s">
        <v>70</v>
      </c>
      <c r="D117" s="323"/>
      <c r="E117" s="323"/>
      <c r="F117" s="326"/>
      <c r="G117" s="314"/>
      <c r="H117" s="314"/>
      <c r="I117" s="314"/>
      <c r="J117" s="327"/>
      <c r="K117" s="327"/>
      <c r="L117" s="327"/>
      <c r="M117" s="327"/>
      <c r="N117" s="327"/>
      <c r="O117" s="327"/>
      <c r="P117" s="327"/>
      <c r="Q117" s="327"/>
      <c r="R117" s="327"/>
      <c r="S117" s="327"/>
      <c r="T117" s="327"/>
      <c r="U117" s="327"/>
      <c r="V117" s="327"/>
      <c r="W117" s="327"/>
      <c r="X117" s="327"/>
      <c r="Y117" s="327"/>
      <c r="Z117" s="327"/>
    </row>
    <row r="118" spans="1:26" ht="15.75" customHeight="1">
      <c r="A118" s="320" t="s">
        <v>81</v>
      </c>
      <c r="B118" s="321" t="s">
        <v>69</v>
      </c>
      <c r="C118" s="322" t="s">
        <v>70</v>
      </c>
      <c r="D118" s="323"/>
      <c r="E118" s="323"/>
      <c r="F118" s="326"/>
      <c r="G118" s="314"/>
      <c r="H118" s="314"/>
      <c r="I118" s="314"/>
      <c r="J118" s="327"/>
      <c r="K118" s="327"/>
      <c r="L118" s="327"/>
      <c r="M118" s="327"/>
      <c r="N118" s="327"/>
      <c r="O118" s="327"/>
      <c r="P118" s="327"/>
      <c r="Q118" s="327"/>
      <c r="R118" s="327"/>
      <c r="S118" s="327"/>
      <c r="T118" s="327"/>
      <c r="U118" s="327"/>
      <c r="V118" s="327"/>
      <c r="W118" s="327"/>
      <c r="X118" s="327"/>
      <c r="Y118" s="327"/>
      <c r="Z118" s="327"/>
    </row>
    <row r="119" spans="1:26" ht="15.75" customHeight="1">
      <c r="A119" s="320" t="s">
        <v>81</v>
      </c>
      <c r="B119" s="321" t="s">
        <v>69</v>
      </c>
      <c r="C119" s="322" t="s">
        <v>70</v>
      </c>
      <c r="D119" s="323"/>
      <c r="E119" s="323"/>
      <c r="F119" s="326"/>
      <c r="G119" s="314"/>
      <c r="H119" s="314"/>
      <c r="I119" s="314"/>
      <c r="J119" s="327"/>
      <c r="K119" s="327"/>
      <c r="L119" s="327"/>
      <c r="M119" s="327"/>
      <c r="N119" s="327"/>
      <c r="O119" s="327"/>
      <c r="P119" s="327"/>
      <c r="Q119" s="327"/>
      <c r="R119" s="327"/>
      <c r="S119" s="327"/>
      <c r="T119" s="327"/>
      <c r="U119" s="327"/>
      <c r="V119" s="327"/>
      <c r="W119" s="327"/>
      <c r="X119" s="327"/>
      <c r="Y119" s="327"/>
      <c r="Z119" s="327"/>
    </row>
    <row r="120" spans="1:26" ht="15.75" customHeight="1">
      <c r="A120" s="320" t="s">
        <v>81</v>
      </c>
      <c r="B120" s="321" t="s">
        <v>71</v>
      </c>
      <c r="C120" s="322" t="s">
        <v>70</v>
      </c>
      <c r="D120" s="323"/>
      <c r="E120" s="323"/>
      <c r="F120" s="326"/>
      <c r="G120" s="314"/>
      <c r="H120" s="314"/>
      <c r="I120" s="314"/>
      <c r="J120" s="327"/>
      <c r="K120" s="327"/>
      <c r="L120" s="327"/>
      <c r="M120" s="327"/>
      <c r="N120" s="327"/>
      <c r="O120" s="327"/>
      <c r="P120" s="327"/>
      <c r="Q120" s="327"/>
      <c r="R120" s="327"/>
      <c r="S120" s="327"/>
      <c r="T120" s="327"/>
      <c r="U120" s="327"/>
      <c r="V120" s="327"/>
      <c r="W120" s="327"/>
      <c r="X120" s="327"/>
      <c r="Y120" s="327"/>
      <c r="Z120" s="327"/>
    </row>
    <row r="121" spans="1:26" ht="15.75" customHeight="1">
      <c r="A121" s="320" t="s">
        <v>81</v>
      </c>
      <c r="B121" s="321" t="s">
        <v>71</v>
      </c>
      <c r="C121" s="322" t="s">
        <v>70</v>
      </c>
      <c r="D121" s="323"/>
      <c r="E121" s="323"/>
      <c r="F121" s="326"/>
      <c r="G121" s="314"/>
      <c r="H121" s="314"/>
      <c r="I121" s="314"/>
      <c r="J121" s="327"/>
      <c r="K121" s="327"/>
      <c r="L121" s="327"/>
      <c r="M121" s="327"/>
      <c r="N121" s="327"/>
      <c r="O121" s="327"/>
      <c r="P121" s="327"/>
      <c r="Q121" s="327"/>
      <c r="R121" s="327"/>
      <c r="S121" s="327"/>
      <c r="T121" s="327"/>
      <c r="U121" s="327"/>
      <c r="V121" s="327"/>
      <c r="W121" s="327"/>
      <c r="X121" s="327"/>
      <c r="Y121" s="327"/>
      <c r="Z121" s="327"/>
    </row>
    <row r="122" spans="1:26" ht="15.75" customHeight="1">
      <c r="A122" s="320" t="s">
        <v>81</v>
      </c>
      <c r="B122" s="321" t="s">
        <v>71</v>
      </c>
      <c r="C122" s="322" t="s">
        <v>70</v>
      </c>
      <c r="D122" s="323"/>
      <c r="E122" s="323"/>
      <c r="F122" s="326"/>
      <c r="G122" s="314"/>
      <c r="H122" s="314"/>
      <c r="I122" s="314"/>
      <c r="J122" s="327"/>
      <c r="K122" s="327"/>
      <c r="L122" s="327"/>
      <c r="M122" s="327"/>
      <c r="N122" s="327"/>
      <c r="O122" s="327"/>
      <c r="P122" s="327"/>
      <c r="Q122" s="327"/>
      <c r="R122" s="327"/>
      <c r="S122" s="327"/>
      <c r="T122" s="327"/>
      <c r="U122" s="327"/>
      <c r="V122" s="327"/>
      <c r="W122" s="327"/>
      <c r="X122" s="327"/>
      <c r="Y122" s="327"/>
      <c r="Z122" s="327"/>
    </row>
    <row r="123" spans="1:26" ht="15.75" customHeight="1">
      <c r="A123" s="320" t="s">
        <v>81</v>
      </c>
      <c r="B123" s="321" t="s">
        <v>7</v>
      </c>
      <c r="C123" s="322" t="s">
        <v>70</v>
      </c>
      <c r="D123" s="323"/>
      <c r="E123" s="323"/>
      <c r="F123" s="326"/>
      <c r="G123" s="314"/>
      <c r="H123" s="314"/>
      <c r="I123" s="314"/>
      <c r="J123" s="327"/>
      <c r="K123" s="327"/>
      <c r="L123" s="327"/>
      <c r="M123" s="327"/>
      <c r="N123" s="327"/>
      <c r="O123" s="327"/>
      <c r="P123" s="327"/>
      <c r="Q123" s="327"/>
      <c r="R123" s="327"/>
      <c r="S123" s="327"/>
      <c r="T123" s="327"/>
      <c r="U123" s="327"/>
      <c r="V123" s="327"/>
      <c r="W123" s="327"/>
      <c r="X123" s="327"/>
      <c r="Y123" s="327"/>
      <c r="Z123" s="327"/>
    </row>
    <row r="124" spans="1:26" ht="15.75" customHeight="1">
      <c r="A124" s="320" t="s">
        <v>81</v>
      </c>
      <c r="B124" s="321" t="s">
        <v>7</v>
      </c>
      <c r="C124" s="322" t="s">
        <v>70</v>
      </c>
      <c r="D124" s="325"/>
      <c r="E124" s="323"/>
      <c r="F124" s="326"/>
      <c r="G124" s="314"/>
      <c r="H124" s="314"/>
      <c r="I124" s="314"/>
      <c r="J124" s="327"/>
      <c r="K124" s="327"/>
      <c r="L124" s="327"/>
      <c r="M124" s="327"/>
      <c r="N124" s="327"/>
      <c r="O124" s="327"/>
      <c r="P124" s="327"/>
      <c r="Q124" s="327"/>
      <c r="R124" s="327"/>
      <c r="S124" s="327"/>
      <c r="T124" s="327"/>
      <c r="U124" s="327"/>
      <c r="V124" s="327"/>
      <c r="W124" s="327"/>
      <c r="X124" s="327"/>
      <c r="Y124" s="327"/>
      <c r="Z124" s="327"/>
    </row>
    <row r="125" spans="1:26" ht="15.75" customHeight="1">
      <c r="A125" s="320" t="s">
        <v>81</v>
      </c>
      <c r="B125" s="321" t="s">
        <v>7</v>
      </c>
      <c r="C125" s="322" t="s">
        <v>70</v>
      </c>
      <c r="D125" s="325"/>
      <c r="E125" s="323"/>
      <c r="F125" s="326"/>
      <c r="G125" s="314"/>
      <c r="H125" s="314"/>
      <c r="I125" s="314"/>
      <c r="J125" s="327"/>
      <c r="K125" s="327"/>
      <c r="L125" s="327"/>
      <c r="M125" s="327"/>
      <c r="N125" s="327"/>
      <c r="O125" s="327"/>
      <c r="P125" s="327"/>
      <c r="Q125" s="327"/>
      <c r="R125" s="327"/>
      <c r="S125" s="327"/>
      <c r="T125" s="327"/>
      <c r="U125" s="327"/>
      <c r="V125" s="327"/>
      <c r="W125" s="327"/>
      <c r="X125" s="327"/>
      <c r="Y125" s="327"/>
      <c r="Z125" s="327"/>
    </row>
    <row r="126" spans="1:26" ht="15.75" customHeight="1">
      <c r="A126" s="326"/>
      <c r="B126" s="326"/>
      <c r="C126" s="326"/>
      <c r="D126" s="326"/>
      <c r="E126" s="326"/>
      <c r="F126" s="326"/>
      <c r="G126" s="314"/>
      <c r="H126" s="314"/>
      <c r="I126" s="314"/>
      <c r="J126" s="327"/>
      <c r="K126" s="327"/>
      <c r="L126" s="327"/>
      <c r="M126" s="327"/>
      <c r="N126" s="327"/>
      <c r="O126" s="327"/>
      <c r="P126" s="327"/>
      <c r="Q126" s="327"/>
      <c r="R126" s="327"/>
      <c r="S126" s="327"/>
      <c r="T126" s="327"/>
      <c r="U126" s="327"/>
      <c r="V126" s="327"/>
      <c r="W126" s="327"/>
      <c r="X126" s="327"/>
      <c r="Y126" s="327"/>
      <c r="Z126" s="327"/>
    </row>
    <row r="127" spans="1:26" ht="15.75" customHeight="1">
      <c r="A127" s="317"/>
      <c r="B127" s="317"/>
      <c r="C127" s="384" t="s">
        <v>63</v>
      </c>
      <c r="D127" s="385"/>
      <c r="E127" s="385"/>
      <c r="F127" s="326"/>
      <c r="G127" s="314"/>
      <c r="H127" s="314"/>
      <c r="I127" s="314"/>
      <c r="J127" s="327"/>
      <c r="K127" s="327"/>
      <c r="L127" s="327"/>
      <c r="M127" s="327"/>
      <c r="N127" s="327"/>
      <c r="O127" s="327"/>
      <c r="P127" s="327"/>
      <c r="Q127" s="327"/>
      <c r="R127" s="327"/>
      <c r="S127" s="327"/>
      <c r="T127" s="327"/>
      <c r="U127" s="327"/>
      <c r="V127" s="327"/>
      <c r="W127" s="327"/>
      <c r="X127" s="327"/>
      <c r="Y127" s="327"/>
      <c r="Z127" s="327"/>
    </row>
    <row r="128" spans="1:26" ht="15.75" customHeight="1">
      <c r="A128" s="320" t="s">
        <v>82</v>
      </c>
      <c r="B128" s="321" t="s">
        <v>69</v>
      </c>
      <c r="C128" s="322" t="s">
        <v>70</v>
      </c>
      <c r="D128" s="323"/>
      <c r="E128" s="323"/>
      <c r="F128" s="326"/>
      <c r="G128" s="314"/>
      <c r="H128" s="314"/>
      <c r="I128" s="314"/>
      <c r="J128" s="327"/>
      <c r="K128" s="327"/>
      <c r="L128" s="327"/>
      <c r="M128" s="327"/>
      <c r="N128" s="327"/>
      <c r="O128" s="327"/>
      <c r="P128" s="327"/>
      <c r="Q128" s="327"/>
      <c r="R128" s="327"/>
      <c r="S128" s="327"/>
      <c r="T128" s="327"/>
      <c r="U128" s="327"/>
      <c r="V128" s="327"/>
      <c r="W128" s="327"/>
      <c r="X128" s="327"/>
      <c r="Y128" s="327"/>
      <c r="Z128" s="327"/>
    </row>
    <row r="129" spans="1:26" ht="15.75" customHeight="1">
      <c r="A129" s="320" t="s">
        <v>82</v>
      </c>
      <c r="B129" s="321" t="s">
        <v>69</v>
      </c>
      <c r="C129" s="322" t="s">
        <v>70</v>
      </c>
      <c r="D129" s="323"/>
      <c r="E129" s="323"/>
      <c r="F129" s="326"/>
      <c r="G129" s="314"/>
      <c r="H129" s="314"/>
      <c r="I129" s="314"/>
      <c r="J129" s="327"/>
      <c r="K129" s="327"/>
      <c r="L129" s="327"/>
      <c r="M129" s="327"/>
      <c r="N129" s="327"/>
      <c r="O129" s="327"/>
      <c r="P129" s="327"/>
      <c r="Q129" s="327"/>
      <c r="R129" s="327"/>
      <c r="S129" s="327"/>
      <c r="T129" s="327"/>
      <c r="U129" s="327"/>
      <c r="V129" s="327"/>
      <c r="W129" s="327"/>
      <c r="X129" s="327"/>
      <c r="Y129" s="327"/>
      <c r="Z129" s="327"/>
    </row>
    <row r="130" spans="1:26" ht="15.75" customHeight="1">
      <c r="A130" s="320" t="s">
        <v>82</v>
      </c>
      <c r="B130" s="321" t="s">
        <v>69</v>
      </c>
      <c r="C130" s="322" t="s">
        <v>70</v>
      </c>
      <c r="D130" s="323"/>
      <c r="E130" s="323"/>
      <c r="F130" s="326"/>
      <c r="G130" s="314"/>
      <c r="H130" s="314"/>
      <c r="I130" s="314"/>
      <c r="J130" s="327"/>
      <c r="K130" s="327"/>
      <c r="L130" s="327"/>
      <c r="M130" s="327"/>
      <c r="N130" s="327"/>
      <c r="O130" s="327"/>
      <c r="P130" s="327"/>
      <c r="Q130" s="327"/>
      <c r="R130" s="327"/>
      <c r="S130" s="327"/>
      <c r="T130" s="327"/>
      <c r="U130" s="327"/>
      <c r="V130" s="327"/>
      <c r="W130" s="327"/>
      <c r="X130" s="327"/>
      <c r="Y130" s="327"/>
      <c r="Z130" s="327"/>
    </row>
    <row r="131" spans="1:26" ht="15.75" customHeight="1">
      <c r="A131" s="320" t="s">
        <v>82</v>
      </c>
      <c r="B131" s="321" t="s">
        <v>71</v>
      </c>
      <c r="C131" s="322" t="s">
        <v>70</v>
      </c>
      <c r="D131" s="323"/>
      <c r="E131" s="323"/>
      <c r="F131" s="326"/>
      <c r="G131" s="314"/>
      <c r="H131" s="314"/>
      <c r="I131" s="314"/>
      <c r="J131" s="327"/>
      <c r="K131" s="327"/>
      <c r="L131" s="327"/>
      <c r="M131" s="327"/>
      <c r="N131" s="327"/>
      <c r="O131" s="327"/>
      <c r="P131" s="327"/>
      <c r="Q131" s="327"/>
      <c r="R131" s="327"/>
      <c r="S131" s="327"/>
      <c r="T131" s="327"/>
      <c r="U131" s="327"/>
      <c r="V131" s="327"/>
      <c r="W131" s="327"/>
      <c r="X131" s="327"/>
      <c r="Y131" s="327"/>
      <c r="Z131" s="327"/>
    </row>
    <row r="132" spans="1:26" ht="15.75" customHeight="1">
      <c r="A132" s="320" t="s">
        <v>82</v>
      </c>
      <c r="B132" s="321" t="s">
        <v>71</v>
      </c>
      <c r="C132" s="322" t="s">
        <v>70</v>
      </c>
      <c r="D132" s="323"/>
      <c r="E132" s="323"/>
      <c r="F132" s="326"/>
      <c r="G132" s="314"/>
      <c r="H132" s="314"/>
      <c r="I132" s="314"/>
      <c r="J132" s="327"/>
      <c r="K132" s="327"/>
      <c r="L132" s="327"/>
      <c r="M132" s="327"/>
      <c r="N132" s="327"/>
      <c r="O132" s="327"/>
      <c r="P132" s="327"/>
      <c r="Q132" s="327"/>
      <c r="R132" s="327"/>
      <c r="S132" s="327"/>
      <c r="T132" s="327"/>
      <c r="U132" s="327"/>
      <c r="V132" s="327"/>
      <c r="W132" s="327"/>
      <c r="X132" s="327"/>
      <c r="Y132" s="327"/>
      <c r="Z132" s="327"/>
    </row>
    <row r="133" spans="1:26" ht="15.75" customHeight="1">
      <c r="A133" s="320" t="s">
        <v>82</v>
      </c>
      <c r="B133" s="321" t="s">
        <v>71</v>
      </c>
      <c r="C133" s="322" t="s">
        <v>70</v>
      </c>
      <c r="D133" s="323"/>
      <c r="E133" s="323"/>
      <c r="F133" s="326"/>
      <c r="G133" s="314"/>
      <c r="H133" s="314"/>
      <c r="I133" s="314"/>
      <c r="J133" s="327"/>
      <c r="K133" s="327"/>
      <c r="L133" s="327"/>
      <c r="M133" s="327"/>
      <c r="N133" s="327"/>
      <c r="O133" s="327"/>
      <c r="P133" s="327"/>
      <c r="Q133" s="327"/>
      <c r="R133" s="327"/>
      <c r="S133" s="327"/>
      <c r="T133" s="327"/>
      <c r="U133" s="327"/>
      <c r="V133" s="327"/>
      <c r="W133" s="327"/>
      <c r="X133" s="327"/>
      <c r="Y133" s="327"/>
      <c r="Z133" s="327"/>
    </row>
    <row r="134" spans="1:26" ht="15.75" customHeight="1">
      <c r="A134" s="320" t="s">
        <v>82</v>
      </c>
      <c r="B134" s="321" t="s">
        <v>7</v>
      </c>
      <c r="C134" s="322" t="s">
        <v>70</v>
      </c>
      <c r="D134" s="323"/>
      <c r="E134" s="323"/>
      <c r="F134" s="326"/>
      <c r="G134" s="314"/>
      <c r="H134" s="314"/>
      <c r="I134" s="314"/>
      <c r="J134" s="327"/>
      <c r="K134" s="327"/>
      <c r="L134" s="327"/>
      <c r="M134" s="327"/>
      <c r="N134" s="327"/>
      <c r="O134" s="327"/>
      <c r="P134" s="327"/>
      <c r="Q134" s="327"/>
      <c r="R134" s="327"/>
      <c r="S134" s="327"/>
      <c r="T134" s="327"/>
      <c r="U134" s="327"/>
      <c r="V134" s="327"/>
      <c r="W134" s="327"/>
      <c r="X134" s="327"/>
      <c r="Y134" s="327"/>
      <c r="Z134" s="327"/>
    </row>
    <row r="135" spans="1:26" ht="15.75" customHeight="1">
      <c r="A135" s="320" t="s">
        <v>82</v>
      </c>
      <c r="B135" s="321" t="s">
        <v>7</v>
      </c>
      <c r="C135" s="322" t="s">
        <v>70</v>
      </c>
      <c r="D135" s="325"/>
      <c r="E135" s="323"/>
      <c r="F135" s="326"/>
      <c r="G135" s="314"/>
      <c r="H135" s="314"/>
      <c r="I135" s="314"/>
      <c r="J135" s="327"/>
      <c r="K135" s="327"/>
      <c r="L135" s="327"/>
      <c r="M135" s="327"/>
      <c r="N135" s="327"/>
      <c r="O135" s="327"/>
      <c r="P135" s="327"/>
      <c r="Q135" s="327"/>
      <c r="R135" s="327"/>
      <c r="S135" s="327"/>
      <c r="T135" s="327"/>
      <c r="U135" s="327"/>
      <c r="V135" s="327"/>
      <c r="W135" s="327"/>
      <c r="X135" s="327"/>
      <c r="Y135" s="327"/>
      <c r="Z135" s="327"/>
    </row>
    <row r="136" spans="1:26" ht="15.75" customHeight="1">
      <c r="A136" s="320" t="s">
        <v>82</v>
      </c>
      <c r="B136" s="321" t="s">
        <v>7</v>
      </c>
      <c r="C136" s="322" t="s">
        <v>70</v>
      </c>
      <c r="D136" s="325"/>
      <c r="E136" s="323"/>
      <c r="F136" s="326"/>
      <c r="G136" s="314"/>
      <c r="H136" s="314"/>
      <c r="I136" s="314"/>
      <c r="J136" s="327"/>
      <c r="K136" s="327"/>
      <c r="L136" s="327"/>
      <c r="M136" s="327"/>
      <c r="N136" s="327"/>
      <c r="O136" s="327"/>
      <c r="P136" s="327"/>
      <c r="Q136" s="327"/>
      <c r="R136" s="327"/>
      <c r="S136" s="327"/>
      <c r="T136" s="327"/>
      <c r="U136" s="327"/>
      <c r="V136" s="327"/>
      <c r="W136" s="327"/>
      <c r="X136" s="327"/>
      <c r="Y136" s="327"/>
      <c r="Z136" s="327"/>
    </row>
    <row r="137" spans="1:26" ht="15.75" customHeight="1">
      <c r="A137" s="326"/>
      <c r="B137" s="326"/>
      <c r="C137" s="326"/>
      <c r="D137" s="326"/>
      <c r="E137" s="326"/>
      <c r="F137" s="326"/>
      <c r="G137" s="314"/>
      <c r="H137" s="314"/>
      <c r="I137" s="314"/>
      <c r="J137" s="327"/>
      <c r="K137" s="327"/>
      <c r="L137" s="327"/>
      <c r="M137" s="327"/>
      <c r="N137" s="327"/>
      <c r="O137" s="327"/>
      <c r="P137" s="327"/>
      <c r="Q137" s="327"/>
      <c r="R137" s="327"/>
      <c r="S137" s="327"/>
      <c r="T137" s="327"/>
      <c r="U137" s="327"/>
      <c r="V137" s="327"/>
      <c r="W137" s="327"/>
      <c r="X137" s="327"/>
      <c r="Y137" s="327"/>
      <c r="Z137" s="327"/>
    </row>
    <row r="138" spans="1:26" ht="15.75" customHeight="1">
      <c r="A138" s="317"/>
      <c r="B138" s="317"/>
      <c r="C138" s="384" t="s">
        <v>63</v>
      </c>
      <c r="D138" s="385"/>
      <c r="E138" s="385"/>
      <c r="F138" s="326"/>
      <c r="G138" s="314"/>
      <c r="H138" s="314"/>
      <c r="I138" s="314"/>
      <c r="J138" s="327"/>
      <c r="K138" s="327"/>
      <c r="L138" s="327"/>
      <c r="M138" s="327"/>
      <c r="N138" s="327"/>
      <c r="O138" s="327"/>
      <c r="P138" s="327"/>
      <c r="Q138" s="327"/>
      <c r="R138" s="327"/>
      <c r="S138" s="327"/>
      <c r="T138" s="327"/>
      <c r="U138" s="327"/>
      <c r="V138" s="327"/>
      <c r="W138" s="327"/>
      <c r="X138" s="327"/>
      <c r="Y138" s="327"/>
      <c r="Z138" s="327"/>
    </row>
    <row r="139" spans="1:26" ht="15.75" customHeight="1">
      <c r="A139" s="320" t="s">
        <v>83</v>
      </c>
      <c r="B139" s="321" t="s">
        <v>69</v>
      </c>
      <c r="C139" s="322" t="s">
        <v>70</v>
      </c>
      <c r="D139" s="323"/>
      <c r="E139" s="323"/>
      <c r="F139" s="326"/>
      <c r="G139" s="314"/>
      <c r="H139" s="314"/>
      <c r="I139" s="314"/>
      <c r="J139" s="327"/>
      <c r="K139" s="327"/>
      <c r="L139" s="327"/>
      <c r="M139" s="327"/>
      <c r="N139" s="327"/>
      <c r="O139" s="327"/>
      <c r="P139" s="327"/>
      <c r="Q139" s="327"/>
      <c r="R139" s="327"/>
      <c r="S139" s="327"/>
      <c r="T139" s="327"/>
      <c r="U139" s="327"/>
      <c r="V139" s="327"/>
      <c r="W139" s="327"/>
      <c r="X139" s="327"/>
      <c r="Y139" s="327"/>
      <c r="Z139" s="327"/>
    </row>
    <row r="140" spans="1:26" ht="15.75" customHeight="1">
      <c r="A140" s="320" t="s">
        <v>83</v>
      </c>
      <c r="B140" s="321" t="s">
        <v>69</v>
      </c>
      <c r="C140" s="322" t="s">
        <v>70</v>
      </c>
      <c r="D140" s="323"/>
      <c r="E140" s="323"/>
      <c r="F140" s="326"/>
      <c r="G140" s="314"/>
      <c r="H140" s="314"/>
      <c r="I140" s="314"/>
      <c r="J140" s="327"/>
      <c r="K140" s="327"/>
      <c r="L140" s="327"/>
      <c r="M140" s="327"/>
      <c r="N140" s="327"/>
      <c r="O140" s="327"/>
      <c r="P140" s="327"/>
      <c r="Q140" s="327"/>
      <c r="R140" s="327"/>
      <c r="S140" s="327"/>
      <c r="T140" s="327"/>
      <c r="U140" s="327"/>
      <c r="V140" s="327"/>
      <c r="W140" s="327"/>
      <c r="X140" s="327"/>
      <c r="Y140" s="327"/>
      <c r="Z140" s="327"/>
    </row>
    <row r="141" spans="1:26" ht="15.75" customHeight="1">
      <c r="A141" s="320" t="s">
        <v>83</v>
      </c>
      <c r="B141" s="321" t="s">
        <v>69</v>
      </c>
      <c r="C141" s="322" t="s">
        <v>70</v>
      </c>
      <c r="D141" s="323"/>
      <c r="E141" s="323"/>
      <c r="F141" s="326"/>
      <c r="G141" s="314"/>
      <c r="H141" s="314"/>
      <c r="I141" s="314"/>
      <c r="J141" s="327"/>
      <c r="K141" s="327"/>
      <c r="L141" s="327"/>
      <c r="M141" s="327"/>
      <c r="N141" s="327"/>
      <c r="O141" s="327"/>
      <c r="P141" s="327"/>
      <c r="Q141" s="327"/>
      <c r="R141" s="327"/>
      <c r="S141" s="327"/>
      <c r="T141" s="327"/>
      <c r="U141" s="327"/>
      <c r="V141" s="327"/>
      <c r="W141" s="327"/>
      <c r="X141" s="327"/>
      <c r="Y141" s="327"/>
      <c r="Z141" s="327"/>
    </row>
    <row r="142" spans="1:26" ht="15.75" customHeight="1">
      <c r="A142" s="320" t="s">
        <v>83</v>
      </c>
      <c r="B142" s="321" t="s">
        <v>71</v>
      </c>
      <c r="C142" s="322" t="s">
        <v>70</v>
      </c>
      <c r="D142" s="323"/>
      <c r="E142" s="323"/>
      <c r="F142" s="326"/>
      <c r="G142" s="314"/>
      <c r="H142" s="314"/>
      <c r="I142" s="314"/>
      <c r="J142" s="327"/>
      <c r="K142" s="327"/>
      <c r="L142" s="327"/>
      <c r="M142" s="327"/>
      <c r="N142" s="327"/>
      <c r="O142" s="327"/>
      <c r="P142" s="327"/>
      <c r="Q142" s="327"/>
      <c r="R142" s="327"/>
      <c r="S142" s="327"/>
      <c r="T142" s="327"/>
      <c r="U142" s="327"/>
      <c r="V142" s="327"/>
      <c r="W142" s="327"/>
      <c r="X142" s="327"/>
      <c r="Y142" s="327"/>
      <c r="Z142" s="327"/>
    </row>
    <row r="143" spans="1:26" ht="15.75" customHeight="1">
      <c r="A143" s="320" t="s">
        <v>83</v>
      </c>
      <c r="B143" s="321" t="s">
        <v>71</v>
      </c>
      <c r="C143" s="322" t="s">
        <v>70</v>
      </c>
      <c r="D143" s="323"/>
      <c r="E143" s="323"/>
      <c r="F143" s="326"/>
      <c r="G143" s="314"/>
      <c r="H143" s="314"/>
      <c r="I143" s="314"/>
      <c r="J143" s="327"/>
      <c r="K143" s="327"/>
      <c r="L143" s="327"/>
      <c r="M143" s="327"/>
      <c r="N143" s="327"/>
      <c r="O143" s="327"/>
      <c r="P143" s="327"/>
      <c r="Q143" s="327"/>
      <c r="R143" s="327"/>
      <c r="S143" s="327"/>
      <c r="T143" s="327"/>
      <c r="U143" s="327"/>
      <c r="V143" s="327"/>
      <c r="W143" s="327"/>
      <c r="X143" s="327"/>
      <c r="Y143" s="327"/>
      <c r="Z143" s="327"/>
    </row>
    <row r="144" spans="1:26" ht="15.75" customHeight="1">
      <c r="A144" s="320" t="s">
        <v>83</v>
      </c>
      <c r="B144" s="321" t="s">
        <v>71</v>
      </c>
      <c r="C144" s="322" t="s">
        <v>70</v>
      </c>
      <c r="D144" s="323"/>
      <c r="E144" s="323"/>
      <c r="F144" s="326"/>
      <c r="G144" s="314"/>
      <c r="H144" s="314"/>
      <c r="I144" s="314"/>
      <c r="J144" s="327"/>
      <c r="K144" s="327"/>
      <c r="L144" s="327"/>
      <c r="M144" s="327"/>
      <c r="N144" s="327"/>
      <c r="O144" s="327"/>
      <c r="P144" s="327"/>
      <c r="Q144" s="327"/>
      <c r="R144" s="327"/>
      <c r="S144" s="327"/>
      <c r="T144" s="327"/>
      <c r="U144" s="327"/>
      <c r="V144" s="327"/>
      <c r="W144" s="327"/>
      <c r="X144" s="327"/>
      <c r="Y144" s="327"/>
      <c r="Z144" s="327"/>
    </row>
    <row r="145" spans="1:26" ht="15.75" customHeight="1">
      <c r="A145" s="320" t="s">
        <v>83</v>
      </c>
      <c r="B145" s="321" t="s">
        <v>7</v>
      </c>
      <c r="C145" s="322" t="s">
        <v>70</v>
      </c>
      <c r="D145" s="323"/>
      <c r="E145" s="323"/>
      <c r="F145" s="326"/>
      <c r="G145" s="314"/>
      <c r="H145" s="314"/>
      <c r="I145" s="314"/>
      <c r="J145" s="327"/>
      <c r="K145" s="327"/>
      <c r="L145" s="327"/>
      <c r="M145" s="327"/>
      <c r="N145" s="327"/>
      <c r="O145" s="327"/>
      <c r="P145" s="327"/>
      <c r="Q145" s="327"/>
      <c r="R145" s="327"/>
      <c r="S145" s="327"/>
      <c r="T145" s="327"/>
      <c r="U145" s="327"/>
      <c r="V145" s="327"/>
      <c r="W145" s="327"/>
      <c r="X145" s="327"/>
      <c r="Y145" s="327"/>
      <c r="Z145" s="327"/>
    </row>
    <row r="146" spans="1:26" ht="15.75" customHeight="1">
      <c r="A146" s="320" t="s">
        <v>83</v>
      </c>
      <c r="B146" s="321" t="s">
        <v>7</v>
      </c>
      <c r="C146" s="322" t="s">
        <v>70</v>
      </c>
      <c r="D146" s="325"/>
      <c r="E146" s="323"/>
      <c r="F146" s="326"/>
      <c r="G146" s="314"/>
      <c r="H146" s="314"/>
      <c r="I146" s="314"/>
      <c r="J146" s="327"/>
      <c r="K146" s="327"/>
      <c r="L146" s="327"/>
      <c r="M146" s="327"/>
      <c r="N146" s="327"/>
      <c r="O146" s="327"/>
      <c r="P146" s="327"/>
      <c r="Q146" s="327"/>
      <c r="R146" s="327"/>
      <c r="S146" s="327"/>
      <c r="T146" s="327"/>
      <c r="U146" s="327"/>
      <c r="V146" s="327"/>
      <c r="W146" s="327"/>
      <c r="X146" s="327"/>
      <c r="Y146" s="327"/>
      <c r="Z146" s="327"/>
    </row>
    <row r="147" spans="1:26" ht="15.75" customHeight="1">
      <c r="A147" s="320" t="s">
        <v>83</v>
      </c>
      <c r="B147" s="321" t="s">
        <v>7</v>
      </c>
      <c r="C147" s="322" t="s">
        <v>70</v>
      </c>
      <c r="D147" s="325"/>
      <c r="E147" s="323"/>
      <c r="F147" s="326"/>
      <c r="G147" s="314"/>
      <c r="H147" s="314"/>
      <c r="I147" s="314"/>
      <c r="J147" s="327"/>
      <c r="K147" s="327"/>
      <c r="L147" s="327"/>
      <c r="M147" s="327"/>
      <c r="N147" s="327"/>
      <c r="O147" s="327"/>
      <c r="P147" s="327"/>
      <c r="Q147" s="327"/>
      <c r="R147" s="327"/>
      <c r="S147" s="327"/>
      <c r="T147" s="327"/>
      <c r="U147" s="327"/>
      <c r="V147" s="327"/>
      <c r="W147" s="327"/>
      <c r="X147" s="327"/>
      <c r="Y147" s="327"/>
      <c r="Z147" s="327"/>
    </row>
    <row r="148" spans="1:26" ht="15.75" customHeight="1">
      <c r="A148" s="326"/>
      <c r="B148" s="326"/>
      <c r="C148" s="326"/>
      <c r="D148" s="326"/>
      <c r="E148" s="326"/>
      <c r="F148" s="326"/>
      <c r="G148" s="314"/>
      <c r="H148" s="314"/>
      <c r="I148" s="314"/>
      <c r="J148" s="327"/>
      <c r="K148" s="327"/>
      <c r="L148" s="327"/>
      <c r="M148" s="327"/>
      <c r="N148" s="327"/>
      <c r="O148" s="327"/>
      <c r="P148" s="327"/>
      <c r="Q148" s="327"/>
      <c r="R148" s="327"/>
      <c r="S148" s="327"/>
      <c r="T148" s="327"/>
      <c r="U148" s="327"/>
      <c r="V148" s="327"/>
      <c r="W148" s="327"/>
      <c r="X148" s="327"/>
      <c r="Y148" s="327"/>
      <c r="Z148" s="327"/>
    </row>
    <row r="149" spans="1:26" ht="15.75" customHeight="1">
      <c r="A149" s="317"/>
      <c r="B149" s="317"/>
      <c r="C149" s="384" t="s">
        <v>63</v>
      </c>
      <c r="D149" s="385"/>
      <c r="E149" s="385"/>
      <c r="F149" s="326"/>
      <c r="G149" s="314"/>
      <c r="H149" s="314"/>
      <c r="I149" s="314"/>
      <c r="J149" s="327"/>
      <c r="K149" s="327"/>
      <c r="L149" s="327"/>
      <c r="M149" s="327"/>
      <c r="N149" s="327"/>
      <c r="O149" s="327"/>
      <c r="P149" s="327"/>
      <c r="Q149" s="327"/>
      <c r="R149" s="327"/>
      <c r="S149" s="327"/>
      <c r="T149" s="327"/>
      <c r="U149" s="327"/>
      <c r="V149" s="327"/>
      <c r="W149" s="327"/>
      <c r="X149" s="327"/>
      <c r="Y149" s="327"/>
      <c r="Z149" s="327"/>
    </row>
    <row r="150" spans="1:26" ht="15.75" customHeight="1">
      <c r="A150" s="320" t="s">
        <v>84</v>
      </c>
      <c r="B150" s="321" t="s">
        <v>69</v>
      </c>
      <c r="C150" s="322" t="s">
        <v>70</v>
      </c>
      <c r="D150" s="323"/>
      <c r="E150" s="323"/>
      <c r="F150" s="326"/>
      <c r="G150" s="314"/>
      <c r="H150" s="314"/>
      <c r="I150" s="314"/>
      <c r="J150" s="327"/>
      <c r="K150" s="327"/>
      <c r="L150" s="327"/>
      <c r="M150" s="327"/>
      <c r="N150" s="327"/>
      <c r="O150" s="327"/>
      <c r="P150" s="327"/>
      <c r="Q150" s="327"/>
      <c r="R150" s="327"/>
      <c r="S150" s="327"/>
      <c r="T150" s="327"/>
      <c r="U150" s="327"/>
      <c r="V150" s="327"/>
      <c r="W150" s="327"/>
      <c r="X150" s="327"/>
      <c r="Y150" s="327"/>
      <c r="Z150" s="327"/>
    </row>
    <row r="151" spans="1:26" ht="15.75" customHeight="1">
      <c r="A151" s="320" t="s">
        <v>84</v>
      </c>
      <c r="B151" s="321" t="s">
        <v>69</v>
      </c>
      <c r="C151" s="322" t="s">
        <v>70</v>
      </c>
      <c r="D151" s="323"/>
      <c r="E151" s="323"/>
      <c r="F151" s="326"/>
      <c r="G151" s="314"/>
      <c r="H151" s="314"/>
      <c r="I151" s="314"/>
      <c r="J151" s="327"/>
      <c r="K151" s="327"/>
      <c r="L151" s="327"/>
      <c r="M151" s="327"/>
      <c r="N151" s="327"/>
      <c r="O151" s="327"/>
      <c r="P151" s="327"/>
      <c r="Q151" s="327"/>
      <c r="R151" s="327"/>
      <c r="S151" s="327"/>
      <c r="T151" s="327"/>
      <c r="U151" s="327"/>
      <c r="V151" s="327"/>
      <c r="W151" s="327"/>
      <c r="X151" s="327"/>
      <c r="Y151" s="327"/>
      <c r="Z151" s="327"/>
    </row>
    <row r="152" spans="1:26" ht="15.75" customHeight="1">
      <c r="A152" s="320" t="s">
        <v>84</v>
      </c>
      <c r="B152" s="321" t="s">
        <v>69</v>
      </c>
      <c r="C152" s="322" t="s">
        <v>70</v>
      </c>
      <c r="D152" s="323"/>
      <c r="E152" s="323"/>
      <c r="F152" s="326"/>
      <c r="G152" s="314"/>
      <c r="H152" s="314"/>
      <c r="I152" s="314"/>
      <c r="J152" s="327"/>
      <c r="K152" s="327"/>
      <c r="L152" s="327"/>
      <c r="M152" s="327"/>
      <c r="N152" s="327"/>
      <c r="O152" s="327"/>
      <c r="P152" s="327"/>
      <c r="Q152" s="327"/>
      <c r="R152" s="327"/>
      <c r="S152" s="327"/>
      <c r="T152" s="327"/>
      <c r="U152" s="327"/>
      <c r="V152" s="327"/>
      <c r="W152" s="327"/>
      <c r="X152" s="327"/>
      <c r="Y152" s="327"/>
      <c r="Z152" s="327"/>
    </row>
    <row r="153" spans="1:26" ht="15.75" customHeight="1">
      <c r="A153" s="320" t="s">
        <v>84</v>
      </c>
      <c r="B153" s="321" t="s">
        <v>71</v>
      </c>
      <c r="C153" s="322" t="s">
        <v>70</v>
      </c>
      <c r="D153" s="323"/>
      <c r="E153" s="323"/>
      <c r="F153" s="326"/>
      <c r="G153" s="314"/>
      <c r="H153" s="314"/>
      <c r="I153" s="314"/>
      <c r="J153" s="327"/>
      <c r="K153" s="327"/>
      <c r="L153" s="327"/>
      <c r="M153" s="327"/>
      <c r="N153" s="327"/>
      <c r="O153" s="327"/>
      <c r="P153" s="327"/>
      <c r="Q153" s="327"/>
      <c r="R153" s="327"/>
      <c r="S153" s="327"/>
      <c r="T153" s="327"/>
      <c r="U153" s="327"/>
      <c r="V153" s="327"/>
      <c r="W153" s="327"/>
      <c r="X153" s="327"/>
      <c r="Y153" s="327"/>
      <c r="Z153" s="327"/>
    </row>
    <row r="154" spans="1:26" ht="15.75" customHeight="1">
      <c r="A154" s="320" t="s">
        <v>84</v>
      </c>
      <c r="B154" s="321" t="s">
        <v>71</v>
      </c>
      <c r="C154" s="322" t="s">
        <v>70</v>
      </c>
      <c r="D154" s="323"/>
      <c r="E154" s="323"/>
      <c r="F154" s="326"/>
      <c r="G154" s="314"/>
      <c r="H154" s="314"/>
      <c r="I154" s="314"/>
      <c r="J154" s="327"/>
      <c r="K154" s="327"/>
      <c r="L154" s="327"/>
      <c r="M154" s="327"/>
      <c r="N154" s="327"/>
      <c r="O154" s="327"/>
      <c r="P154" s="327"/>
      <c r="Q154" s="327"/>
      <c r="R154" s="327"/>
      <c r="S154" s="327"/>
      <c r="T154" s="327"/>
      <c r="U154" s="327"/>
      <c r="V154" s="327"/>
      <c r="W154" s="327"/>
      <c r="X154" s="327"/>
      <c r="Y154" s="327"/>
      <c r="Z154" s="327"/>
    </row>
    <row r="155" spans="1:26" ht="15.75" customHeight="1">
      <c r="A155" s="320" t="s">
        <v>84</v>
      </c>
      <c r="B155" s="321" t="s">
        <v>71</v>
      </c>
      <c r="C155" s="322" t="s">
        <v>70</v>
      </c>
      <c r="D155" s="323"/>
      <c r="E155" s="323"/>
      <c r="F155" s="326"/>
      <c r="G155" s="314"/>
      <c r="H155" s="314"/>
      <c r="I155" s="314"/>
      <c r="J155" s="327"/>
      <c r="K155" s="327"/>
      <c r="L155" s="327"/>
      <c r="M155" s="327"/>
      <c r="N155" s="327"/>
      <c r="O155" s="327"/>
      <c r="P155" s="327"/>
      <c r="Q155" s="327"/>
      <c r="R155" s="327"/>
      <c r="S155" s="327"/>
      <c r="T155" s="327"/>
      <c r="U155" s="327"/>
      <c r="V155" s="327"/>
      <c r="W155" s="327"/>
      <c r="X155" s="327"/>
      <c r="Y155" s="327"/>
      <c r="Z155" s="327"/>
    </row>
    <row r="156" spans="1:26" ht="15.75" customHeight="1">
      <c r="A156" s="320" t="s">
        <v>84</v>
      </c>
      <c r="B156" s="321" t="s">
        <v>7</v>
      </c>
      <c r="C156" s="322" t="s">
        <v>70</v>
      </c>
      <c r="D156" s="323"/>
      <c r="E156" s="323"/>
      <c r="F156" s="326"/>
      <c r="G156" s="314"/>
      <c r="H156" s="314"/>
      <c r="I156" s="314"/>
      <c r="J156" s="327"/>
      <c r="K156" s="327"/>
      <c r="L156" s="327"/>
      <c r="M156" s="327"/>
      <c r="N156" s="327"/>
      <c r="O156" s="327"/>
      <c r="P156" s="327"/>
      <c r="Q156" s="327"/>
      <c r="R156" s="327"/>
      <c r="S156" s="327"/>
      <c r="T156" s="327"/>
      <c r="U156" s="327"/>
      <c r="V156" s="327"/>
      <c r="W156" s="327"/>
      <c r="X156" s="327"/>
      <c r="Y156" s="327"/>
      <c r="Z156" s="327"/>
    </row>
    <row r="157" spans="1:26" ht="15.75" customHeight="1">
      <c r="A157" s="320" t="s">
        <v>84</v>
      </c>
      <c r="B157" s="321" t="s">
        <v>7</v>
      </c>
      <c r="C157" s="322" t="s">
        <v>70</v>
      </c>
      <c r="D157" s="325"/>
      <c r="E157" s="323"/>
      <c r="F157" s="326"/>
      <c r="G157" s="314"/>
      <c r="H157" s="314"/>
      <c r="I157" s="314"/>
      <c r="J157" s="327"/>
      <c r="K157" s="327"/>
      <c r="L157" s="327"/>
      <c r="M157" s="327"/>
      <c r="N157" s="327"/>
      <c r="O157" s="327"/>
      <c r="P157" s="327"/>
      <c r="Q157" s="327"/>
      <c r="R157" s="327"/>
      <c r="S157" s="327"/>
      <c r="T157" s="327"/>
      <c r="U157" s="327"/>
      <c r="V157" s="327"/>
      <c r="W157" s="327"/>
      <c r="X157" s="327"/>
      <c r="Y157" s="327"/>
      <c r="Z157" s="327"/>
    </row>
    <row r="158" spans="1:26" ht="15.75" customHeight="1">
      <c r="A158" s="320" t="s">
        <v>84</v>
      </c>
      <c r="B158" s="321" t="s">
        <v>7</v>
      </c>
      <c r="C158" s="322" t="s">
        <v>70</v>
      </c>
      <c r="D158" s="325"/>
      <c r="E158" s="323"/>
      <c r="F158" s="326"/>
      <c r="G158" s="314"/>
      <c r="H158" s="314"/>
      <c r="I158" s="314"/>
      <c r="J158" s="327"/>
      <c r="K158" s="327"/>
      <c r="L158" s="327"/>
      <c r="M158" s="327"/>
      <c r="N158" s="327"/>
      <c r="O158" s="327"/>
      <c r="P158" s="327"/>
      <c r="Q158" s="327"/>
      <c r="R158" s="327"/>
      <c r="S158" s="327"/>
      <c r="T158" s="327"/>
      <c r="U158" s="327"/>
      <c r="V158" s="327"/>
      <c r="W158" s="327"/>
      <c r="X158" s="327"/>
      <c r="Y158" s="327"/>
      <c r="Z158" s="327"/>
    </row>
    <row r="159" spans="1:26" ht="15.75" customHeight="1">
      <c r="A159" s="326"/>
      <c r="B159" s="326"/>
      <c r="C159" s="326"/>
      <c r="D159" s="326"/>
      <c r="E159" s="326"/>
      <c r="F159" s="326"/>
      <c r="G159" s="314"/>
      <c r="H159" s="314"/>
      <c r="I159" s="314"/>
      <c r="J159" s="327"/>
      <c r="K159" s="327"/>
      <c r="L159" s="327"/>
      <c r="M159" s="327"/>
      <c r="N159" s="327"/>
      <c r="O159" s="327"/>
      <c r="P159" s="327"/>
      <c r="Q159" s="327"/>
      <c r="R159" s="327"/>
      <c r="S159" s="327"/>
      <c r="T159" s="327"/>
      <c r="U159" s="327"/>
      <c r="V159" s="327"/>
      <c r="W159" s="327"/>
      <c r="X159" s="327"/>
      <c r="Y159" s="327"/>
      <c r="Z159" s="327"/>
    </row>
    <row r="160" spans="1:26" ht="15.75" customHeight="1">
      <c r="A160" s="317"/>
      <c r="B160" s="317"/>
      <c r="C160" s="384" t="s">
        <v>63</v>
      </c>
      <c r="D160" s="385"/>
      <c r="E160" s="385"/>
      <c r="F160" s="326"/>
      <c r="G160" s="314"/>
      <c r="H160" s="314"/>
      <c r="I160" s="314"/>
      <c r="J160" s="327"/>
      <c r="K160" s="327"/>
      <c r="L160" s="327"/>
      <c r="M160" s="327"/>
      <c r="N160" s="327"/>
      <c r="O160" s="327"/>
      <c r="P160" s="327"/>
      <c r="Q160" s="327"/>
      <c r="R160" s="327"/>
      <c r="S160" s="327"/>
      <c r="T160" s="327"/>
      <c r="U160" s="327"/>
      <c r="V160" s="327"/>
      <c r="W160" s="327"/>
      <c r="X160" s="327"/>
      <c r="Y160" s="327"/>
      <c r="Z160" s="327"/>
    </row>
    <row r="161" spans="1:26" ht="15.75" customHeight="1">
      <c r="A161" s="320" t="s">
        <v>85</v>
      </c>
      <c r="B161" s="321" t="s">
        <v>69</v>
      </c>
      <c r="C161" s="322" t="s">
        <v>70</v>
      </c>
      <c r="D161" s="323"/>
      <c r="E161" s="323"/>
      <c r="F161" s="326"/>
      <c r="G161" s="314"/>
      <c r="H161" s="314"/>
      <c r="I161" s="314"/>
      <c r="J161" s="327"/>
      <c r="K161" s="327"/>
      <c r="L161" s="327"/>
      <c r="M161" s="327"/>
      <c r="N161" s="327"/>
      <c r="O161" s="327"/>
      <c r="P161" s="327"/>
      <c r="Q161" s="327"/>
      <c r="R161" s="327"/>
      <c r="S161" s="327"/>
      <c r="T161" s="327"/>
      <c r="U161" s="327"/>
      <c r="V161" s="327"/>
      <c r="W161" s="327"/>
      <c r="X161" s="327"/>
      <c r="Y161" s="327"/>
      <c r="Z161" s="327"/>
    </row>
    <row r="162" spans="1:26" ht="15.75" customHeight="1">
      <c r="A162" s="320" t="s">
        <v>85</v>
      </c>
      <c r="B162" s="321" t="s">
        <v>69</v>
      </c>
      <c r="C162" s="322" t="s">
        <v>70</v>
      </c>
      <c r="D162" s="323"/>
      <c r="E162" s="323"/>
      <c r="F162" s="326"/>
      <c r="G162" s="314"/>
      <c r="H162" s="314"/>
      <c r="I162" s="314"/>
      <c r="J162" s="327"/>
      <c r="K162" s="327"/>
      <c r="L162" s="327"/>
      <c r="M162" s="327"/>
      <c r="N162" s="327"/>
      <c r="O162" s="327"/>
      <c r="P162" s="327"/>
      <c r="Q162" s="327"/>
      <c r="R162" s="327"/>
      <c r="S162" s="327"/>
      <c r="T162" s="327"/>
      <c r="U162" s="327"/>
      <c r="V162" s="327"/>
      <c r="W162" s="327"/>
      <c r="X162" s="327"/>
      <c r="Y162" s="327"/>
      <c r="Z162" s="327"/>
    </row>
    <row r="163" spans="1:26" ht="15.75" customHeight="1">
      <c r="A163" s="320" t="s">
        <v>85</v>
      </c>
      <c r="B163" s="321" t="s">
        <v>69</v>
      </c>
      <c r="C163" s="322" t="s">
        <v>70</v>
      </c>
      <c r="D163" s="323"/>
      <c r="E163" s="323"/>
      <c r="F163" s="326"/>
      <c r="G163" s="314"/>
      <c r="H163" s="314"/>
      <c r="I163" s="314"/>
      <c r="J163" s="327"/>
      <c r="K163" s="327"/>
      <c r="L163" s="327"/>
      <c r="M163" s="327"/>
      <c r="N163" s="327"/>
      <c r="O163" s="327"/>
      <c r="P163" s="327"/>
      <c r="Q163" s="327"/>
      <c r="R163" s="327"/>
      <c r="S163" s="327"/>
      <c r="T163" s="327"/>
      <c r="U163" s="327"/>
      <c r="V163" s="327"/>
      <c r="W163" s="327"/>
      <c r="X163" s="327"/>
      <c r="Y163" s="327"/>
      <c r="Z163" s="327"/>
    </row>
    <row r="164" spans="1:26" ht="15.75" customHeight="1">
      <c r="A164" s="320" t="s">
        <v>85</v>
      </c>
      <c r="B164" s="321" t="s">
        <v>71</v>
      </c>
      <c r="C164" s="322" t="s">
        <v>70</v>
      </c>
      <c r="D164" s="323"/>
      <c r="E164" s="323"/>
      <c r="F164" s="326"/>
      <c r="G164" s="314"/>
      <c r="H164" s="314"/>
      <c r="I164" s="314"/>
      <c r="J164" s="327"/>
      <c r="K164" s="327"/>
      <c r="L164" s="327"/>
      <c r="M164" s="327"/>
      <c r="N164" s="327"/>
      <c r="O164" s="327"/>
      <c r="P164" s="327"/>
      <c r="Q164" s="327"/>
      <c r="R164" s="327"/>
      <c r="S164" s="327"/>
      <c r="T164" s="327"/>
      <c r="U164" s="327"/>
      <c r="V164" s="327"/>
      <c r="W164" s="327"/>
      <c r="X164" s="327"/>
      <c r="Y164" s="327"/>
      <c r="Z164" s="327"/>
    </row>
    <row r="165" spans="1:26" ht="15.75" customHeight="1">
      <c r="A165" s="320" t="s">
        <v>85</v>
      </c>
      <c r="B165" s="321" t="s">
        <v>71</v>
      </c>
      <c r="C165" s="322" t="s">
        <v>70</v>
      </c>
      <c r="D165" s="323"/>
      <c r="E165" s="323"/>
      <c r="F165" s="326"/>
      <c r="G165" s="314"/>
      <c r="H165" s="314"/>
      <c r="I165" s="314"/>
      <c r="J165" s="327"/>
      <c r="K165" s="327"/>
      <c r="L165" s="327"/>
      <c r="M165" s="327"/>
      <c r="N165" s="327"/>
      <c r="O165" s="327"/>
      <c r="P165" s="327"/>
      <c r="Q165" s="327"/>
      <c r="R165" s="327"/>
      <c r="S165" s="327"/>
      <c r="T165" s="327"/>
      <c r="U165" s="327"/>
      <c r="V165" s="327"/>
      <c r="W165" s="327"/>
      <c r="X165" s="327"/>
      <c r="Y165" s="327"/>
      <c r="Z165" s="327"/>
    </row>
    <row r="166" spans="1:26" ht="15.75" customHeight="1">
      <c r="A166" s="320" t="s">
        <v>85</v>
      </c>
      <c r="B166" s="321" t="s">
        <v>71</v>
      </c>
      <c r="C166" s="322" t="s">
        <v>70</v>
      </c>
      <c r="D166" s="323"/>
      <c r="E166" s="323"/>
      <c r="F166" s="326"/>
      <c r="G166" s="314"/>
      <c r="H166" s="314"/>
      <c r="I166" s="314"/>
      <c r="J166" s="327"/>
      <c r="K166" s="327"/>
      <c r="L166" s="327"/>
      <c r="M166" s="327"/>
      <c r="N166" s="327"/>
      <c r="O166" s="327"/>
      <c r="P166" s="327"/>
      <c r="Q166" s="327"/>
      <c r="R166" s="327"/>
      <c r="S166" s="327"/>
      <c r="T166" s="327"/>
      <c r="U166" s="327"/>
      <c r="V166" s="327"/>
      <c r="W166" s="327"/>
      <c r="X166" s="327"/>
      <c r="Y166" s="327"/>
      <c r="Z166" s="327"/>
    </row>
    <row r="167" spans="1:26" ht="15.75" customHeight="1">
      <c r="A167" s="320" t="s">
        <v>85</v>
      </c>
      <c r="B167" s="321" t="s">
        <v>7</v>
      </c>
      <c r="C167" s="322" t="s">
        <v>70</v>
      </c>
      <c r="D167" s="323"/>
      <c r="E167" s="323"/>
      <c r="F167" s="326"/>
      <c r="G167" s="314"/>
      <c r="H167" s="314"/>
      <c r="I167" s="314"/>
      <c r="J167" s="327"/>
      <c r="K167" s="327"/>
      <c r="L167" s="327"/>
      <c r="M167" s="327"/>
      <c r="N167" s="327"/>
      <c r="O167" s="327"/>
      <c r="P167" s="327"/>
      <c r="Q167" s="327"/>
      <c r="R167" s="327"/>
      <c r="S167" s="327"/>
      <c r="T167" s="327"/>
      <c r="U167" s="327"/>
      <c r="V167" s="327"/>
      <c r="W167" s="327"/>
      <c r="X167" s="327"/>
      <c r="Y167" s="327"/>
      <c r="Z167" s="327"/>
    </row>
    <row r="168" spans="1:26" ht="15.75" customHeight="1">
      <c r="A168" s="320" t="s">
        <v>85</v>
      </c>
      <c r="B168" s="321" t="s">
        <v>7</v>
      </c>
      <c r="C168" s="322" t="s">
        <v>70</v>
      </c>
      <c r="D168" s="325"/>
      <c r="E168" s="323"/>
      <c r="F168" s="326"/>
      <c r="G168" s="314"/>
      <c r="H168" s="314"/>
      <c r="I168" s="314"/>
      <c r="J168" s="327"/>
      <c r="K168" s="327"/>
      <c r="L168" s="327"/>
      <c r="M168" s="327"/>
      <c r="N168" s="327"/>
      <c r="O168" s="327"/>
      <c r="P168" s="327"/>
      <c r="Q168" s="327"/>
      <c r="R168" s="327"/>
      <c r="S168" s="327"/>
      <c r="T168" s="327"/>
      <c r="U168" s="327"/>
      <c r="V168" s="327"/>
      <c r="W168" s="327"/>
      <c r="X168" s="327"/>
      <c r="Y168" s="327"/>
      <c r="Z168" s="327"/>
    </row>
    <row r="169" spans="1:26" ht="15.75" customHeight="1">
      <c r="A169" s="320" t="s">
        <v>85</v>
      </c>
      <c r="B169" s="321" t="s">
        <v>7</v>
      </c>
      <c r="C169" s="322" t="s">
        <v>70</v>
      </c>
      <c r="D169" s="325"/>
      <c r="E169" s="323"/>
      <c r="F169" s="326"/>
      <c r="G169" s="314"/>
      <c r="H169" s="314"/>
      <c r="I169" s="314"/>
      <c r="J169" s="327"/>
      <c r="K169" s="327"/>
      <c r="L169" s="327"/>
      <c r="M169" s="327"/>
      <c r="N169" s="327"/>
      <c r="O169" s="327"/>
      <c r="P169" s="327"/>
      <c r="Q169" s="327"/>
      <c r="R169" s="327"/>
      <c r="S169" s="327"/>
      <c r="T169" s="327"/>
      <c r="U169" s="327"/>
      <c r="V169" s="327"/>
      <c r="W169" s="327"/>
      <c r="X169" s="327"/>
      <c r="Y169" s="327"/>
      <c r="Z169" s="327"/>
    </row>
    <row r="170" spans="1:26" ht="15.75" customHeight="1">
      <c r="A170" s="326"/>
      <c r="B170" s="326"/>
      <c r="C170" s="326"/>
      <c r="D170" s="326"/>
      <c r="E170" s="326"/>
      <c r="F170" s="326"/>
      <c r="G170" s="314"/>
      <c r="H170" s="314"/>
      <c r="I170" s="314"/>
      <c r="J170" s="327"/>
      <c r="K170" s="327"/>
      <c r="L170" s="327"/>
      <c r="M170" s="327"/>
      <c r="N170" s="327"/>
      <c r="O170" s="327"/>
      <c r="P170" s="327"/>
      <c r="Q170" s="327"/>
      <c r="R170" s="327"/>
      <c r="S170" s="327"/>
      <c r="T170" s="327"/>
      <c r="U170" s="327"/>
      <c r="V170" s="327"/>
      <c r="W170" s="327"/>
      <c r="X170" s="327"/>
      <c r="Y170" s="327"/>
      <c r="Z170" s="327"/>
    </row>
    <row r="171" spans="1:26" ht="15.75" customHeight="1">
      <c r="A171" s="317"/>
      <c r="B171" s="317"/>
      <c r="C171" s="384" t="s">
        <v>63</v>
      </c>
      <c r="D171" s="385"/>
      <c r="E171" s="385"/>
      <c r="F171" s="326"/>
      <c r="G171" s="314"/>
      <c r="H171" s="314"/>
      <c r="I171" s="314"/>
      <c r="J171" s="327"/>
      <c r="K171" s="327"/>
      <c r="L171" s="327"/>
      <c r="M171" s="327"/>
      <c r="N171" s="327"/>
      <c r="O171" s="327"/>
      <c r="P171" s="327"/>
      <c r="Q171" s="327"/>
      <c r="R171" s="327"/>
      <c r="S171" s="327"/>
      <c r="T171" s="327"/>
      <c r="U171" s="327"/>
      <c r="V171" s="327"/>
      <c r="W171" s="327"/>
      <c r="X171" s="327"/>
      <c r="Y171" s="327"/>
      <c r="Z171" s="327"/>
    </row>
    <row r="172" spans="1:26" ht="15.75" customHeight="1">
      <c r="A172" s="320" t="s">
        <v>86</v>
      </c>
      <c r="B172" s="321" t="s">
        <v>69</v>
      </c>
      <c r="C172" s="322" t="s">
        <v>70</v>
      </c>
      <c r="D172" s="323"/>
      <c r="E172" s="323"/>
      <c r="F172" s="326"/>
      <c r="G172" s="314"/>
      <c r="H172" s="314"/>
      <c r="I172" s="314"/>
      <c r="J172" s="327"/>
      <c r="K172" s="327"/>
      <c r="L172" s="327"/>
      <c r="M172" s="327"/>
      <c r="N172" s="327"/>
      <c r="O172" s="327"/>
      <c r="P172" s="327"/>
      <c r="Q172" s="327"/>
      <c r="R172" s="327"/>
      <c r="S172" s="327"/>
      <c r="T172" s="327"/>
      <c r="U172" s="327"/>
      <c r="V172" s="327"/>
      <c r="W172" s="327"/>
      <c r="X172" s="327"/>
      <c r="Y172" s="327"/>
      <c r="Z172" s="327"/>
    </row>
    <row r="173" spans="1:26" ht="15.75" customHeight="1">
      <c r="A173" s="320" t="s">
        <v>86</v>
      </c>
      <c r="B173" s="321" t="s">
        <v>69</v>
      </c>
      <c r="C173" s="322" t="s">
        <v>70</v>
      </c>
      <c r="D173" s="323"/>
      <c r="E173" s="323"/>
      <c r="F173" s="326"/>
      <c r="G173" s="314"/>
      <c r="H173" s="314"/>
      <c r="I173" s="314"/>
      <c r="J173" s="327"/>
      <c r="K173" s="327"/>
      <c r="L173" s="327"/>
      <c r="M173" s="327"/>
      <c r="N173" s="327"/>
      <c r="O173" s="327"/>
      <c r="P173" s="327"/>
      <c r="Q173" s="327"/>
      <c r="R173" s="327"/>
      <c r="S173" s="327"/>
      <c r="T173" s="327"/>
      <c r="U173" s="327"/>
      <c r="V173" s="327"/>
      <c r="W173" s="327"/>
      <c r="X173" s="327"/>
      <c r="Y173" s="327"/>
      <c r="Z173" s="327"/>
    </row>
    <row r="174" spans="1:26" ht="15.75" customHeight="1">
      <c r="A174" s="320" t="s">
        <v>86</v>
      </c>
      <c r="B174" s="321" t="s">
        <v>69</v>
      </c>
      <c r="C174" s="322" t="s">
        <v>70</v>
      </c>
      <c r="D174" s="323"/>
      <c r="E174" s="323"/>
      <c r="F174" s="326"/>
      <c r="G174" s="314"/>
      <c r="H174" s="314"/>
      <c r="I174" s="314"/>
      <c r="J174" s="327"/>
      <c r="K174" s="327"/>
      <c r="L174" s="327"/>
      <c r="M174" s="327"/>
      <c r="N174" s="327"/>
      <c r="O174" s="327"/>
      <c r="P174" s="327"/>
      <c r="Q174" s="327"/>
      <c r="R174" s="327"/>
      <c r="S174" s="327"/>
      <c r="T174" s="327"/>
      <c r="U174" s="327"/>
      <c r="V174" s="327"/>
      <c r="W174" s="327"/>
      <c r="X174" s="327"/>
      <c r="Y174" s="327"/>
      <c r="Z174" s="327"/>
    </row>
    <row r="175" spans="1:26" ht="15.75" customHeight="1">
      <c r="A175" s="320" t="s">
        <v>86</v>
      </c>
      <c r="B175" s="321" t="s">
        <v>71</v>
      </c>
      <c r="C175" s="322" t="s">
        <v>70</v>
      </c>
      <c r="D175" s="323"/>
      <c r="E175" s="323"/>
      <c r="F175" s="326"/>
      <c r="G175" s="314"/>
      <c r="H175" s="314"/>
      <c r="I175" s="314"/>
      <c r="J175" s="327"/>
      <c r="K175" s="327"/>
      <c r="L175" s="327"/>
      <c r="M175" s="327"/>
      <c r="N175" s="327"/>
      <c r="O175" s="327"/>
      <c r="P175" s="327"/>
      <c r="Q175" s="327"/>
      <c r="R175" s="327"/>
      <c r="S175" s="327"/>
      <c r="T175" s="327"/>
      <c r="U175" s="327"/>
      <c r="V175" s="327"/>
      <c r="W175" s="327"/>
      <c r="X175" s="327"/>
      <c r="Y175" s="327"/>
      <c r="Z175" s="327"/>
    </row>
    <row r="176" spans="1:26" ht="15.75" customHeight="1">
      <c r="A176" s="320" t="s">
        <v>86</v>
      </c>
      <c r="B176" s="321" t="s">
        <v>71</v>
      </c>
      <c r="C176" s="322" t="s">
        <v>70</v>
      </c>
      <c r="D176" s="323"/>
      <c r="E176" s="323"/>
      <c r="F176" s="326"/>
      <c r="G176" s="314"/>
      <c r="H176" s="314"/>
      <c r="I176" s="314"/>
      <c r="J176" s="327"/>
      <c r="K176" s="327"/>
      <c r="L176" s="327"/>
      <c r="M176" s="327"/>
      <c r="N176" s="327"/>
      <c r="O176" s="327"/>
      <c r="P176" s="327"/>
      <c r="Q176" s="327"/>
      <c r="R176" s="327"/>
      <c r="S176" s="327"/>
      <c r="T176" s="327"/>
      <c r="U176" s="327"/>
      <c r="V176" s="327"/>
      <c r="W176" s="327"/>
      <c r="X176" s="327"/>
      <c r="Y176" s="327"/>
      <c r="Z176" s="327"/>
    </row>
    <row r="177" spans="1:26" ht="15.75" customHeight="1">
      <c r="A177" s="320" t="s">
        <v>86</v>
      </c>
      <c r="B177" s="321" t="s">
        <v>71</v>
      </c>
      <c r="C177" s="322" t="s">
        <v>70</v>
      </c>
      <c r="D177" s="323"/>
      <c r="E177" s="323"/>
      <c r="F177" s="326"/>
      <c r="G177" s="314"/>
      <c r="H177" s="314"/>
      <c r="I177" s="314"/>
      <c r="J177" s="327"/>
      <c r="K177" s="327"/>
      <c r="L177" s="327"/>
      <c r="M177" s="327"/>
      <c r="N177" s="327"/>
      <c r="O177" s="327"/>
      <c r="P177" s="327"/>
      <c r="Q177" s="327"/>
      <c r="R177" s="327"/>
      <c r="S177" s="327"/>
      <c r="T177" s="327"/>
      <c r="U177" s="327"/>
      <c r="V177" s="327"/>
      <c r="W177" s="327"/>
      <c r="X177" s="327"/>
      <c r="Y177" s="327"/>
      <c r="Z177" s="327"/>
    </row>
    <row r="178" spans="1:26" ht="15.75" customHeight="1">
      <c r="A178" s="320" t="s">
        <v>86</v>
      </c>
      <c r="B178" s="321" t="s">
        <v>7</v>
      </c>
      <c r="C178" s="322" t="s">
        <v>70</v>
      </c>
      <c r="D178" s="323"/>
      <c r="E178" s="323"/>
      <c r="F178" s="326"/>
      <c r="G178" s="314"/>
      <c r="H178" s="314"/>
      <c r="I178" s="314"/>
      <c r="J178" s="327"/>
      <c r="K178" s="327"/>
      <c r="L178" s="327"/>
      <c r="M178" s="327"/>
      <c r="N178" s="327"/>
      <c r="O178" s="327"/>
      <c r="P178" s="327"/>
      <c r="Q178" s="327"/>
      <c r="R178" s="327"/>
      <c r="S178" s="327"/>
      <c r="T178" s="327"/>
      <c r="U178" s="327"/>
      <c r="V178" s="327"/>
      <c r="W178" s="327"/>
      <c r="X178" s="327"/>
      <c r="Y178" s="327"/>
      <c r="Z178" s="327"/>
    </row>
    <row r="179" spans="1:26" ht="15.75" customHeight="1">
      <c r="A179" s="320" t="s">
        <v>86</v>
      </c>
      <c r="B179" s="321" t="s">
        <v>7</v>
      </c>
      <c r="C179" s="322" t="s">
        <v>70</v>
      </c>
      <c r="D179" s="325"/>
      <c r="E179" s="323"/>
      <c r="F179" s="326"/>
      <c r="G179" s="314"/>
      <c r="H179" s="314"/>
      <c r="I179" s="314"/>
      <c r="J179" s="327"/>
      <c r="K179" s="327"/>
      <c r="L179" s="327"/>
      <c r="M179" s="327"/>
      <c r="N179" s="327"/>
      <c r="O179" s="327"/>
      <c r="P179" s="327"/>
      <c r="Q179" s="327"/>
      <c r="R179" s="327"/>
      <c r="S179" s="327"/>
      <c r="T179" s="327"/>
      <c r="U179" s="327"/>
      <c r="V179" s="327"/>
      <c r="W179" s="327"/>
      <c r="X179" s="327"/>
      <c r="Y179" s="327"/>
      <c r="Z179" s="327"/>
    </row>
    <row r="180" spans="1:26" ht="15.75" customHeight="1">
      <c r="A180" s="320" t="s">
        <v>86</v>
      </c>
      <c r="B180" s="321" t="s">
        <v>7</v>
      </c>
      <c r="C180" s="322" t="s">
        <v>70</v>
      </c>
      <c r="D180" s="325"/>
      <c r="E180" s="323"/>
      <c r="F180" s="326"/>
      <c r="G180" s="314"/>
      <c r="H180" s="314"/>
      <c r="I180" s="314"/>
      <c r="J180" s="327"/>
      <c r="K180" s="327"/>
      <c r="L180" s="327"/>
      <c r="M180" s="327"/>
      <c r="N180" s="327"/>
      <c r="O180" s="327"/>
      <c r="P180" s="327"/>
      <c r="Q180" s="327"/>
      <c r="R180" s="327"/>
      <c r="S180" s="327"/>
      <c r="T180" s="327"/>
      <c r="U180" s="327"/>
      <c r="V180" s="327"/>
      <c r="W180" s="327"/>
      <c r="X180" s="327"/>
      <c r="Y180" s="327"/>
      <c r="Z180" s="327"/>
    </row>
    <row r="181" spans="1:26" ht="15.75" customHeight="1">
      <c r="A181" s="326"/>
      <c r="B181" s="326"/>
      <c r="C181" s="326"/>
      <c r="D181" s="326"/>
      <c r="E181" s="326"/>
      <c r="F181" s="326"/>
      <c r="G181" s="314"/>
      <c r="H181" s="314"/>
      <c r="I181" s="314"/>
      <c r="J181" s="327"/>
      <c r="K181" s="327"/>
      <c r="L181" s="327"/>
      <c r="M181" s="327"/>
      <c r="N181" s="327"/>
      <c r="O181" s="327"/>
      <c r="P181" s="327"/>
      <c r="Q181" s="327"/>
      <c r="R181" s="327"/>
      <c r="S181" s="327"/>
      <c r="T181" s="327"/>
      <c r="U181" s="327"/>
      <c r="V181" s="327"/>
      <c r="W181" s="327"/>
      <c r="X181" s="327"/>
      <c r="Y181" s="327"/>
      <c r="Z181" s="327"/>
    </row>
    <row r="182" spans="1:26" ht="15.75" customHeight="1">
      <c r="A182" s="326"/>
      <c r="B182" s="326"/>
      <c r="C182" s="326"/>
      <c r="D182" s="326"/>
      <c r="E182" s="326"/>
      <c r="F182" s="326"/>
      <c r="G182" s="314"/>
      <c r="H182" s="314"/>
      <c r="I182" s="314"/>
      <c r="J182" s="327"/>
      <c r="K182" s="327"/>
      <c r="L182" s="327"/>
      <c r="M182" s="327"/>
      <c r="N182" s="327"/>
      <c r="O182" s="327"/>
      <c r="P182" s="327"/>
      <c r="Q182" s="327"/>
      <c r="R182" s="327"/>
      <c r="S182" s="327"/>
      <c r="T182" s="327"/>
      <c r="U182" s="327"/>
      <c r="V182" s="327"/>
      <c r="W182" s="327"/>
      <c r="X182" s="327"/>
      <c r="Y182" s="327"/>
      <c r="Z182" s="327"/>
    </row>
    <row r="183" spans="1:26" ht="15.75" customHeight="1">
      <c r="A183" s="326"/>
      <c r="B183" s="326"/>
      <c r="C183" s="326"/>
      <c r="D183" s="326"/>
      <c r="E183" s="326"/>
      <c r="F183" s="326"/>
      <c r="G183" s="314"/>
      <c r="H183" s="314"/>
      <c r="I183" s="314"/>
      <c r="J183" s="327"/>
      <c r="K183" s="327"/>
      <c r="L183" s="327"/>
      <c r="M183" s="327"/>
      <c r="N183" s="327"/>
      <c r="O183" s="327"/>
      <c r="P183" s="327"/>
      <c r="Q183" s="327"/>
      <c r="R183" s="327"/>
      <c r="S183" s="327"/>
      <c r="T183" s="327"/>
      <c r="U183" s="327"/>
      <c r="V183" s="327"/>
      <c r="W183" s="327"/>
      <c r="X183" s="327"/>
      <c r="Y183" s="327"/>
      <c r="Z183" s="327"/>
    </row>
    <row r="184" spans="1:26" ht="15.75" customHeight="1">
      <c r="A184" s="326"/>
      <c r="B184" s="326"/>
      <c r="C184" s="326"/>
      <c r="D184" s="326"/>
      <c r="E184" s="326"/>
      <c r="F184" s="326"/>
      <c r="G184" s="314"/>
      <c r="H184" s="314"/>
      <c r="I184" s="314"/>
      <c r="J184" s="327"/>
      <c r="K184" s="327"/>
      <c r="L184" s="327"/>
      <c r="M184" s="327"/>
      <c r="N184" s="327"/>
      <c r="O184" s="327"/>
      <c r="P184" s="327"/>
      <c r="Q184" s="327"/>
      <c r="R184" s="327"/>
      <c r="S184" s="327"/>
      <c r="T184" s="327"/>
      <c r="U184" s="327"/>
      <c r="V184" s="327"/>
      <c r="W184" s="327"/>
      <c r="X184" s="327"/>
      <c r="Y184" s="327"/>
      <c r="Z184" s="327"/>
    </row>
    <row r="185" spans="1:26" ht="15.75" customHeight="1">
      <c r="A185" s="326"/>
      <c r="B185" s="326"/>
      <c r="C185" s="326"/>
      <c r="D185" s="326"/>
      <c r="E185" s="326"/>
      <c r="F185" s="326"/>
      <c r="G185" s="314"/>
      <c r="H185" s="314"/>
      <c r="I185" s="314"/>
      <c r="J185" s="327"/>
      <c r="K185" s="327"/>
      <c r="L185" s="327"/>
      <c r="M185" s="327"/>
      <c r="N185" s="327"/>
      <c r="O185" s="327"/>
      <c r="P185" s="327"/>
      <c r="Q185" s="327"/>
      <c r="R185" s="327"/>
      <c r="S185" s="327"/>
      <c r="T185" s="327"/>
      <c r="U185" s="327"/>
      <c r="V185" s="327"/>
      <c r="W185" s="327"/>
      <c r="X185" s="327"/>
      <c r="Y185" s="327"/>
      <c r="Z185" s="327"/>
    </row>
    <row r="186" spans="1:26" ht="15.75" customHeight="1">
      <c r="A186" s="326"/>
      <c r="B186" s="326"/>
      <c r="C186" s="326"/>
      <c r="D186" s="326"/>
      <c r="E186" s="326"/>
      <c r="F186" s="326"/>
      <c r="G186" s="314"/>
      <c r="H186" s="314"/>
      <c r="I186" s="314"/>
      <c r="J186" s="327"/>
      <c r="K186" s="327"/>
      <c r="L186" s="327"/>
      <c r="M186" s="327"/>
      <c r="N186" s="327"/>
      <c r="O186" s="327"/>
      <c r="P186" s="327"/>
      <c r="Q186" s="327"/>
      <c r="R186" s="327"/>
      <c r="S186" s="327"/>
      <c r="T186" s="327"/>
      <c r="U186" s="327"/>
      <c r="V186" s="327"/>
      <c r="W186" s="327"/>
      <c r="X186" s="327"/>
      <c r="Y186" s="327"/>
      <c r="Z186" s="327"/>
    </row>
    <row r="187" spans="1:26" ht="15.75" customHeight="1">
      <c r="A187" s="326"/>
      <c r="B187" s="326"/>
      <c r="C187" s="326"/>
      <c r="D187" s="326"/>
      <c r="E187" s="326"/>
      <c r="F187" s="326"/>
      <c r="G187" s="314"/>
      <c r="H187" s="314"/>
      <c r="I187" s="314"/>
      <c r="J187" s="327"/>
      <c r="K187" s="327"/>
      <c r="L187" s="327"/>
      <c r="M187" s="327"/>
      <c r="N187" s="327"/>
      <c r="O187" s="327"/>
      <c r="P187" s="327"/>
      <c r="Q187" s="327"/>
      <c r="R187" s="327"/>
      <c r="S187" s="327"/>
      <c r="T187" s="327"/>
      <c r="U187" s="327"/>
      <c r="V187" s="327"/>
      <c r="W187" s="327"/>
      <c r="X187" s="327"/>
      <c r="Y187" s="327"/>
      <c r="Z187" s="327"/>
    </row>
    <row r="188" spans="1:26" ht="15.75" customHeight="1">
      <c r="A188" s="326"/>
      <c r="B188" s="326"/>
      <c r="C188" s="326"/>
      <c r="D188" s="326"/>
      <c r="E188" s="326"/>
      <c r="F188" s="326"/>
      <c r="G188" s="314"/>
      <c r="H188" s="314"/>
      <c r="I188" s="314"/>
      <c r="J188" s="327"/>
      <c r="K188" s="327"/>
      <c r="L188" s="327"/>
      <c r="M188" s="327"/>
      <c r="N188" s="327"/>
      <c r="O188" s="327"/>
      <c r="P188" s="327"/>
      <c r="Q188" s="327"/>
      <c r="R188" s="327"/>
      <c r="S188" s="327"/>
      <c r="T188" s="327"/>
      <c r="U188" s="327"/>
      <c r="V188" s="327"/>
      <c r="W188" s="327"/>
      <c r="X188" s="327"/>
      <c r="Y188" s="327"/>
      <c r="Z188" s="327"/>
    </row>
    <row r="189" spans="1:26" ht="15.75" customHeight="1">
      <c r="A189" s="326"/>
      <c r="B189" s="326"/>
      <c r="C189" s="326"/>
      <c r="D189" s="326"/>
      <c r="E189" s="326"/>
      <c r="F189" s="326"/>
      <c r="G189" s="314"/>
      <c r="H189" s="314"/>
      <c r="I189" s="314"/>
      <c r="J189" s="327"/>
      <c r="K189" s="327"/>
      <c r="L189" s="327"/>
      <c r="M189" s="327"/>
      <c r="N189" s="327"/>
      <c r="O189" s="327"/>
      <c r="P189" s="327"/>
      <c r="Q189" s="327"/>
      <c r="R189" s="327"/>
      <c r="S189" s="327"/>
      <c r="T189" s="327"/>
      <c r="U189" s="327"/>
      <c r="V189" s="327"/>
      <c r="W189" s="327"/>
      <c r="X189" s="327"/>
      <c r="Y189" s="327"/>
      <c r="Z189" s="327"/>
    </row>
    <row r="190" spans="1:26" ht="15.75" customHeight="1">
      <c r="A190" s="326"/>
      <c r="B190" s="326"/>
      <c r="C190" s="326"/>
      <c r="D190" s="326"/>
      <c r="E190" s="326"/>
      <c r="F190" s="326"/>
      <c r="G190" s="314"/>
      <c r="H190" s="314"/>
      <c r="I190" s="314"/>
      <c r="J190" s="327"/>
      <c r="K190" s="327"/>
      <c r="L190" s="327"/>
      <c r="M190" s="327"/>
      <c r="N190" s="327"/>
      <c r="O190" s="327"/>
      <c r="P190" s="327"/>
      <c r="Q190" s="327"/>
      <c r="R190" s="327"/>
      <c r="S190" s="327"/>
      <c r="T190" s="327"/>
      <c r="U190" s="327"/>
      <c r="V190" s="327"/>
      <c r="W190" s="327"/>
      <c r="X190" s="327"/>
      <c r="Y190" s="327"/>
      <c r="Z190" s="327"/>
    </row>
    <row r="191" spans="1:26" ht="15.75" customHeight="1">
      <c r="A191" s="326"/>
      <c r="B191" s="326"/>
      <c r="C191" s="326"/>
      <c r="D191" s="326"/>
      <c r="E191" s="326"/>
      <c r="F191" s="326"/>
      <c r="G191" s="314"/>
      <c r="H191" s="314"/>
      <c r="I191" s="314"/>
      <c r="J191" s="327"/>
      <c r="K191" s="327"/>
      <c r="L191" s="327"/>
      <c r="M191" s="327"/>
      <c r="N191" s="327"/>
      <c r="O191" s="327"/>
      <c r="P191" s="327"/>
      <c r="Q191" s="327"/>
      <c r="R191" s="327"/>
      <c r="S191" s="327"/>
      <c r="T191" s="327"/>
      <c r="U191" s="327"/>
      <c r="V191" s="327"/>
      <c r="W191" s="327"/>
      <c r="X191" s="327"/>
      <c r="Y191" s="327"/>
      <c r="Z191" s="327"/>
    </row>
    <row r="192" spans="1:26" ht="15.75" customHeight="1">
      <c r="A192" s="326"/>
      <c r="B192" s="326"/>
      <c r="C192" s="326"/>
      <c r="D192" s="326"/>
      <c r="E192" s="326"/>
      <c r="F192" s="326"/>
      <c r="G192" s="314"/>
      <c r="H192" s="314"/>
      <c r="I192" s="314"/>
      <c r="J192" s="327"/>
      <c r="K192" s="327"/>
      <c r="L192" s="327"/>
      <c r="M192" s="327"/>
      <c r="N192" s="327"/>
      <c r="O192" s="327"/>
      <c r="P192" s="327"/>
      <c r="Q192" s="327"/>
      <c r="R192" s="327"/>
      <c r="S192" s="327"/>
      <c r="T192" s="327"/>
      <c r="U192" s="327"/>
      <c r="V192" s="327"/>
      <c r="W192" s="327"/>
      <c r="X192" s="327"/>
      <c r="Y192" s="327"/>
      <c r="Z192" s="327"/>
    </row>
    <row r="193" spans="1:26" ht="15.75" customHeight="1">
      <c r="A193" s="326"/>
      <c r="B193" s="326"/>
      <c r="C193" s="326"/>
      <c r="D193" s="326"/>
      <c r="E193" s="326"/>
      <c r="F193" s="326"/>
      <c r="G193" s="314"/>
      <c r="H193" s="314"/>
      <c r="I193" s="314"/>
      <c r="J193" s="327"/>
      <c r="K193" s="327"/>
      <c r="L193" s="327"/>
      <c r="M193" s="327"/>
      <c r="N193" s="327"/>
      <c r="O193" s="327"/>
      <c r="P193" s="327"/>
      <c r="Q193" s="327"/>
      <c r="R193" s="327"/>
      <c r="S193" s="327"/>
      <c r="T193" s="327"/>
      <c r="U193" s="327"/>
      <c r="V193" s="327"/>
      <c r="W193" s="327"/>
      <c r="X193" s="327"/>
      <c r="Y193" s="327"/>
      <c r="Z193" s="327"/>
    </row>
    <row r="194" spans="1:26" ht="15.75" customHeight="1">
      <c r="A194" s="326"/>
      <c r="B194" s="326"/>
      <c r="C194" s="326"/>
      <c r="D194" s="326"/>
      <c r="E194" s="326"/>
      <c r="F194" s="326"/>
      <c r="G194" s="314"/>
      <c r="H194" s="314"/>
      <c r="I194" s="314"/>
      <c r="J194" s="327"/>
      <c r="K194" s="327"/>
      <c r="L194" s="327"/>
      <c r="M194" s="327"/>
      <c r="N194" s="327"/>
      <c r="O194" s="327"/>
      <c r="P194" s="327"/>
      <c r="Q194" s="327"/>
      <c r="R194" s="327"/>
      <c r="S194" s="327"/>
      <c r="T194" s="327"/>
      <c r="U194" s="327"/>
      <c r="V194" s="327"/>
      <c r="W194" s="327"/>
      <c r="X194" s="327"/>
      <c r="Y194" s="327"/>
      <c r="Z194" s="327"/>
    </row>
    <row r="195" spans="1:26" ht="15.75" customHeight="1">
      <c r="A195" s="326"/>
      <c r="B195" s="326"/>
      <c r="C195" s="326"/>
      <c r="D195" s="326"/>
      <c r="E195" s="326"/>
      <c r="F195" s="326"/>
      <c r="G195" s="314"/>
      <c r="H195" s="314"/>
      <c r="I195" s="314"/>
      <c r="J195" s="327"/>
      <c r="K195" s="327"/>
      <c r="L195" s="327"/>
      <c r="M195" s="327"/>
      <c r="N195" s="327"/>
      <c r="O195" s="327"/>
      <c r="P195" s="327"/>
      <c r="Q195" s="327"/>
      <c r="R195" s="327"/>
      <c r="S195" s="327"/>
      <c r="T195" s="327"/>
      <c r="U195" s="327"/>
      <c r="V195" s="327"/>
      <c r="W195" s="327"/>
      <c r="X195" s="327"/>
      <c r="Y195" s="327"/>
      <c r="Z195" s="327"/>
    </row>
    <row r="196" spans="1:26" ht="15.75" customHeight="1">
      <c r="A196" s="326"/>
      <c r="B196" s="326"/>
      <c r="C196" s="326"/>
      <c r="D196" s="326"/>
      <c r="E196" s="326"/>
      <c r="F196" s="326"/>
      <c r="G196" s="314"/>
      <c r="H196" s="314"/>
      <c r="I196" s="314"/>
      <c r="J196" s="327"/>
      <c r="K196" s="327"/>
      <c r="L196" s="327"/>
      <c r="M196" s="327"/>
      <c r="N196" s="327"/>
      <c r="O196" s="327"/>
      <c r="P196" s="327"/>
      <c r="Q196" s="327"/>
      <c r="R196" s="327"/>
      <c r="S196" s="327"/>
      <c r="T196" s="327"/>
      <c r="U196" s="327"/>
      <c r="V196" s="327"/>
      <c r="W196" s="327"/>
      <c r="X196" s="327"/>
      <c r="Y196" s="327"/>
      <c r="Z196" s="327"/>
    </row>
    <row r="197" spans="1:26" ht="15.75" customHeight="1">
      <c r="A197" s="326"/>
      <c r="B197" s="326"/>
      <c r="C197" s="326"/>
      <c r="D197" s="326"/>
      <c r="E197" s="326"/>
      <c r="F197" s="326"/>
      <c r="G197" s="314"/>
      <c r="H197" s="314"/>
      <c r="I197" s="314"/>
      <c r="J197" s="327"/>
      <c r="K197" s="327"/>
      <c r="L197" s="327"/>
      <c r="M197" s="327"/>
      <c r="N197" s="327"/>
      <c r="O197" s="327"/>
      <c r="P197" s="327"/>
      <c r="Q197" s="327"/>
      <c r="R197" s="327"/>
      <c r="S197" s="327"/>
      <c r="T197" s="327"/>
      <c r="U197" s="327"/>
      <c r="V197" s="327"/>
      <c r="W197" s="327"/>
      <c r="X197" s="327"/>
      <c r="Y197" s="327"/>
      <c r="Z197" s="327"/>
    </row>
    <row r="198" spans="1:26" ht="15.75" customHeight="1">
      <c r="A198" s="326"/>
      <c r="B198" s="326"/>
      <c r="C198" s="326"/>
      <c r="D198" s="326"/>
      <c r="E198" s="326"/>
      <c r="F198" s="326"/>
      <c r="G198" s="314"/>
      <c r="H198" s="314"/>
      <c r="I198" s="314"/>
      <c r="J198" s="327"/>
      <c r="K198" s="327"/>
      <c r="L198" s="327"/>
      <c r="M198" s="327"/>
      <c r="N198" s="327"/>
      <c r="O198" s="327"/>
      <c r="P198" s="327"/>
      <c r="Q198" s="327"/>
      <c r="R198" s="327"/>
      <c r="S198" s="327"/>
      <c r="T198" s="327"/>
      <c r="U198" s="327"/>
      <c r="V198" s="327"/>
      <c r="W198" s="327"/>
      <c r="X198" s="327"/>
      <c r="Y198" s="327"/>
      <c r="Z198" s="327"/>
    </row>
    <row r="199" spans="1:26" ht="15.75" customHeight="1">
      <c r="A199" s="326"/>
      <c r="B199" s="326"/>
      <c r="C199" s="326"/>
      <c r="D199" s="326"/>
      <c r="E199" s="326"/>
      <c r="F199" s="326"/>
      <c r="G199" s="314"/>
      <c r="H199" s="314"/>
      <c r="I199" s="314"/>
      <c r="J199" s="327"/>
      <c r="K199" s="327"/>
      <c r="L199" s="327"/>
      <c r="M199" s="327"/>
      <c r="N199" s="327"/>
      <c r="O199" s="327"/>
      <c r="P199" s="327"/>
      <c r="Q199" s="327"/>
      <c r="R199" s="327"/>
      <c r="S199" s="327"/>
      <c r="T199" s="327"/>
      <c r="U199" s="327"/>
      <c r="V199" s="327"/>
      <c r="W199" s="327"/>
      <c r="X199" s="327"/>
      <c r="Y199" s="327"/>
      <c r="Z199" s="327"/>
    </row>
    <row r="200" spans="1:26" ht="15.75" customHeight="1">
      <c r="A200" s="326"/>
      <c r="B200" s="326"/>
      <c r="C200" s="326"/>
      <c r="D200" s="326"/>
      <c r="E200" s="326"/>
      <c r="F200" s="326"/>
      <c r="G200" s="314"/>
      <c r="H200" s="314"/>
      <c r="I200" s="314"/>
      <c r="J200" s="327"/>
      <c r="K200" s="327"/>
      <c r="L200" s="327"/>
      <c r="M200" s="327"/>
      <c r="N200" s="327"/>
      <c r="O200" s="327"/>
      <c r="P200" s="327"/>
      <c r="Q200" s="327"/>
      <c r="R200" s="327"/>
      <c r="S200" s="327"/>
      <c r="T200" s="327"/>
      <c r="U200" s="327"/>
      <c r="V200" s="327"/>
      <c r="W200" s="327"/>
      <c r="X200" s="327"/>
      <c r="Y200" s="327"/>
      <c r="Z200" s="327"/>
    </row>
    <row r="201" spans="1:26" ht="15.75" customHeight="1">
      <c r="A201" s="326"/>
      <c r="B201" s="326"/>
      <c r="C201" s="326"/>
      <c r="D201" s="326"/>
      <c r="E201" s="326"/>
      <c r="F201" s="326"/>
      <c r="G201" s="314"/>
      <c r="H201" s="314"/>
      <c r="I201" s="314"/>
      <c r="J201" s="327"/>
      <c r="K201" s="327"/>
      <c r="L201" s="327"/>
      <c r="M201" s="327"/>
      <c r="N201" s="327"/>
      <c r="O201" s="327"/>
      <c r="P201" s="327"/>
      <c r="Q201" s="327"/>
      <c r="R201" s="327"/>
      <c r="S201" s="327"/>
      <c r="T201" s="327"/>
      <c r="U201" s="327"/>
      <c r="V201" s="327"/>
      <c r="W201" s="327"/>
      <c r="X201" s="327"/>
      <c r="Y201" s="327"/>
      <c r="Z201" s="327"/>
    </row>
    <row r="202" spans="1:26" ht="15.75" customHeight="1">
      <c r="A202" s="326"/>
      <c r="B202" s="326"/>
      <c r="C202" s="326"/>
      <c r="D202" s="326"/>
      <c r="E202" s="326"/>
      <c r="F202" s="326"/>
      <c r="G202" s="314"/>
      <c r="H202" s="314"/>
      <c r="I202" s="314"/>
      <c r="J202" s="327"/>
      <c r="K202" s="327"/>
      <c r="L202" s="327"/>
      <c r="M202" s="327"/>
      <c r="N202" s="327"/>
      <c r="O202" s="327"/>
      <c r="P202" s="327"/>
      <c r="Q202" s="327"/>
      <c r="R202" s="327"/>
      <c r="S202" s="327"/>
      <c r="T202" s="327"/>
      <c r="U202" s="327"/>
      <c r="V202" s="327"/>
      <c r="W202" s="327"/>
      <c r="X202" s="327"/>
      <c r="Y202" s="327"/>
      <c r="Z202" s="327"/>
    </row>
    <row r="203" spans="1:26" ht="15.75" customHeight="1">
      <c r="A203" s="326"/>
      <c r="B203" s="326"/>
      <c r="C203" s="326"/>
      <c r="D203" s="326"/>
      <c r="E203" s="326"/>
      <c r="F203" s="326"/>
      <c r="G203" s="314"/>
      <c r="H203" s="314"/>
      <c r="I203" s="314"/>
      <c r="J203" s="327"/>
      <c r="K203" s="327"/>
      <c r="L203" s="327"/>
      <c r="M203" s="327"/>
      <c r="N203" s="327"/>
      <c r="O203" s="327"/>
      <c r="P203" s="327"/>
      <c r="Q203" s="327"/>
      <c r="R203" s="327"/>
      <c r="S203" s="327"/>
      <c r="T203" s="327"/>
      <c r="U203" s="327"/>
      <c r="V203" s="327"/>
      <c r="W203" s="327"/>
      <c r="X203" s="327"/>
      <c r="Y203" s="327"/>
      <c r="Z203" s="327"/>
    </row>
    <row r="204" spans="1:26" ht="15.75" customHeight="1">
      <c r="A204" s="326"/>
      <c r="B204" s="326"/>
      <c r="C204" s="326"/>
      <c r="D204" s="326"/>
      <c r="E204" s="326"/>
      <c r="F204" s="326"/>
      <c r="G204" s="314"/>
      <c r="H204" s="314"/>
      <c r="I204" s="314"/>
      <c r="J204" s="327"/>
      <c r="K204" s="327"/>
      <c r="L204" s="327"/>
      <c r="M204" s="327"/>
      <c r="N204" s="327"/>
      <c r="O204" s="327"/>
      <c r="P204" s="327"/>
      <c r="Q204" s="327"/>
      <c r="R204" s="327"/>
      <c r="S204" s="327"/>
      <c r="T204" s="327"/>
      <c r="U204" s="327"/>
      <c r="V204" s="327"/>
      <c r="W204" s="327"/>
      <c r="X204" s="327"/>
      <c r="Y204" s="327"/>
      <c r="Z204" s="327"/>
    </row>
    <row r="205" spans="1:26" ht="15.75" customHeight="1">
      <c r="A205" s="326"/>
      <c r="B205" s="326"/>
      <c r="C205" s="326"/>
      <c r="D205" s="326"/>
      <c r="E205" s="326"/>
      <c r="F205" s="326"/>
      <c r="G205" s="314"/>
      <c r="H205" s="314"/>
      <c r="I205" s="314"/>
      <c r="J205" s="327"/>
      <c r="K205" s="327"/>
      <c r="L205" s="327"/>
      <c r="M205" s="327"/>
      <c r="N205" s="327"/>
      <c r="O205" s="327"/>
      <c r="P205" s="327"/>
      <c r="Q205" s="327"/>
      <c r="R205" s="327"/>
      <c r="S205" s="327"/>
      <c r="T205" s="327"/>
      <c r="U205" s="327"/>
      <c r="V205" s="327"/>
      <c r="W205" s="327"/>
      <c r="X205" s="327"/>
      <c r="Y205" s="327"/>
      <c r="Z205" s="327"/>
    </row>
    <row r="206" spans="1:26" ht="15.75" customHeight="1">
      <c r="A206" s="326"/>
      <c r="B206" s="326"/>
      <c r="C206" s="326"/>
      <c r="D206" s="326"/>
      <c r="E206" s="326"/>
      <c r="F206" s="326"/>
      <c r="G206" s="314"/>
      <c r="H206" s="314"/>
      <c r="I206" s="314"/>
      <c r="J206" s="327"/>
      <c r="K206" s="327"/>
      <c r="L206" s="327"/>
      <c r="M206" s="327"/>
      <c r="N206" s="327"/>
      <c r="O206" s="327"/>
      <c r="P206" s="327"/>
      <c r="Q206" s="327"/>
      <c r="R206" s="327"/>
      <c r="S206" s="327"/>
      <c r="T206" s="327"/>
      <c r="U206" s="327"/>
      <c r="V206" s="327"/>
      <c r="W206" s="327"/>
      <c r="X206" s="327"/>
      <c r="Y206" s="327"/>
      <c r="Z206" s="327"/>
    </row>
    <row r="207" spans="1:26" ht="15.75" customHeight="1">
      <c r="A207" s="326"/>
      <c r="B207" s="326"/>
      <c r="C207" s="326"/>
      <c r="D207" s="326"/>
      <c r="E207" s="326"/>
      <c r="F207" s="326"/>
      <c r="G207" s="314"/>
      <c r="H207" s="314"/>
      <c r="I207" s="314"/>
      <c r="J207" s="327"/>
      <c r="K207" s="327"/>
      <c r="L207" s="327"/>
      <c r="M207" s="327"/>
      <c r="N207" s="327"/>
      <c r="O207" s="327"/>
      <c r="P207" s="327"/>
      <c r="Q207" s="327"/>
      <c r="R207" s="327"/>
      <c r="S207" s="327"/>
      <c r="T207" s="327"/>
      <c r="U207" s="327"/>
      <c r="V207" s="327"/>
      <c r="W207" s="327"/>
      <c r="X207" s="327"/>
      <c r="Y207" s="327"/>
      <c r="Z207" s="327"/>
    </row>
    <row r="208" spans="1:26" ht="15.75" customHeight="1">
      <c r="A208" s="326"/>
      <c r="B208" s="326"/>
      <c r="C208" s="326"/>
      <c r="D208" s="326"/>
      <c r="E208" s="326"/>
      <c r="F208" s="326"/>
      <c r="G208" s="314"/>
      <c r="H208" s="314"/>
      <c r="I208" s="314"/>
      <c r="J208" s="327"/>
      <c r="K208" s="327"/>
      <c r="L208" s="327"/>
      <c r="M208" s="327"/>
      <c r="N208" s="327"/>
      <c r="O208" s="327"/>
      <c r="P208" s="327"/>
      <c r="Q208" s="327"/>
      <c r="R208" s="327"/>
      <c r="S208" s="327"/>
      <c r="T208" s="327"/>
      <c r="U208" s="327"/>
      <c r="V208" s="327"/>
      <c r="W208" s="327"/>
      <c r="X208" s="327"/>
      <c r="Y208" s="327"/>
      <c r="Z208" s="327"/>
    </row>
    <row r="209" spans="1:26" ht="15.75" customHeight="1">
      <c r="A209" s="326"/>
      <c r="B209" s="326"/>
      <c r="C209" s="326"/>
      <c r="D209" s="326"/>
      <c r="E209" s="326"/>
      <c r="F209" s="326"/>
      <c r="G209" s="314"/>
      <c r="H209" s="314"/>
      <c r="I209" s="314"/>
      <c r="J209" s="327"/>
      <c r="K209" s="327"/>
      <c r="L209" s="327"/>
      <c r="M209" s="327"/>
      <c r="N209" s="327"/>
      <c r="O209" s="327"/>
      <c r="P209" s="327"/>
      <c r="Q209" s="327"/>
      <c r="R209" s="327"/>
      <c r="S209" s="327"/>
      <c r="T209" s="327"/>
      <c r="U209" s="327"/>
      <c r="V209" s="327"/>
      <c r="W209" s="327"/>
      <c r="X209" s="327"/>
      <c r="Y209" s="327"/>
      <c r="Z209" s="327"/>
    </row>
    <row r="210" spans="1:26" ht="15.75" customHeight="1">
      <c r="A210" s="326"/>
      <c r="B210" s="326"/>
      <c r="C210" s="326"/>
      <c r="D210" s="326"/>
      <c r="E210" s="326"/>
      <c r="F210" s="326"/>
      <c r="G210" s="314"/>
      <c r="H210" s="314"/>
      <c r="I210" s="314"/>
      <c r="J210" s="327"/>
      <c r="K210" s="327"/>
      <c r="L210" s="327"/>
      <c r="M210" s="327"/>
      <c r="N210" s="327"/>
      <c r="O210" s="327"/>
      <c r="P210" s="327"/>
      <c r="Q210" s="327"/>
      <c r="R210" s="327"/>
      <c r="S210" s="327"/>
      <c r="T210" s="327"/>
      <c r="U210" s="327"/>
      <c r="V210" s="327"/>
      <c r="W210" s="327"/>
      <c r="X210" s="327"/>
      <c r="Y210" s="327"/>
      <c r="Z210" s="327"/>
    </row>
    <row r="211" spans="1:26" ht="15.75" customHeight="1">
      <c r="A211" s="326"/>
      <c r="B211" s="326"/>
      <c r="C211" s="326"/>
      <c r="D211" s="326"/>
      <c r="E211" s="326"/>
      <c r="F211" s="326"/>
      <c r="G211" s="314"/>
      <c r="H211" s="314"/>
      <c r="I211" s="314"/>
      <c r="J211" s="327"/>
      <c r="K211" s="327"/>
      <c r="L211" s="327"/>
      <c r="M211" s="327"/>
      <c r="N211" s="327"/>
      <c r="O211" s="327"/>
      <c r="P211" s="327"/>
      <c r="Q211" s="327"/>
      <c r="R211" s="327"/>
      <c r="S211" s="327"/>
      <c r="T211" s="327"/>
      <c r="U211" s="327"/>
      <c r="V211" s="327"/>
      <c r="W211" s="327"/>
      <c r="X211" s="327"/>
      <c r="Y211" s="327"/>
      <c r="Z211" s="327"/>
    </row>
    <row r="212" spans="1:26" ht="15.75" customHeight="1">
      <c r="A212" s="326"/>
      <c r="B212" s="326"/>
      <c r="C212" s="326"/>
      <c r="D212" s="326"/>
      <c r="E212" s="326"/>
      <c r="F212" s="326"/>
      <c r="G212" s="314"/>
      <c r="H212" s="314"/>
      <c r="I212" s="314"/>
      <c r="J212" s="327"/>
      <c r="K212" s="327"/>
      <c r="L212" s="327"/>
      <c r="M212" s="327"/>
      <c r="N212" s="327"/>
      <c r="O212" s="327"/>
      <c r="P212" s="327"/>
      <c r="Q212" s="327"/>
      <c r="R212" s="327"/>
      <c r="S212" s="327"/>
      <c r="T212" s="327"/>
      <c r="U212" s="327"/>
      <c r="V212" s="327"/>
      <c r="W212" s="327"/>
      <c r="X212" s="327"/>
      <c r="Y212" s="327"/>
      <c r="Z212" s="327"/>
    </row>
    <row r="213" spans="1:26" ht="15.75" customHeight="1">
      <c r="A213" s="326"/>
      <c r="B213" s="326"/>
      <c r="C213" s="326"/>
      <c r="D213" s="326"/>
      <c r="E213" s="326"/>
      <c r="F213" s="326"/>
      <c r="G213" s="314"/>
      <c r="H213" s="314"/>
      <c r="I213" s="314"/>
      <c r="J213" s="327"/>
      <c r="K213" s="327"/>
      <c r="L213" s="327"/>
      <c r="M213" s="327"/>
      <c r="N213" s="327"/>
      <c r="O213" s="327"/>
      <c r="P213" s="327"/>
      <c r="Q213" s="327"/>
      <c r="R213" s="327"/>
      <c r="S213" s="327"/>
      <c r="T213" s="327"/>
      <c r="U213" s="327"/>
      <c r="V213" s="327"/>
      <c r="W213" s="327"/>
      <c r="X213" s="327"/>
      <c r="Y213" s="327"/>
      <c r="Z213" s="327"/>
    </row>
    <row r="214" spans="1:26" ht="15.75" customHeight="1">
      <c r="A214" s="326"/>
      <c r="B214" s="326"/>
      <c r="C214" s="326"/>
      <c r="D214" s="326"/>
      <c r="E214" s="326"/>
      <c r="F214" s="326"/>
      <c r="G214" s="314"/>
      <c r="H214" s="314"/>
      <c r="I214" s="314"/>
      <c r="J214" s="327"/>
      <c r="K214" s="327"/>
      <c r="L214" s="327"/>
      <c r="M214" s="327"/>
      <c r="N214" s="327"/>
      <c r="O214" s="327"/>
      <c r="P214" s="327"/>
      <c r="Q214" s="327"/>
      <c r="R214" s="327"/>
      <c r="S214" s="327"/>
      <c r="T214" s="327"/>
      <c r="U214" s="327"/>
      <c r="V214" s="327"/>
      <c r="W214" s="327"/>
      <c r="X214" s="327"/>
      <c r="Y214" s="327"/>
      <c r="Z214" s="327"/>
    </row>
    <row r="215" spans="1:26" ht="15.75" customHeight="1">
      <c r="A215" s="326"/>
      <c r="B215" s="326"/>
      <c r="C215" s="326"/>
      <c r="D215" s="326"/>
      <c r="E215" s="326"/>
      <c r="F215" s="326"/>
      <c r="G215" s="314"/>
      <c r="H215" s="314"/>
      <c r="I215" s="314"/>
      <c r="J215" s="327"/>
      <c r="K215" s="327"/>
      <c r="L215" s="327"/>
      <c r="M215" s="327"/>
      <c r="N215" s="327"/>
      <c r="O215" s="327"/>
      <c r="P215" s="327"/>
      <c r="Q215" s="327"/>
      <c r="R215" s="327"/>
      <c r="S215" s="327"/>
      <c r="T215" s="327"/>
      <c r="U215" s="327"/>
      <c r="V215" s="327"/>
      <c r="W215" s="327"/>
      <c r="X215" s="327"/>
      <c r="Y215" s="327"/>
      <c r="Z215" s="327"/>
    </row>
    <row r="216" spans="1:26" ht="15.75" customHeight="1">
      <c r="A216" s="326"/>
      <c r="B216" s="326"/>
      <c r="C216" s="326"/>
      <c r="D216" s="326"/>
      <c r="E216" s="326"/>
      <c r="F216" s="326"/>
      <c r="G216" s="314"/>
      <c r="H216" s="314"/>
      <c r="I216" s="314"/>
      <c r="J216" s="327"/>
      <c r="K216" s="327"/>
      <c r="L216" s="327"/>
      <c r="M216" s="327"/>
      <c r="N216" s="327"/>
      <c r="O216" s="327"/>
      <c r="P216" s="327"/>
      <c r="Q216" s="327"/>
      <c r="R216" s="327"/>
      <c r="S216" s="327"/>
      <c r="T216" s="327"/>
      <c r="U216" s="327"/>
      <c r="V216" s="327"/>
      <c r="W216" s="327"/>
      <c r="X216" s="327"/>
      <c r="Y216" s="327"/>
      <c r="Z216" s="327"/>
    </row>
    <row r="217" spans="1:26" ht="15.75" customHeight="1">
      <c r="A217" s="326"/>
      <c r="B217" s="326"/>
      <c r="C217" s="326"/>
      <c r="D217" s="326"/>
      <c r="E217" s="326"/>
      <c r="F217" s="326"/>
      <c r="G217" s="314"/>
      <c r="H217" s="314"/>
      <c r="I217" s="314"/>
      <c r="J217" s="327"/>
      <c r="K217" s="327"/>
      <c r="L217" s="327"/>
      <c r="M217" s="327"/>
      <c r="N217" s="327"/>
      <c r="O217" s="327"/>
      <c r="P217" s="327"/>
      <c r="Q217" s="327"/>
      <c r="R217" s="327"/>
      <c r="S217" s="327"/>
      <c r="T217" s="327"/>
      <c r="U217" s="327"/>
      <c r="V217" s="327"/>
      <c r="W217" s="327"/>
      <c r="X217" s="327"/>
      <c r="Y217" s="327"/>
      <c r="Z217" s="327"/>
    </row>
    <row r="218" spans="1:26" ht="15.75" customHeight="1">
      <c r="A218" s="326"/>
      <c r="B218" s="326"/>
      <c r="C218" s="326"/>
      <c r="D218" s="326"/>
      <c r="E218" s="326"/>
      <c r="F218" s="326"/>
      <c r="G218" s="314"/>
      <c r="H218" s="314"/>
      <c r="I218" s="314"/>
      <c r="J218" s="327"/>
      <c r="K218" s="327"/>
      <c r="L218" s="327"/>
      <c r="M218" s="327"/>
      <c r="N218" s="327"/>
      <c r="O218" s="327"/>
      <c r="P218" s="327"/>
      <c r="Q218" s="327"/>
      <c r="R218" s="327"/>
      <c r="S218" s="327"/>
      <c r="T218" s="327"/>
      <c r="U218" s="327"/>
      <c r="V218" s="327"/>
      <c r="W218" s="327"/>
      <c r="X218" s="327"/>
      <c r="Y218" s="327"/>
      <c r="Z218" s="327"/>
    </row>
    <row r="219" spans="1:26" ht="15.75" customHeight="1">
      <c r="A219" s="326"/>
      <c r="B219" s="326"/>
      <c r="C219" s="326"/>
      <c r="D219" s="326"/>
      <c r="E219" s="326"/>
      <c r="F219" s="326"/>
      <c r="G219" s="314"/>
      <c r="H219" s="314"/>
      <c r="I219" s="314"/>
      <c r="J219" s="327"/>
      <c r="K219" s="327"/>
      <c r="L219" s="327"/>
      <c r="M219" s="327"/>
      <c r="N219" s="327"/>
      <c r="O219" s="327"/>
      <c r="P219" s="327"/>
      <c r="Q219" s="327"/>
      <c r="R219" s="327"/>
      <c r="S219" s="327"/>
      <c r="T219" s="327"/>
      <c r="U219" s="327"/>
      <c r="V219" s="327"/>
      <c r="W219" s="327"/>
      <c r="X219" s="327"/>
      <c r="Y219" s="327"/>
      <c r="Z219" s="327"/>
    </row>
    <row r="220" spans="1:26" ht="15.75" customHeight="1">
      <c r="A220" s="326"/>
      <c r="B220" s="326"/>
      <c r="C220" s="326"/>
      <c r="D220" s="326"/>
      <c r="E220" s="326"/>
      <c r="F220" s="326"/>
      <c r="G220" s="314"/>
      <c r="H220" s="314"/>
      <c r="I220" s="314"/>
      <c r="J220" s="327"/>
      <c r="K220" s="327"/>
      <c r="L220" s="327"/>
      <c r="M220" s="327"/>
      <c r="N220" s="327"/>
      <c r="O220" s="327"/>
      <c r="P220" s="327"/>
      <c r="Q220" s="327"/>
      <c r="R220" s="327"/>
      <c r="S220" s="327"/>
      <c r="T220" s="327"/>
      <c r="U220" s="327"/>
      <c r="V220" s="327"/>
      <c r="W220" s="327"/>
      <c r="X220" s="327"/>
      <c r="Y220" s="327"/>
      <c r="Z220" s="327"/>
    </row>
    <row r="221" spans="1:26" ht="15.75" customHeight="1">
      <c r="A221" s="326"/>
      <c r="B221" s="326"/>
      <c r="C221" s="326"/>
      <c r="D221" s="326"/>
      <c r="E221" s="326"/>
      <c r="F221" s="326"/>
      <c r="G221" s="314"/>
      <c r="H221" s="314"/>
      <c r="I221" s="314"/>
      <c r="J221" s="327"/>
      <c r="K221" s="327"/>
      <c r="L221" s="327"/>
      <c r="M221" s="327"/>
      <c r="N221" s="327"/>
      <c r="O221" s="327"/>
      <c r="P221" s="327"/>
      <c r="Q221" s="327"/>
      <c r="R221" s="327"/>
      <c r="S221" s="327"/>
      <c r="T221" s="327"/>
      <c r="U221" s="327"/>
      <c r="V221" s="327"/>
      <c r="W221" s="327"/>
      <c r="X221" s="327"/>
      <c r="Y221" s="327"/>
      <c r="Z221" s="327"/>
    </row>
    <row r="222" spans="1:26" ht="15.75" customHeight="1">
      <c r="A222" s="326"/>
      <c r="B222" s="326"/>
      <c r="C222" s="326"/>
      <c r="D222" s="326"/>
      <c r="E222" s="326"/>
      <c r="F222" s="326"/>
      <c r="G222" s="314"/>
      <c r="H222" s="314"/>
      <c r="I222" s="314"/>
      <c r="J222" s="327"/>
      <c r="K222" s="327"/>
      <c r="L222" s="327"/>
      <c r="M222" s="327"/>
      <c r="N222" s="327"/>
      <c r="O222" s="327"/>
      <c r="P222" s="327"/>
      <c r="Q222" s="327"/>
      <c r="R222" s="327"/>
      <c r="S222" s="327"/>
      <c r="T222" s="327"/>
      <c r="U222" s="327"/>
      <c r="V222" s="327"/>
      <c r="W222" s="327"/>
      <c r="X222" s="327"/>
      <c r="Y222" s="327"/>
      <c r="Z222" s="327"/>
    </row>
    <row r="223" spans="1:26" ht="15.75" customHeight="1">
      <c r="A223" s="326"/>
      <c r="B223" s="326"/>
      <c r="C223" s="326"/>
      <c r="D223" s="326"/>
      <c r="E223" s="326"/>
      <c r="F223" s="326"/>
      <c r="G223" s="314"/>
      <c r="H223" s="314"/>
      <c r="I223" s="314"/>
      <c r="J223" s="327"/>
      <c r="K223" s="327"/>
      <c r="L223" s="327"/>
      <c r="M223" s="327"/>
      <c r="N223" s="327"/>
      <c r="O223" s="327"/>
      <c r="P223" s="327"/>
      <c r="Q223" s="327"/>
      <c r="R223" s="327"/>
      <c r="S223" s="327"/>
      <c r="T223" s="327"/>
      <c r="U223" s="327"/>
      <c r="V223" s="327"/>
      <c r="W223" s="327"/>
      <c r="X223" s="327"/>
      <c r="Y223" s="327"/>
      <c r="Z223" s="327"/>
    </row>
    <row r="224" spans="1:26" ht="15.75" customHeight="1">
      <c r="A224" s="326"/>
      <c r="B224" s="326"/>
      <c r="C224" s="326"/>
      <c r="D224" s="326"/>
      <c r="E224" s="326"/>
      <c r="F224" s="326"/>
      <c r="G224" s="314"/>
      <c r="H224" s="314"/>
      <c r="I224" s="314"/>
      <c r="J224" s="327"/>
      <c r="K224" s="327"/>
      <c r="L224" s="327"/>
      <c r="M224" s="327"/>
      <c r="N224" s="327"/>
      <c r="O224" s="327"/>
      <c r="P224" s="327"/>
      <c r="Q224" s="327"/>
      <c r="R224" s="327"/>
      <c r="S224" s="327"/>
      <c r="T224" s="327"/>
      <c r="U224" s="327"/>
      <c r="V224" s="327"/>
      <c r="W224" s="327"/>
      <c r="X224" s="327"/>
      <c r="Y224" s="327"/>
      <c r="Z224" s="327"/>
    </row>
    <row r="225" spans="1:26" ht="15.75" customHeight="1">
      <c r="A225" s="326"/>
      <c r="B225" s="326"/>
      <c r="C225" s="326"/>
      <c r="D225" s="326"/>
      <c r="E225" s="326"/>
      <c r="F225" s="326"/>
      <c r="G225" s="314"/>
      <c r="H225" s="314"/>
      <c r="I225" s="314"/>
      <c r="J225" s="327"/>
      <c r="K225" s="327"/>
      <c r="L225" s="327"/>
      <c r="M225" s="327"/>
      <c r="N225" s="327"/>
      <c r="O225" s="327"/>
      <c r="P225" s="327"/>
      <c r="Q225" s="327"/>
      <c r="R225" s="327"/>
      <c r="S225" s="327"/>
      <c r="T225" s="327"/>
      <c r="U225" s="327"/>
      <c r="V225" s="327"/>
      <c r="W225" s="327"/>
      <c r="X225" s="327"/>
      <c r="Y225" s="327"/>
      <c r="Z225" s="327"/>
    </row>
    <row r="226" spans="1:26" ht="15.75" customHeight="1">
      <c r="A226" s="326"/>
      <c r="B226" s="326"/>
      <c r="C226" s="326"/>
      <c r="D226" s="326"/>
      <c r="E226" s="326"/>
      <c r="F226" s="326"/>
      <c r="G226" s="314"/>
      <c r="H226" s="314"/>
      <c r="I226" s="314"/>
      <c r="J226" s="327"/>
      <c r="K226" s="327"/>
      <c r="L226" s="327"/>
      <c r="M226" s="327"/>
      <c r="N226" s="327"/>
      <c r="O226" s="327"/>
      <c r="P226" s="327"/>
      <c r="Q226" s="327"/>
      <c r="R226" s="327"/>
      <c r="S226" s="327"/>
      <c r="T226" s="327"/>
      <c r="U226" s="327"/>
      <c r="V226" s="327"/>
      <c r="W226" s="327"/>
      <c r="X226" s="327"/>
      <c r="Y226" s="327"/>
      <c r="Z226" s="327"/>
    </row>
    <row r="227" spans="1:26" ht="15.75" customHeight="1">
      <c r="A227" s="326"/>
      <c r="B227" s="326"/>
      <c r="C227" s="326"/>
      <c r="D227" s="326"/>
      <c r="E227" s="326"/>
      <c r="F227" s="326"/>
      <c r="G227" s="314"/>
      <c r="H227" s="314"/>
      <c r="I227" s="314"/>
      <c r="J227" s="327"/>
      <c r="K227" s="327"/>
      <c r="L227" s="327"/>
      <c r="M227" s="327"/>
      <c r="N227" s="327"/>
      <c r="O227" s="327"/>
      <c r="P227" s="327"/>
      <c r="Q227" s="327"/>
      <c r="R227" s="327"/>
      <c r="S227" s="327"/>
      <c r="T227" s="327"/>
      <c r="U227" s="327"/>
      <c r="V227" s="327"/>
      <c r="W227" s="327"/>
      <c r="X227" s="327"/>
      <c r="Y227" s="327"/>
      <c r="Z227" s="327"/>
    </row>
    <row r="228" spans="1:26" ht="15.75" customHeight="1">
      <c r="A228" s="326"/>
      <c r="B228" s="326"/>
      <c r="C228" s="326"/>
      <c r="D228" s="326"/>
      <c r="E228" s="326"/>
      <c r="F228" s="326"/>
      <c r="G228" s="314"/>
      <c r="H228" s="314"/>
      <c r="I228" s="314"/>
      <c r="J228" s="327"/>
      <c r="K228" s="327"/>
      <c r="L228" s="327"/>
      <c r="M228" s="327"/>
      <c r="N228" s="327"/>
      <c r="O228" s="327"/>
      <c r="P228" s="327"/>
      <c r="Q228" s="327"/>
      <c r="R228" s="327"/>
      <c r="S228" s="327"/>
      <c r="T228" s="327"/>
      <c r="U228" s="327"/>
      <c r="V228" s="327"/>
      <c r="W228" s="327"/>
      <c r="X228" s="327"/>
      <c r="Y228" s="327"/>
      <c r="Z228" s="327"/>
    </row>
    <row r="229" spans="1:26" ht="15.75" customHeight="1">
      <c r="A229" s="326"/>
      <c r="B229" s="326"/>
      <c r="C229" s="326"/>
      <c r="D229" s="326"/>
      <c r="E229" s="326"/>
      <c r="F229" s="326"/>
      <c r="G229" s="314"/>
      <c r="H229" s="314"/>
      <c r="I229" s="314"/>
      <c r="J229" s="327"/>
      <c r="K229" s="327"/>
      <c r="L229" s="327"/>
      <c r="M229" s="327"/>
      <c r="N229" s="327"/>
      <c r="O229" s="327"/>
      <c r="P229" s="327"/>
      <c r="Q229" s="327"/>
      <c r="R229" s="327"/>
      <c r="S229" s="327"/>
      <c r="T229" s="327"/>
      <c r="U229" s="327"/>
      <c r="V229" s="327"/>
      <c r="W229" s="327"/>
      <c r="X229" s="327"/>
      <c r="Y229" s="327"/>
      <c r="Z229" s="327"/>
    </row>
    <row r="230" spans="1:26" ht="15.75" customHeight="1">
      <c r="A230" s="326"/>
      <c r="B230" s="326"/>
      <c r="C230" s="326"/>
      <c r="D230" s="326"/>
      <c r="E230" s="326"/>
      <c r="F230" s="326"/>
      <c r="G230" s="314"/>
      <c r="H230" s="314"/>
      <c r="I230" s="314"/>
      <c r="J230" s="327"/>
      <c r="K230" s="327"/>
      <c r="L230" s="327"/>
      <c r="M230" s="327"/>
      <c r="N230" s="327"/>
      <c r="O230" s="327"/>
      <c r="P230" s="327"/>
      <c r="Q230" s="327"/>
      <c r="R230" s="327"/>
      <c r="S230" s="327"/>
      <c r="T230" s="327"/>
      <c r="U230" s="327"/>
      <c r="V230" s="327"/>
      <c r="W230" s="327"/>
      <c r="X230" s="327"/>
      <c r="Y230" s="327"/>
      <c r="Z230" s="327"/>
    </row>
    <row r="231" spans="1:26" ht="15.75" customHeight="1">
      <c r="A231" s="326"/>
      <c r="B231" s="326"/>
      <c r="C231" s="326"/>
      <c r="D231" s="326"/>
      <c r="E231" s="326"/>
      <c r="F231" s="326"/>
      <c r="G231" s="314"/>
      <c r="H231" s="314"/>
      <c r="I231" s="314"/>
      <c r="J231" s="327"/>
      <c r="K231" s="327"/>
      <c r="L231" s="327"/>
      <c r="M231" s="327"/>
      <c r="N231" s="327"/>
      <c r="O231" s="327"/>
      <c r="P231" s="327"/>
      <c r="Q231" s="327"/>
      <c r="R231" s="327"/>
      <c r="S231" s="327"/>
      <c r="T231" s="327"/>
      <c r="U231" s="327"/>
      <c r="V231" s="327"/>
      <c r="W231" s="327"/>
      <c r="X231" s="327"/>
      <c r="Y231" s="327"/>
      <c r="Z231" s="327"/>
    </row>
    <row r="232" spans="1:26" ht="15.75" customHeight="1">
      <c r="A232" s="326"/>
      <c r="B232" s="326"/>
      <c r="C232" s="326"/>
      <c r="D232" s="326"/>
      <c r="E232" s="326"/>
      <c r="F232" s="326"/>
      <c r="G232" s="314"/>
      <c r="H232" s="314"/>
      <c r="I232" s="314"/>
      <c r="J232" s="327"/>
      <c r="K232" s="327"/>
      <c r="L232" s="327"/>
      <c r="M232" s="327"/>
      <c r="N232" s="327"/>
      <c r="O232" s="327"/>
      <c r="P232" s="327"/>
      <c r="Q232" s="327"/>
      <c r="R232" s="327"/>
      <c r="S232" s="327"/>
      <c r="T232" s="327"/>
      <c r="U232" s="327"/>
      <c r="V232" s="327"/>
      <c r="W232" s="327"/>
      <c r="X232" s="327"/>
      <c r="Y232" s="327"/>
      <c r="Z232" s="327"/>
    </row>
    <row r="233" spans="1:26" ht="15.75" customHeight="1">
      <c r="A233" s="326"/>
      <c r="B233" s="326"/>
      <c r="C233" s="326"/>
      <c r="D233" s="326"/>
      <c r="E233" s="326"/>
      <c r="F233" s="326"/>
      <c r="G233" s="314"/>
      <c r="H233" s="314"/>
      <c r="I233" s="314"/>
      <c r="J233" s="327"/>
      <c r="K233" s="327"/>
      <c r="L233" s="327"/>
      <c r="M233" s="327"/>
      <c r="N233" s="327"/>
      <c r="O233" s="327"/>
      <c r="P233" s="327"/>
      <c r="Q233" s="327"/>
      <c r="R233" s="327"/>
      <c r="S233" s="327"/>
      <c r="T233" s="327"/>
      <c r="U233" s="327"/>
      <c r="V233" s="327"/>
      <c r="W233" s="327"/>
      <c r="X233" s="327"/>
      <c r="Y233" s="327"/>
      <c r="Z233" s="327"/>
    </row>
    <row r="234" spans="1:26" ht="15.75" customHeight="1">
      <c r="A234" s="326"/>
      <c r="B234" s="326"/>
      <c r="C234" s="326"/>
      <c r="D234" s="326"/>
      <c r="E234" s="326"/>
      <c r="F234" s="326"/>
      <c r="G234" s="314"/>
      <c r="H234" s="314"/>
      <c r="I234" s="314"/>
      <c r="J234" s="327"/>
      <c r="K234" s="327"/>
      <c r="L234" s="327"/>
      <c r="M234" s="327"/>
      <c r="N234" s="327"/>
      <c r="O234" s="327"/>
      <c r="P234" s="327"/>
      <c r="Q234" s="327"/>
      <c r="R234" s="327"/>
      <c r="S234" s="327"/>
      <c r="T234" s="327"/>
      <c r="U234" s="327"/>
      <c r="V234" s="327"/>
      <c r="W234" s="327"/>
      <c r="X234" s="327"/>
      <c r="Y234" s="327"/>
      <c r="Z234" s="327"/>
    </row>
    <row r="235" spans="1:26" ht="15.75" customHeight="1">
      <c r="A235" s="326"/>
      <c r="B235" s="326"/>
      <c r="C235" s="326"/>
      <c r="D235" s="326"/>
      <c r="E235" s="326"/>
      <c r="F235" s="326"/>
      <c r="G235" s="314"/>
      <c r="H235" s="314"/>
      <c r="I235" s="314"/>
      <c r="J235" s="327"/>
      <c r="K235" s="327"/>
      <c r="L235" s="327"/>
      <c r="M235" s="327"/>
      <c r="N235" s="327"/>
      <c r="O235" s="327"/>
      <c r="P235" s="327"/>
      <c r="Q235" s="327"/>
      <c r="R235" s="327"/>
      <c r="S235" s="327"/>
      <c r="T235" s="327"/>
      <c r="U235" s="327"/>
      <c r="V235" s="327"/>
      <c r="W235" s="327"/>
      <c r="X235" s="327"/>
      <c r="Y235" s="327"/>
      <c r="Z235" s="327"/>
    </row>
    <row r="236" spans="1:26" ht="15.75" customHeight="1">
      <c r="A236" s="326"/>
      <c r="B236" s="326"/>
      <c r="C236" s="326"/>
      <c r="D236" s="326"/>
      <c r="E236" s="326"/>
      <c r="F236" s="326"/>
      <c r="G236" s="314"/>
      <c r="H236" s="314"/>
      <c r="I236" s="314"/>
      <c r="J236" s="327"/>
      <c r="K236" s="327"/>
      <c r="L236" s="327"/>
      <c r="M236" s="327"/>
      <c r="N236" s="327"/>
      <c r="O236" s="327"/>
      <c r="P236" s="327"/>
      <c r="Q236" s="327"/>
      <c r="R236" s="327"/>
      <c r="S236" s="327"/>
      <c r="T236" s="327"/>
      <c r="U236" s="327"/>
      <c r="V236" s="327"/>
      <c r="W236" s="327"/>
      <c r="X236" s="327"/>
      <c r="Y236" s="327"/>
      <c r="Z236" s="327"/>
    </row>
    <row r="237" spans="1:26" ht="15.75" customHeight="1">
      <c r="A237" s="326"/>
      <c r="B237" s="326"/>
      <c r="C237" s="326"/>
      <c r="D237" s="326"/>
      <c r="E237" s="326"/>
      <c r="F237" s="326"/>
      <c r="G237" s="314"/>
      <c r="H237" s="314"/>
      <c r="I237" s="314"/>
      <c r="J237" s="327"/>
      <c r="K237" s="327"/>
      <c r="L237" s="327"/>
      <c r="M237" s="327"/>
      <c r="N237" s="327"/>
      <c r="O237" s="327"/>
      <c r="P237" s="327"/>
      <c r="Q237" s="327"/>
      <c r="R237" s="327"/>
      <c r="S237" s="327"/>
      <c r="T237" s="327"/>
      <c r="U237" s="327"/>
      <c r="V237" s="327"/>
      <c r="W237" s="327"/>
      <c r="X237" s="327"/>
      <c r="Y237" s="327"/>
      <c r="Z237" s="327"/>
    </row>
    <row r="238" spans="1:26" ht="15.75" customHeight="1">
      <c r="A238" s="326"/>
      <c r="B238" s="326"/>
      <c r="C238" s="326"/>
      <c r="D238" s="326"/>
      <c r="E238" s="326"/>
      <c r="F238" s="326"/>
      <c r="G238" s="314"/>
      <c r="H238" s="314"/>
      <c r="I238" s="314"/>
      <c r="J238" s="327"/>
      <c r="K238" s="327"/>
      <c r="L238" s="327"/>
      <c r="M238" s="327"/>
      <c r="N238" s="327"/>
      <c r="O238" s="327"/>
      <c r="P238" s="327"/>
      <c r="Q238" s="327"/>
      <c r="R238" s="327"/>
      <c r="S238" s="327"/>
      <c r="T238" s="327"/>
      <c r="U238" s="327"/>
      <c r="V238" s="327"/>
      <c r="W238" s="327"/>
      <c r="X238" s="327"/>
      <c r="Y238" s="327"/>
      <c r="Z238" s="327"/>
    </row>
    <row r="239" spans="1:26" ht="15.75" customHeight="1">
      <c r="A239" s="326"/>
      <c r="B239" s="326"/>
      <c r="C239" s="326"/>
      <c r="D239" s="326"/>
      <c r="E239" s="326"/>
      <c r="F239" s="326"/>
      <c r="G239" s="314"/>
      <c r="H239" s="314"/>
      <c r="I239" s="314"/>
      <c r="J239" s="327"/>
      <c r="K239" s="327"/>
      <c r="L239" s="327"/>
      <c r="M239" s="327"/>
      <c r="N239" s="327"/>
      <c r="O239" s="327"/>
      <c r="P239" s="327"/>
      <c r="Q239" s="327"/>
      <c r="R239" s="327"/>
      <c r="S239" s="327"/>
      <c r="T239" s="327"/>
      <c r="U239" s="327"/>
      <c r="V239" s="327"/>
      <c r="W239" s="327"/>
      <c r="X239" s="327"/>
      <c r="Y239" s="327"/>
      <c r="Z239" s="327"/>
    </row>
    <row r="240" spans="1:26" ht="15.75" customHeight="1">
      <c r="A240" s="326"/>
      <c r="B240" s="326"/>
      <c r="C240" s="326"/>
      <c r="D240" s="326"/>
      <c r="E240" s="326"/>
      <c r="F240" s="326"/>
      <c r="G240" s="314"/>
      <c r="H240" s="314"/>
      <c r="I240" s="314"/>
      <c r="J240" s="327"/>
      <c r="K240" s="327"/>
      <c r="L240" s="327"/>
      <c r="M240" s="327"/>
      <c r="N240" s="327"/>
      <c r="O240" s="327"/>
      <c r="P240" s="327"/>
      <c r="Q240" s="327"/>
      <c r="R240" s="327"/>
      <c r="S240" s="327"/>
      <c r="T240" s="327"/>
      <c r="U240" s="327"/>
      <c r="V240" s="327"/>
      <c r="W240" s="327"/>
      <c r="X240" s="327"/>
      <c r="Y240" s="327"/>
      <c r="Z240" s="327"/>
    </row>
    <row r="241" spans="1:26" ht="15.75" customHeight="1">
      <c r="A241" s="326"/>
      <c r="B241" s="326"/>
      <c r="C241" s="326"/>
      <c r="D241" s="326"/>
      <c r="E241" s="326"/>
      <c r="F241" s="326"/>
      <c r="G241" s="314"/>
      <c r="H241" s="314"/>
      <c r="I241" s="314"/>
      <c r="J241" s="327"/>
      <c r="K241" s="327"/>
      <c r="L241" s="327"/>
      <c r="M241" s="327"/>
      <c r="N241" s="327"/>
      <c r="O241" s="327"/>
      <c r="P241" s="327"/>
      <c r="Q241" s="327"/>
      <c r="R241" s="327"/>
      <c r="S241" s="327"/>
      <c r="T241" s="327"/>
      <c r="U241" s="327"/>
      <c r="V241" s="327"/>
      <c r="W241" s="327"/>
      <c r="X241" s="327"/>
      <c r="Y241" s="327"/>
      <c r="Z241" s="327"/>
    </row>
    <row r="242" spans="1:26" ht="15.75" customHeight="1">
      <c r="A242" s="326"/>
      <c r="B242" s="326"/>
      <c r="C242" s="326"/>
      <c r="D242" s="326"/>
      <c r="E242" s="326"/>
      <c r="F242" s="326"/>
      <c r="G242" s="314"/>
      <c r="H242" s="314"/>
      <c r="I242" s="314"/>
      <c r="J242" s="327"/>
      <c r="K242" s="327"/>
      <c r="L242" s="327"/>
      <c r="M242" s="327"/>
      <c r="N242" s="327"/>
      <c r="O242" s="327"/>
      <c r="P242" s="327"/>
      <c r="Q242" s="327"/>
      <c r="R242" s="327"/>
      <c r="S242" s="327"/>
      <c r="T242" s="327"/>
      <c r="U242" s="327"/>
      <c r="V242" s="327"/>
      <c r="W242" s="327"/>
      <c r="X242" s="327"/>
      <c r="Y242" s="327"/>
      <c r="Z242" s="327"/>
    </row>
    <row r="243" spans="1:26" ht="15.75" customHeight="1">
      <c r="A243" s="326"/>
      <c r="B243" s="326"/>
      <c r="C243" s="326"/>
      <c r="D243" s="326"/>
      <c r="E243" s="326"/>
      <c r="F243" s="326"/>
      <c r="G243" s="314"/>
      <c r="H243" s="314"/>
      <c r="I243" s="314"/>
      <c r="J243" s="327"/>
      <c r="K243" s="327"/>
      <c r="L243" s="327"/>
      <c r="M243" s="327"/>
      <c r="N243" s="327"/>
      <c r="O243" s="327"/>
      <c r="P243" s="327"/>
      <c r="Q243" s="327"/>
      <c r="R243" s="327"/>
      <c r="S243" s="327"/>
      <c r="T243" s="327"/>
      <c r="U243" s="327"/>
      <c r="V243" s="327"/>
      <c r="W243" s="327"/>
      <c r="X243" s="327"/>
      <c r="Y243" s="327"/>
      <c r="Z243" s="327"/>
    </row>
    <row r="244" spans="1:26" ht="15.75" customHeight="1">
      <c r="A244" s="326"/>
      <c r="B244" s="326"/>
      <c r="C244" s="326"/>
      <c r="D244" s="326"/>
      <c r="E244" s="326"/>
      <c r="F244" s="326"/>
      <c r="G244" s="314"/>
      <c r="H244" s="314"/>
      <c r="I244" s="314"/>
      <c r="J244" s="327"/>
      <c r="K244" s="327"/>
      <c r="L244" s="327"/>
      <c r="M244" s="327"/>
      <c r="N244" s="327"/>
      <c r="O244" s="327"/>
      <c r="P244" s="327"/>
      <c r="Q244" s="327"/>
      <c r="R244" s="327"/>
      <c r="S244" s="327"/>
      <c r="T244" s="327"/>
      <c r="U244" s="327"/>
      <c r="V244" s="327"/>
      <c r="W244" s="327"/>
      <c r="X244" s="327"/>
      <c r="Y244" s="327"/>
      <c r="Z244" s="327"/>
    </row>
    <row r="245" spans="1:26" ht="15.75" customHeight="1">
      <c r="A245" s="326"/>
      <c r="B245" s="326"/>
      <c r="C245" s="326"/>
      <c r="D245" s="326"/>
      <c r="E245" s="326"/>
      <c r="F245" s="326"/>
      <c r="G245" s="314"/>
      <c r="H245" s="314"/>
      <c r="I245" s="314"/>
      <c r="J245" s="327"/>
      <c r="K245" s="327"/>
      <c r="L245" s="327"/>
      <c r="M245" s="327"/>
      <c r="N245" s="327"/>
      <c r="O245" s="327"/>
      <c r="P245" s="327"/>
      <c r="Q245" s="327"/>
      <c r="R245" s="327"/>
      <c r="S245" s="327"/>
      <c r="T245" s="327"/>
      <c r="U245" s="327"/>
      <c r="V245" s="327"/>
      <c r="W245" s="327"/>
      <c r="X245" s="327"/>
      <c r="Y245" s="327"/>
      <c r="Z245" s="327"/>
    </row>
    <row r="246" spans="1:26" ht="15.75" customHeight="1">
      <c r="A246" s="326"/>
      <c r="B246" s="326"/>
      <c r="C246" s="326"/>
      <c r="D246" s="326"/>
      <c r="E246" s="326"/>
      <c r="F246" s="326"/>
      <c r="G246" s="314"/>
      <c r="H246" s="314"/>
      <c r="I246" s="314"/>
      <c r="J246" s="327"/>
      <c r="K246" s="327"/>
      <c r="L246" s="327"/>
      <c r="M246" s="327"/>
      <c r="N246" s="327"/>
      <c r="O246" s="327"/>
      <c r="P246" s="327"/>
      <c r="Q246" s="327"/>
      <c r="R246" s="327"/>
      <c r="S246" s="327"/>
      <c r="T246" s="327"/>
      <c r="U246" s="327"/>
      <c r="V246" s="327"/>
      <c r="W246" s="327"/>
      <c r="X246" s="327"/>
      <c r="Y246" s="327"/>
      <c r="Z246" s="327"/>
    </row>
    <row r="247" spans="1:26" ht="15.75" customHeight="1">
      <c r="A247" s="326"/>
      <c r="B247" s="326"/>
      <c r="C247" s="326"/>
      <c r="D247" s="326"/>
      <c r="E247" s="326"/>
      <c r="F247" s="326"/>
      <c r="G247" s="314"/>
      <c r="H247" s="314"/>
      <c r="I247" s="314"/>
      <c r="J247" s="327"/>
      <c r="K247" s="327"/>
      <c r="L247" s="327"/>
      <c r="M247" s="327"/>
      <c r="N247" s="327"/>
      <c r="O247" s="327"/>
      <c r="P247" s="327"/>
      <c r="Q247" s="327"/>
      <c r="R247" s="327"/>
      <c r="S247" s="327"/>
      <c r="T247" s="327"/>
      <c r="U247" s="327"/>
      <c r="V247" s="327"/>
      <c r="W247" s="327"/>
      <c r="X247" s="327"/>
      <c r="Y247" s="327"/>
      <c r="Z247" s="327"/>
    </row>
    <row r="248" spans="1:26" ht="15.75" customHeight="1">
      <c r="A248" s="326"/>
      <c r="B248" s="326"/>
      <c r="C248" s="326"/>
      <c r="D248" s="326"/>
      <c r="E248" s="326"/>
      <c r="F248" s="326"/>
      <c r="G248" s="314"/>
      <c r="H248" s="314"/>
      <c r="I248" s="314"/>
      <c r="J248" s="327"/>
      <c r="K248" s="327"/>
      <c r="L248" s="327"/>
      <c r="M248" s="327"/>
      <c r="N248" s="327"/>
      <c r="O248" s="327"/>
      <c r="P248" s="327"/>
      <c r="Q248" s="327"/>
      <c r="R248" s="327"/>
      <c r="S248" s="327"/>
      <c r="T248" s="327"/>
      <c r="U248" s="327"/>
      <c r="V248" s="327"/>
      <c r="W248" s="327"/>
      <c r="X248" s="327"/>
      <c r="Y248" s="327"/>
      <c r="Z248" s="327"/>
    </row>
    <row r="249" spans="1:26" ht="15.75" customHeight="1">
      <c r="A249" s="326"/>
      <c r="B249" s="326"/>
      <c r="C249" s="326"/>
      <c r="D249" s="326"/>
      <c r="E249" s="326"/>
      <c r="F249" s="326"/>
      <c r="G249" s="314"/>
      <c r="H249" s="314"/>
      <c r="I249" s="314"/>
      <c r="J249" s="327"/>
      <c r="K249" s="327"/>
      <c r="L249" s="327"/>
      <c r="M249" s="327"/>
      <c r="N249" s="327"/>
      <c r="O249" s="327"/>
      <c r="P249" s="327"/>
      <c r="Q249" s="327"/>
      <c r="R249" s="327"/>
      <c r="S249" s="327"/>
      <c r="T249" s="327"/>
      <c r="U249" s="327"/>
      <c r="V249" s="327"/>
      <c r="W249" s="327"/>
      <c r="X249" s="327"/>
      <c r="Y249" s="327"/>
      <c r="Z249" s="327"/>
    </row>
    <row r="250" spans="1:26" ht="15.75" customHeight="1">
      <c r="A250" s="326"/>
      <c r="B250" s="326"/>
      <c r="C250" s="326"/>
      <c r="D250" s="326"/>
      <c r="E250" s="326"/>
      <c r="F250" s="326"/>
      <c r="G250" s="314"/>
      <c r="H250" s="314"/>
      <c r="I250" s="314"/>
      <c r="J250" s="327"/>
      <c r="K250" s="327"/>
      <c r="L250" s="327"/>
      <c r="M250" s="327"/>
      <c r="N250" s="327"/>
      <c r="O250" s="327"/>
      <c r="P250" s="327"/>
      <c r="Q250" s="327"/>
      <c r="R250" s="327"/>
      <c r="S250" s="327"/>
      <c r="T250" s="327"/>
      <c r="U250" s="327"/>
      <c r="V250" s="327"/>
      <c r="W250" s="327"/>
      <c r="X250" s="327"/>
      <c r="Y250" s="327"/>
      <c r="Z250" s="327"/>
    </row>
    <row r="251" spans="1:26" ht="15.75" customHeight="1">
      <c r="A251" s="326"/>
      <c r="B251" s="326"/>
      <c r="C251" s="326"/>
      <c r="D251" s="326"/>
      <c r="E251" s="326"/>
      <c r="F251" s="326"/>
      <c r="G251" s="314"/>
      <c r="H251" s="314"/>
      <c r="I251" s="314"/>
      <c r="J251" s="327"/>
      <c r="K251" s="327"/>
      <c r="L251" s="327"/>
      <c r="M251" s="327"/>
      <c r="N251" s="327"/>
      <c r="O251" s="327"/>
      <c r="P251" s="327"/>
      <c r="Q251" s="327"/>
      <c r="R251" s="327"/>
      <c r="S251" s="327"/>
      <c r="T251" s="327"/>
      <c r="U251" s="327"/>
      <c r="V251" s="327"/>
      <c r="W251" s="327"/>
      <c r="X251" s="327"/>
      <c r="Y251" s="327"/>
      <c r="Z251" s="327"/>
    </row>
    <row r="252" spans="1:26" ht="15.75" customHeight="1">
      <c r="A252" s="326"/>
      <c r="B252" s="326"/>
      <c r="C252" s="326"/>
      <c r="D252" s="326"/>
      <c r="E252" s="326"/>
      <c r="F252" s="326"/>
      <c r="G252" s="314"/>
      <c r="H252" s="314"/>
      <c r="I252" s="314"/>
      <c r="J252" s="327"/>
      <c r="K252" s="327"/>
      <c r="L252" s="327"/>
      <c r="M252" s="327"/>
      <c r="N252" s="327"/>
      <c r="O252" s="327"/>
      <c r="P252" s="327"/>
      <c r="Q252" s="327"/>
      <c r="R252" s="327"/>
      <c r="S252" s="327"/>
      <c r="T252" s="327"/>
      <c r="U252" s="327"/>
      <c r="V252" s="327"/>
      <c r="W252" s="327"/>
      <c r="X252" s="327"/>
      <c r="Y252" s="327"/>
      <c r="Z252" s="327"/>
    </row>
    <row r="253" spans="1:26" ht="15.75" customHeight="1">
      <c r="A253" s="326"/>
      <c r="B253" s="326"/>
      <c r="C253" s="326"/>
      <c r="D253" s="326"/>
      <c r="E253" s="326"/>
      <c r="F253" s="326"/>
      <c r="G253" s="314"/>
      <c r="H253" s="314"/>
      <c r="I253" s="314"/>
      <c r="J253" s="327"/>
      <c r="K253" s="327"/>
      <c r="L253" s="327"/>
      <c r="M253" s="327"/>
      <c r="N253" s="327"/>
      <c r="O253" s="327"/>
      <c r="P253" s="327"/>
      <c r="Q253" s="327"/>
      <c r="R253" s="327"/>
      <c r="S253" s="327"/>
      <c r="T253" s="327"/>
      <c r="U253" s="327"/>
      <c r="V253" s="327"/>
      <c r="W253" s="327"/>
      <c r="X253" s="327"/>
      <c r="Y253" s="327"/>
      <c r="Z253" s="327"/>
    </row>
    <row r="254" spans="1:26" ht="15.75" customHeight="1">
      <c r="A254" s="326"/>
      <c r="B254" s="326"/>
      <c r="C254" s="326"/>
      <c r="D254" s="326"/>
      <c r="E254" s="326"/>
      <c r="F254" s="326"/>
      <c r="G254" s="314"/>
      <c r="H254" s="314"/>
      <c r="I254" s="314"/>
      <c r="J254" s="327"/>
      <c r="K254" s="327"/>
      <c r="L254" s="327"/>
      <c r="M254" s="327"/>
      <c r="N254" s="327"/>
      <c r="O254" s="327"/>
      <c r="P254" s="327"/>
      <c r="Q254" s="327"/>
      <c r="R254" s="327"/>
      <c r="S254" s="327"/>
      <c r="T254" s="327"/>
      <c r="U254" s="327"/>
      <c r="V254" s="327"/>
      <c r="W254" s="327"/>
      <c r="X254" s="327"/>
      <c r="Y254" s="327"/>
      <c r="Z254" s="327"/>
    </row>
    <row r="255" spans="1:26" ht="15.75" customHeight="1">
      <c r="A255" s="326"/>
      <c r="B255" s="326"/>
      <c r="C255" s="326"/>
      <c r="D255" s="326"/>
      <c r="E255" s="326"/>
      <c r="F255" s="326"/>
      <c r="G255" s="314"/>
      <c r="H255" s="314"/>
      <c r="I255" s="314"/>
      <c r="J255" s="327"/>
      <c r="K255" s="327"/>
      <c r="L255" s="327"/>
      <c r="M255" s="327"/>
      <c r="N255" s="327"/>
      <c r="O255" s="327"/>
      <c r="P255" s="327"/>
      <c r="Q255" s="327"/>
      <c r="R255" s="327"/>
      <c r="S255" s="327"/>
      <c r="T255" s="327"/>
      <c r="U255" s="327"/>
      <c r="V255" s="327"/>
      <c r="W255" s="327"/>
      <c r="X255" s="327"/>
      <c r="Y255" s="327"/>
      <c r="Z255" s="327"/>
    </row>
    <row r="256" spans="1:26" ht="15.75" customHeight="1">
      <c r="A256" s="326"/>
      <c r="B256" s="326"/>
      <c r="C256" s="326"/>
      <c r="D256" s="326"/>
      <c r="E256" s="326"/>
      <c r="F256" s="326"/>
      <c r="G256" s="314"/>
      <c r="H256" s="314"/>
      <c r="I256" s="314"/>
      <c r="J256" s="327"/>
      <c r="K256" s="327"/>
      <c r="L256" s="327"/>
      <c r="M256" s="327"/>
      <c r="N256" s="327"/>
      <c r="O256" s="327"/>
      <c r="P256" s="327"/>
      <c r="Q256" s="327"/>
      <c r="R256" s="327"/>
      <c r="S256" s="327"/>
      <c r="T256" s="327"/>
      <c r="U256" s="327"/>
      <c r="V256" s="327"/>
      <c r="W256" s="327"/>
      <c r="X256" s="327"/>
      <c r="Y256" s="327"/>
      <c r="Z256" s="327"/>
    </row>
    <row r="257" spans="1:26" ht="15.75" customHeight="1">
      <c r="A257" s="326"/>
      <c r="B257" s="326"/>
      <c r="C257" s="326"/>
      <c r="D257" s="326"/>
      <c r="E257" s="326"/>
      <c r="F257" s="326"/>
      <c r="G257" s="314"/>
      <c r="H257" s="314"/>
      <c r="I257" s="314"/>
      <c r="J257" s="327"/>
      <c r="K257" s="327"/>
      <c r="L257" s="327"/>
      <c r="M257" s="327"/>
      <c r="N257" s="327"/>
      <c r="O257" s="327"/>
      <c r="P257" s="327"/>
      <c r="Q257" s="327"/>
      <c r="R257" s="327"/>
      <c r="S257" s="327"/>
      <c r="T257" s="327"/>
      <c r="U257" s="327"/>
      <c r="V257" s="327"/>
      <c r="W257" s="327"/>
      <c r="X257" s="327"/>
      <c r="Y257" s="327"/>
      <c r="Z257" s="327"/>
    </row>
    <row r="258" spans="1:26" ht="15.75" customHeight="1">
      <c r="A258" s="326"/>
      <c r="B258" s="326"/>
      <c r="C258" s="326"/>
      <c r="D258" s="326"/>
      <c r="E258" s="326"/>
      <c r="F258" s="326"/>
      <c r="G258" s="314"/>
      <c r="H258" s="314"/>
      <c r="I258" s="314"/>
      <c r="J258" s="327"/>
      <c r="K258" s="327"/>
      <c r="L258" s="327"/>
      <c r="M258" s="327"/>
      <c r="N258" s="327"/>
      <c r="O258" s="327"/>
      <c r="P258" s="327"/>
      <c r="Q258" s="327"/>
      <c r="R258" s="327"/>
      <c r="S258" s="327"/>
      <c r="T258" s="327"/>
      <c r="U258" s="327"/>
      <c r="V258" s="327"/>
      <c r="W258" s="327"/>
      <c r="X258" s="327"/>
      <c r="Y258" s="327"/>
      <c r="Z258" s="327"/>
    </row>
    <row r="259" spans="1:26" ht="15.75" customHeight="1">
      <c r="A259" s="326"/>
      <c r="B259" s="326"/>
      <c r="C259" s="326"/>
      <c r="D259" s="326"/>
      <c r="E259" s="326"/>
      <c r="F259" s="326"/>
      <c r="G259" s="314"/>
      <c r="H259" s="314"/>
      <c r="I259" s="314"/>
      <c r="J259" s="327"/>
      <c r="K259" s="327"/>
      <c r="L259" s="327"/>
      <c r="M259" s="327"/>
      <c r="N259" s="327"/>
      <c r="O259" s="327"/>
      <c r="P259" s="327"/>
      <c r="Q259" s="327"/>
      <c r="R259" s="327"/>
      <c r="S259" s="327"/>
      <c r="T259" s="327"/>
      <c r="U259" s="327"/>
      <c r="V259" s="327"/>
      <c r="W259" s="327"/>
      <c r="X259" s="327"/>
      <c r="Y259" s="327"/>
      <c r="Z259" s="327"/>
    </row>
    <row r="260" spans="1:26" ht="15.75" customHeight="1">
      <c r="A260" s="326"/>
      <c r="B260" s="326"/>
      <c r="C260" s="326"/>
      <c r="D260" s="326"/>
      <c r="E260" s="326"/>
      <c r="F260" s="326"/>
      <c r="G260" s="314"/>
      <c r="H260" s="314"/>
      <c r="I260" s="314"/>
      <c r="J260" s="327"/>
      <c r="K260" s="327"/>
      <c r="L260" s="327"/>
      <c r="M260" s="327"/>
      <c r="N260" s="327"/>
      <c r="O260" s="327"/>
      <c r="P260" s="327"/>
      <c r="Q260" s="327"/>
      <c r="R260" s="327"/>
      <c r="S260" s="327"/>
      <c r="T260" s="327"/>
      <c r="U260" s="327"/>
      <c r="V260" s="327"/>
      <c r="W260" s="327"/>
      <c r="X260" s="327"/>
      <c r="Y260" s="327"/>
      <c r="Z260" s="327"/>
    </row>
    <row r="261" spans="1:26" ht="15.75" customHeight="1">
      <c r="A261" s="326"/>
      <c r="B261" s="326"/>
      <c r="C261" s="326"/>
      <c r="D261" s="326"/>
      <c r="E261" s="326"/>
      <c r="F261" s="326"/>
      <c r="G261" s="314"/>
      <c r="H261" s="314"/>
      <c r="I261" s="314"/>
      <c r="J261" s="327"/>
      <c r="K261" s="327"/>
      <c r="L261" s="327"/>
      <c r="M261" s="327"/>
      <c r="N261" s="327"/>
      <c r="O261" s="327"/>
      <c r="P261" s="327"/>
      <c r="Q261" s="327"/>
      <c r="R261" s="327"/>
      <c r="S261" s="327"/>
      <c r="T261" s="327"/>
      <c r="U261" s="327"/>
      <c r="V261" s="327"/>
      <c r="W261" s="327"/>
      <c r="X261" s="327"/>
      <c r="Y261" s="327"/>
      <c r="Z261" s="327"/>
    </row>
    <row r="262" spans="1:26" ht="15.75" customHeight="1">
      <c r="A262" s="326"/>
      <c r="B262" s="326"/>
      <c r="C262" s="326"/>
      <c r="D262" s="326"/>
      <c r="E262" s="326"/>
      <c r="F262" s="326"/>
      <c r="G262" s="314"/>
      <c r="H262" s="314"/>
      <c r="I262" s="314"/>
      <c r="J262" s="327"/>
      <c r="K262" s="327"/>
      <c r="L262" s="327"/>
      <c r="M262" s="327"/>
      <c r="N262" s="327"/>
      <c r="O262" s="327"/>
      <c r="P262" s="327"/>
      <c r="Q262" s="327"/>
      <c r="R262" s="327"/>
      <c r="S262" s="327"/>
      <c r="T262" s="327"/>
      <c r="U262" s="327"/>
      <c r="V262" s="327"/>
      <c r="W262" s="327"/>
      <c r="X262" s="327"/>
      <c r="Y262" s="327"/>
      <c r="Z262" s="327"/>
    </row>
    <row r="263" spans="1:26" ht="15.75" customHeight="1">
      <c r="A263" s="326"/>
      <c r="B263" s="326"/>
      <c r="C263" s="326"/>
      <c r="D263" s="326"/>
      <c r="E263" s="326"/>
      <c r="F263" s="326"/>
      <c r="G263" s="314"/>
      <c r="H263" s="314"/>
      <c r="I263" s="314"/>
      <c r="J263" s="327"/>
      <c r="K263" s="327"/>
      <c r="L263" s="327"/>
      <c r="M263" s="327"/>
      <c r="N263" s="327"/>
      <c r="O263" s="327"/>
      <c r="P263" s="327"/>
      <c r="Q263" s="327"/>
      <c r="R263" s="327"/>
      <c r="S263" s="327"/>
      <c r="T263" s="327"/>
      <c r="U263" s="327"/>
      <c r="V263" s="327"/>
      <c r="W263" s="327"/>
      <c r="X263" s="327"/>
      <c r="Y263" s="327"/>
      <c r="Z263" s="327"/>
    </row>
    <row r="264" spans="1:26" ht="15.75" customHeight="1">
      <c r="A264" s="326"/>
      <c r="B264" s="326"/>
      <c r="C264" s="326"/>
      <c r="D264" s="326"/>
      <c r="E264" s="326"/>
      <c r="F264" s="326"/>
      <c r="G264" s="314"/>
      <c r="H264" s="314"/>
      <c r="I264" s="314"/>
      <c r="J264" s="327"/>
      <c r="K264" s="327"/>
      <c r="L264" s="327"/>
      <c r="M264" s="327"/>
      <c r="N264" s="327"/>
      <c r="O264" s="327"/>
      <c r="P264" s="327"/>
      <c r="Q264" s="327"/>
      <c r="R264" s="327"/>
      <c r="S264" s="327"/>
      <c r="T264" s="327"/>
      <c r="U264" s="327"/>
      <c r="V264" s="327"/>
      <c r="W264" s="327"/>
      <c r="X264" s="327"/>
      <c r="Y264" s="327"/>
      <c r="Z264" s="327"/>
    </row>
    <row r="265" spans="1:26" ht="15.75" customHeight="1">
      <c r="A265" s="326"/>
      <c r="B265" s="326"/>
      <c r="C265" s="326"/>
      <c r="D265" s="326"/>
      <c r="E265" s="326"/>
      <c r="F265" s="326"/>
      <c r="G265" s="314"/>
      <c r="H265" s="314"/>
      <c r="I265" s="314"/>
      <c r="J265" s="327"/>
      <c r="K265" s="327"/>
      <c r="L265" s="327"/>
      <c r="M265" s="327"/>
      <c r="N265" s="327"/>
      <c r="O265" s="327"/>
      <c r="P265" s="327"/>
      <c r="Q265" s="327"/>
      <c r="R265" s="327"/>
      <c r="S265" s="327"/>
      <c r="T265" s="327"/>
      <c r="U265" s="327"/>
      <c r="V265" s="327"/>
      <c r="W265" s="327"/>
      <c r="X265" s="327"/>
      <c r="Y265" s="327"/>
      <c r="Z265" s="327"/>
    </row>
    <row r="266" spans="1:26" ht="15.75" customHeight="1">
      <c r="A266" s="326"/>
      <c r="B266" s="326"/>
      <c r="C266" s="326"/>
      <c r="D266" s="326"/>
      <c r="E266" s="326"/>
      <c r="F266" s="326"/>
      <c r="G266" s="314"/>
      <c r="H266" s="314"/>
      <c r="I266" s="314"/>
      <c r="J266" s="327"/>
      <c r="K266" s="327"/>
      <c r="L266" s="327"/>
      <c r="M266" s="327"/>
      <c r="N266" s="327"/>
      <c r="O266" s="327"/>
      <c r="P266" s="327"/>
      <c r="Q266" s="327"/>
      <c r="R266" s="327"/>
      <c r="S266" s="327"/>
      <c r="T266" s="327"/>
      <c r="U266" s="327"/>
      <c r="V266" s="327"/>
      <c r="W266" s="327"/>
      <c r="X266" s="327"/>
      <c r="Y266" s="327"/>
      <c r="Z266" s="327"/>
    </row>
    <row r="267" spans="1:26" ht="15.75" customHeight="1">
      <c r="A267" s="326"/>
      <c r="B267" s="326"/>
      <c r="C267" s="326"/>
      <c r="D267" s="326"/>
      <c r="E267" s="326"/>
      <c r="F267" s="326"/>
      <c r="G267" s="314"/>
      <c r="H267" s="314"/>
      <c r="I267" s="314"/>
      <c r="J267" s="327"/>
      <c r="K267" s="327"/>
      <c r="L267" s="327"/>
      <c r="M267" s="327"/>
      <c r="N267" s="327"/>
      <c r="O267" s="327"/>
      <c r="P267" s="327"/>
      <c r="Q267" s="327"/>
      <c r="R267" s="327"/>
      <c r="S267" s="327"/>
      <c r="T267" s="327"/>
      <c r="U267" s="327"/>
      <c r="V267" s="327"/>
      <c r="W267" s="327"/>
      <c r="X267" s="327"/>
      <c r="Y267" s="327"/>
      <c r="Z267" s="327"/>
    </row>
    <row r="268" spans="1:26" ht="15.75" customHeight="1">
      <c r="A268" s="326"/>
      <c r="B268" s="326"/>
      <c r="C268" s="326"/>
      <c r="D268" s="326"/>
      <c r="E268" s="326"/>
      <c r="F268" s="326"/>
      <c r="G268" s="314"/>
      <c r="H268" s="314"/>
      <c r="I268" s="314"/>
      <c r="J268" s="327"/>
      <c r="K268" s="327"/>
      <c r="L268" s="327"/>
      <c r="M268" s="327"/>
      <c r="N268" s="327"/>
      <c r="O268" s="327"/>
      <c r="P268" s="327"/>
      <c r="Q268" s="327"/>
      <c r="R268" s="327"/>
      <c r="S268" s="327"/>
      <c r="T268" s="327"/>
      <c r="U268" s="327"/>
      <c r="V268" s="327"/>
      <c r="W268" s="327"/>
      <c r="X268" s="327"/>
      <c r="Y268" s="327"/>
      <c r="Z268" s="327"/>
    </row>
    <row r="269" spans="1:26" ht="15.75" customHeight="1">
      <c r="A269" s="326"/>
      <c r="B269" s="326"/>
      <c r="C269" s="326"/>
      <c r="D269" s="326"/>
      <c r="E269" s="326"/>
      <c r="F269" s="326"/>
      <c r="G269" s="314"/>
      <c r="H269" s="314"/>
      <c r="I269" s="314"/>
      <c r="J269" s="327"/>
      <c r="K269" s="327"/>
      <c r="L269" s="327"/>
      <c r="M269" s="327"/>
      <c r="N269" s="327"/>
      <c r="O269" s="327"/>
      <c r="P269" s="327"/>
      <c r="Q269" s="327"/>
      <c r="R269" s="327"/>
      <c r="S269" s="327"/>
      <c r="T269" s="327"/>
      <c r="U269" s="327"/>
      <c r="V269" s="327"/>
      <c r="W269" s="327"/>
      <c r="X269" s="327"/>
      <c r="Y269" s="327"/>
      <c r="Z269" s="327"/>
    </row>
    <row r="270" spans="1:26" ht="15.75" customHeight="1">
      <c r="A270" s="326"/>
      <c r="B270" s="326"/>
      <c r="C270" s="326"/>
      <c r="D270" s="326"/>
      <c r="E270" s="326"/>
      <c r="F270" s="326"/>
      <c r="G270" s="314"/>
      <c r="H270" s="314"/>
      <c r="I270" s="314"/>
      <c r="J270" s="327"/>
      <c r="K270" s="327"/>
      <c r="L270" s="327"/>
      <c r="M270" s="327"/>
      <c r="N270" s="327"/>
      <c r="O270" s="327"/>
      <c r="P270" s="327"/>
      <c r="Q270" s="327"/>
      <c r="R270" s="327"/>
      <c r="S270" s="327"/>
      <c r="T270" s="327"/>
      <c r="U270" s="327"/>
      <c r="V270" s="327"/>
      <c r="W270" s="327"/>
      <c r="X270" s="327"/>
      <c r="Y270" s="327"/>
      <c r="Z270" s="327"/>
    </row>
    <row r="271" spans="1:26" ht="15.75" customHeight="1">
      <c r="A271" s="326"/>
      <c r="B271" s="326"/>
      <c r="C271" s="326"/>
      <c r="D271" s="326"/>
      <c r="E271" s="326"/>
      <c r="F271" s="326"/>
      <c r="G271" s="314"/>
      <c r="H271" s="314"/>
      <c r="I271" s="314"/>
      <c r="J271" s="327"/>
      <c r="K271" s="327"/>
      <c r="L271" s="327"/>
      <c r="M271" s="327"/>
      <c r="N271" s="327"/>
      <c r="O271" s="327"/>
      <c r="P271" s="327"/>
      <c r="Q271" s="327"/>
      <c r="R271" s="327"/>
      <c r="S271" s="327"/>
      <c r="T271" s="327"/>
      <c r="U271" s="327"/>
      <c r="V271" s="327"/>
      <c r="W271" s="327"/>
      <c r="X271" s="327"/>
      <c r="Y271" s="327"/>
      <c r="Z271" s="327"/>
    </row>
    <row r="272" spans="1:26" ht="15.75" customHeight="1">
      <c r="A272" s="326"/>
      <c r="B272" s="326"/>
      <c r="C272" s="326"/>
      <c r="D272" s="326"/>
      <c r="E272" s="326"/>
      <c r="F272" s="326"/>
      <c r="G272" s="314"/>
      <c r="H272" s="314"/>
      <c r="I272" s="314"/>
      <c r="J272" s="327"/>
      <c r="K272" s="327"/>
      <c r="L272" s="327"/>
      <c r="M272" s="327"/>
      <c r="N272" s="327"/>
      <c r="O272" s="327"/>
      <c r="P272" s="327"/>
      <c r="Q272" s="327"/>
      <c r="R272" s="327"/>
      <c r="S272" s="327"/>
      <c r="T272" s="327"/>
      <c r="U272" s="327"/>
      <c r="V272" s="327"/>
      <c r="W272" s="327"/>
      <c r="X272" s="327"/>
      <c r="Y272" s="327"/>
      <c r="Z272" s="327"/>
    </row>
    <row r="273" spans="1:26" ht="15.75" customHeight="1">
      <c r="A273" s="326"/>
      <c r="B273" s="326"/>
      <c r="C273" s="326"/>
      <c r="D273" s="326"/>
      <c r="E273" s="326"/>
      <c r="F273" s="326"/>
      <c r="G273" s="314"/>
      <c r="H273" s="314"/>
      <c r="I273" s="314"/>
      <c r="J273" s="327"/>
      <c r="K273" s="327"/>
      <c r="L273" s="327"/>
      <c r="M273" s="327"/>
      <c r="N273" s="327"/>
      <c r="O273" s="327"/>
      <c r="P273" s="327"/>
      <c r="Q273" s="327"/>
      <c r="R273" s="327"/>
      <c r="S273" s="327"/>
      <c r="T273" s="327"/>
      <c r="U273" s="327"/>
      <c r="V273" s="327"/>
      <c r="W273" s="327"/>
      <c r="X273" s="327"/>
      <c r="Y273" s="327"/>
      <c r="Z273" s="327"/>
    </row>
    <row r="274" spans="1:26" ht="15.75" customHeight="1">
      <c r="A274" s="326"/>
      <c r="B274" s="326"/>
      <c r="C274" s="326"/>
      <c r="D274" s="326"/>
      <c r="E274" s="326"/>
      <c r="F274" s="326"/>
      <c r="G274" s="314"/>
      <c r="H274" s="314"/>
      <c r="I274" s="314"/>
      <c r="J274" s="327"/>
      <c r="K274" s="327"/>
      <c r="L274" s="327"/>
      <c r="M274" s="327"/>
      <c r="N274" s="327"/>
      <c r="O274" s="327"/>
      <c r="P274" s="327"/>
      <c r="Q274" s="327"/>
      <c r="R274" s="327"/>
      <c r="S274" s="327"/>
      <c r="T274" s="327"/>
      <c r="U274" s="327"/>
      <c r="V274" s="327"/>
      <c r="W274" s="327"/>
      <c r="X274" s="327"/>
      <c r="Y274" s="327"/>
      <c r="Z274" s="327"/>
    </row>
    <row r="275" spans="1:26" ht="15.75" customHeight="1">
      <c r="A275" s="326"/>
      <c r="B275" s="326"/>
      <c r="C275" s="326"/>
      <c r="D275" s="326"/>
      <c r="E275" s="326"/>
      <c r="F275" s="326"/>
      <c r="G275" s="314"/>
      <c r="H275" s="314"/>
      <c r="I275" s="314"/>
      <c r="J275" s="327"/>
      <c r="K275" s="327"/>
      <c r="L275" s="327"/>
      <c r="M275" s="327"/>
      <c r="N275" s="327"/>
      <c r="O275" s="327"/>
      <c r="P275" s="327"/>
      <c r="Q275" s="327"/>
      <c r="R275" s="327"/>
      <c r="S275" s="327"/>
      <c r="T275" s="327"/>
      <c r="U275" s="327"/>
      <c r="V275" s="327"/>
      <c r="W275" s="327"/>
      <c r="X275" s="327"/>
      <c r="Y275" s="327"/>
      <c r="Z275" s="327"/>
    </row>
    <row r="276" spans="1:26" ht="15.75" customHeight="1">
      <c r="A276" s="326"/>
      <c r="B276" s="326"/>
      <c r="C276" s="326"/>
      <c r="D276" s="326"/>
      <c r="E276" s="326"/>
      <c r="F276" s="326"/>
      <c r="G276" s="314"/>
      <c r="H276" s="314"/>
      <c r="I276" s="314"/>
      <c r="J276" s="327"/>
      <c r="K276" s="327"/>
      <c r="L276" s="327"/>
      <c r="M276" s="327"/>
      <c r="N276" s="327"/>
      <c r="O276" s="327"/>
      <c r="P276" s="327"/>
      <c r="Q276" s="327"/>
      <c r="R276" s="327"/>
      <c r="S276" s="327"/>
      <c r="T276" s="327"/>
      <c r="U276" s="327"/>
      <c r="V276" s="327"/>
      <c r="W276" s="327"/>
      <c r="X276" s="327"/>
      <c r="Y276" s="327"/>
      <c r="Z276" s="327"/>
    </row>
    <row r="277" spans="1:26" ht="15.75" customHeight="1">
      <c r="A277" s="326"/>
      <c r="B277" s="326"/>
      <c r="C277" s="326"/>
      <c r="D277" s="326"/>
      <c r="E277" s="326"/>
      <c r="F277" s="326"/>
      <c r="G277" s="314"/>
      <c r="H277" s="314"/>
      <c r="I277" s="314"/>
      <c r="J277" s="327"/>
      <c r="K277" s="327"/>
      <c r="L277" s="327"/>
      <c r="M277" s="327"/>
      <c r="N277" s="327"/>
      <c r="O277" s="327"/>
      <c r="P277" s="327"/>
      <c r="Q277" s="327"/>
      <c r="R277" s="327"/>
      <c r="S277" s="327"/>
      <c r="T277" s="327"/>
      <c r="U277" s="327"/>
      <c r="V277" s="327"/>
      <c r="W277" s="327"/>
      <c r="X277" s="327"/>
      <c r="Y277" s="327"/>
      <c r="Z277" s="327"/>
    </row>
    <row r="278" spans="1:26" ht="15.75" customHeight="1">
      <c r="A278" s="326"/>
      <c r="B278" s="326"/>
      <c r="C278" s="326"/>
      <c r="D278" s="326"/>
      <c r="E278" s="326"/>
      <c r="F278" s="326"/>
      <c r="G278" s="314"/>
      <c r="H278" s="314"/>
      <c r="I278" s="314"/>
      <c r="J278" s="327"/>
      <c r="K278" s="327"/>
      <c r="L278" s="327"/>
      <c r="M278" s="327"/>
      <c r="N278" s="327"/>
      <c r="O278" s="327"/>
      <c r="P278" s="327"/>
      <c r="Q278" s="327"/>
      <c r="R278" s="327"/>
      <c r="S278" s="327"/>
      <c r="T278" s="327"/>
      <c r="U278" s="327"/>
      <c r="V278" s="327"/>
      <c r="W278" s="327"/>
      <c r="X278" s="327"/>
      <c r="Y278" s="327"/>
      <c r="Z278" s="327"/>
    </row>
    <row r="279" spans="1:26" ht="15.75" customHeight="1">
      <c r="A279" s="326"/>
      <c r="B279" s="326"/>
      <c r="C279" s="326"/>
      <c r="D279" s="326"/>
      <c r="E279" s="326"/>
      <c r="F279" s="326"/>
      <c r="G279" s="314"/>
      <c r="H279" s="314"/>
      <c r="I279" s="314"/>
      <c r="J279" s="327"/>
      <c r="K279" s="327"/>
      <c r="L279" s="327"/>
      <c r="M279" s="327"/>
      <c r="N279" s="327"/>
      <c r="O279" s="327"/>
      <c r="P279" s="327"/>
      <c r="Q279" s="327"/>
      <c r="R279" s="327"/>
      <c r="S279" s="327"/>
      <c r="T279" s="327"/>
      <c r="U279" s="327"/>
      <c r="V279" s="327"/>
      <c r="W279" s="327"/>
      <c r="X279" s="327"/>
      <c r="Y279" s="327"/>
      <c r="Z279" s="327"/>
    </row>
    <row r="280" spans="1:26" ht="15.75" customHeight="1">
      <c r="A280" s="326"/>
      <c r="B280" s="326"/>
      <c r="C280" s="326"/>
      <c r="D280" s="326"/>
      <c r="E280" s="326"/>
      <c r="F280" s="326"/>
      <c r="G280" s="314"/>
      <c r="H280" s="314"/>
      <c r="I280" s="314"/>
      <c r="J280" s="327"/>
      <c r="K280" s="327"/>
      <c r="L280" s="327"/>
      <c r="M280" s="327"/>
      <c r="N280" s="327"/>
      <c r="O280" s="327"/>
      <c r="P280" s="327"/>
      <c r="Q280" s="327"/>
      <c r="R280" s="327"/>
      <c r="S280" s="327"/>
      <c r="T280" s="327"/>
      <c r="U280" s="327"/>
      <c r="V280" s="327"/>
      <c r="W280" s="327"/>
      <c r="X280" s="327"/>
      <c r="Y280" s="327"/>
      <c r="Z280" s="327"/>
    </row>
    <row r="281" spans="1:26" ht="15.75" customHeight="1">
      <c r="A281" s="326"/>
      <c r="B281" s="326"/>
      <c r="C281" s="326"/>
      <c r="D281" s="326"/>
      <c r="E281" s="326"/>
      <c r="F281" s="326"/>
      <c r="G281" s="314"/>
      <c r="H281" s="314"/>
      <c r="I281" s="314"/>
      <c r="J281" s="327"/>
      <c r="K281" s="327"/>
      <c r="L281" s="327"/>
      <c r="M281" s="327"/>
      <c r="N281" s="327"/>
      <c r="O281" s="327"/>
      <c r="P281" s="327"/>
      <c r="Q281" s="327"/>
      <c r="R281" s="327"/>
      <c r="S281" s="327"/>
      <c r="T281" s="327"/>
      <c r="U281" s="327"/>
      <c r="V281" s="327"/>
      <c r="W281" s="327"/>
      <c r="X281" s="327"/>
      <c r="Y281" s="327"/>
      <c r="Z281" s="327"/>
    </row>
    <row r="282" spans="1:26" ht="15.75" customHeight="1">
      <c r="A282" s="326"/>
      <c r="B282" s="326"/>
      <c r="C282" s="326"/>
      <c r="D282" s="326"/>
      <c r="E282" s="326"/>
      <c r="F282" s="326"/>
      <c r="G282" s="314"/>
      <c r="H282" s="314"/>
      <c r="I282" s="314"/>
      <c r="J282" s="327"/>
      <c r="K282" s="327"/>
      <c r="L282" s="327"/>
      <c r="M282" s="327"/>
      <c r="N282" s="327"/>
      <c r="O282" s="327"/>
      <c r="P282" s="327"/>
      <c r="Q282" s="327"/>
      <c r="R282" s="327"/>
      <c r="S282" s="327"/>
      <c r="T282" s="327"/>
      <c r="U282" s="327"/>
      <c r="V282" s="327"/>
      <c r="W282" s="327"/>
      <c r="X282" s="327"/>
      <c r="Y282" s="327"/>
      <c r="Z282" s="327"/>
    </row>
    <row r="283" spans="1:26" ht="15.75" customHeight="1">
      <c r="A283" s="326"/>
      <c r="B283" s="326"/>
      <c r="C283" s="326"/>
      <c r="D283" s="326"/>
      <c r="E283" s="326"/>
      <c r="F283" s="326"/>
      <c r="G283" s="314"/>
      <c r="H283" s="314"/>
      <c r="I283" s="314"/>
      <c r="J283" s="327"/>
      <c r="K283" s="327"/>
      <c r="L283" s="327"/>
      <c r="M283" s="327"/>
      <c r="N283" s="327"/>
      <c r="O283" s="327"/>
      <c r="P283" s="327"/>
      <c r="Q283" s="327"/>
      <c r="R283" s="327"/>
      <c r="S283" s="327"/>
      <c r="T283" s="327"/>
      <c r="U283" s="327"/>
      <c r="V283" s="327"/>
      <c r="W283" s="327"/>
      <c r="X283" s="327"/>
      <c r="Y283" s="327"/>
      <c r="Z283" s="327"/>
    </row>
    <row r="284" spans="1:26" ht="15.75" customHeight="1">
      <c r="A284" s="326"/>
      <c r="B284" s="326"/>
      <c r="C284" s="326"/>
      <c r="D284" s="326"/>
      <c r="E284" s="326"/>
      <c r="F284" s="326"/>
      <c r="G284" s="314"/>
      <c r="H284" s="314"/>
      <c r="I284" s="314"/>
      <c r="J284" s="327"/>
      <c r="K284" s="327"/>
      <c r="L284" s="327"/>
      <c r="M284" s="327"/>
      <c r="N284" s="327"/>
      <c r="O284" s="327"/>
      <c r="P284" s="327"/>
      <c r="Q284" s="327"/>
      <c r="R284" s="327"/>
      <c r="S284" s="327"/>
      <c r="T284" s="327"/>
      <c r="U284" s="327"/>
      <c r="V284" s="327"/>
      <c r="W284" s="327"/>
      <c r="X284" s="327"/>
      <c r="Y284" s="327"/>
      <c r="Z284" s="327"/>
    </row>
    <row r="285" spans="1:26" ht="15.75" customHeight="1">
      <c r="A285" s="326"/>
      <c r="B285" s="326"/>
      <c r="C285" s="326"/>
      <c r="D285" s="326"/>
      <c r="E285" s="326"/>
      <c r="F285" s="326"/>
      <c r="G285" s="314"/>
      <c r="H285" s="314"/>
      <c r="I285" s="314"/>
      <c r="J285" s="327"/>
      <c r="K285" s="327"/>
      <c r="L285" s="327"/>
      <c r="M285" s="327"/>
      <c r="N285" s="327"/>
      <c r="O285" s="327"/>
      <c r="P285" s="327"/>
      <c r="Q285" s="327"/>
      <c r="R285" s="327"/>
      <c r="S285" s="327"/>
      <c r="T285" s="327"/>
      <c r="U285" s="327"/>
      <c r="V285" s="327"/>
      <c r="W285" s="327"/>
      <c r="X285" s="327"/>
      <c r="Y285" s="327"/>
      <c r="Z285" s="327"/>
    </row>
    <row r="286" spans="1:26" ht="15.75" customHeight="1">
      <c r="A286" s="326"/>
      <c r="B286" s="326"/>
      <c r="C286" s="326"/>
      <c r="D286" s="326"/>
      <c r="E286" s="326"/>
      <c r="F286" s="326"/>
      <c r="G286" s="314"/>
      <c r="H286" s="314"/>
      <c r="I286" s="314"/>
      <c r="J286" s="327"/>
      <c r="K286" s="327"/>
      <c r="L286" s="327"/>
      <c r="M286" s="327"/>
      <c r="N286" s="327"/>
      <c r="O286" s="327"/>
      <c r="P286" s="327"/>
      <c r="Q286" s="327"/>
      <c r="R286" s="327"/>
      <c r="S286" s="327"/>
      <c r="T286" s="327"/>
      <c r="U286" s="327"/>
      <c r="V286" s="327"/>
      <c r="W286" s="327"/>
      <c r="X286" s="327"/>
      <c r="Y286" s="327"/>
      <c r="Z286" s="327"/>
    </row>
    <row r="287" spans="1:26" ht="15.75" customHeight="1">
      <c r="A287" s="326"/>
      <c r="B287" s="326"/>
      <c r="C287" s="326"/>
      <c r="D287" s="326"/>
      <c r="E287" s="326"/>
      <c r="F287" s="326"/>
      <c r="G287" s="314"/>
      <c r="H287" s="314"/>
      <c r="I287" s="314"/>
      <c r="J287" s="327"/>
      <c r="K287" s="327"/>
      <c r="L287" s="327"/>
      <c r="M287" s="327"/>
      <c r="N287" s="327"/>
      <c r="O287" s="327"/>
      <c r="P287" s="327"/>
      <c r="Q287" s="327"/>
      <c r="R287" s="327"/>
      <c r="S287" s="327"/>
      <c r="T287" s="327"/>
      <c r="U287" s="327"/>
      <c r="V287" s="327"/>
      <c r="W287" s="327"/>
      <c r="X287" s="327"/>
      <c r="Y287" s="327"/>
      <c r="Z287" s="327"/>
    </row>
    <row r="288" spans="1:26" ht="15.75" customHeight="1">
      <c r="A288" s="326"/>
      <c r="B288" s="326"/>
      <c r="C288" s="326"/>
      <c r="D288" s="326"/>
      <c r="E288" s="326"/>
      <c r="F288" s="326"/>
      <c r="G288" s="314"/>
      <c r="H288" s="314"/>
      <c r="I288" s="314"/>
      <c r="J288" s="327"/>
      <c r="K288" s="327"/>
      <c r="L288" s="327"/>
      <c r="M288" s="327"/>
      <c r="N288" s="327"/>
      <c r="O288" s="327"/>
      <c r="P288" s="327"/>
      <c r="Q288" s="327"/>
      <c r="R288" s="327"/>
      <c r="S288" s="327"/>
      <c r="T288" s="327"/>
      <c r="U288" s="327"/>
      <c r="V288" s="327"/>
      <c r="W288" s="327"/>
      <c r="X288" s="327"/>
      <c r="Y288" s="327"/>
      <c r="Z288" s="327"/>
    </row>
    <row r="289" spans="1:26" ht="15.75" customHeight="1">
      <c r="A289" s="326"/>
      <c r="B289" s="326"/>
      <c r="C289" s="326"/>
      <c r="D289" s="326"/>
      <c r="E289" s="326"/>
      <c r="F289" s="326"/>
      <c r="G289" s="314"/>
      <c r="H289" s="314"/>
      <c r="I289" s="314"/>
      <c r="J289" s="327"/>
      <c r="K289" s="327"/>
      <c r="L289" s="327"/>
      <c r="M289" s="327"/>
      <c r="N289" s="327"/>
      <c r="O289" s="327"/>
      <c r="P289" s="327"/>
      <c r="Q289" s="327"/>
      <c r="R289" s="327"/>
      <c r="S289" s="327"/>
      <c r="T289" s="327"/>
      <c r="U289" s="327"/>
      <c r="V289" s="327"/>
      <c r="W289" s="327"/>
      <c r="X289" s="327"/>
      <c r="Y289" s="327"/>
      <c r="Z289" s="327"/>
    </row>
    <row r="290" spans="1:26" ht="15.75" customHeight="1">
      <c r="A290" s="326"/>
      <c r="B290" s="326"/>
      <c r="C290" s="326"/>
      <c r="D290" s="326"/>
      <c r="E290" s="326"/>
      <c r="F290" s="326"/>
      <c r="G290" s="314"/>
      <c r="H290" s="314"/>
      <c r="I290" s="314"/>
      <c r="J290" s="327"/>
      <c r="K290" s="327"/>
      <c r="L290" s="327"/>
      <c r="M290" s="327"/>
      <c r="N290" s="327"/>
      <c r="O290" s="327"/>
      <c r="P290" s="327"/>
      <c r="Q290" s="327"/>
      <c r="R290" s="327"/>
      <c r="S290" s="327"/>
      <c r="T290" s="327"/>
      <c r="U290" s="327"/>
      <c r="V290" s="327"/>
      <c r="W290" s="327"/>
      <c r="X290" s="327"/>
      <c r="Y290" s="327"/>
      <c r="Z290" s="327"/>
    </row>
    <row r="291" spans="1:26" ht="15.75" customHeight="1">
      <c r="A291" s="326"/>
      <c r="B291" s="326"/>
      <c r="C291" s="326"/>
      <c r="D291" s="326"/>
      <c r="E291" s="326"/>
      <c r="F291" s="326"/>
      <c r="G291" s="314"/>
      <c r="H291" s="314"/>
      <c r="I291" s="314"/>
      <c r="J291" s="327"/>
      <c r="K291" s="327"/>
      <c r="L291" s="327"/>
      <c r="M291" s="327"/>
      <c r="N291" s="327"/>
      <c r="O291" s="327"/>
      <c r="P291" s="327"/>
      <c r="Q291" s="327"/>
      <c r="R291" s="327"/>
      <c r="S291" s="327"/>
      <c r="T291" s="327"/>
      <c r="U291" s="327"/>
      <c r="V291" s="327"/>
      <c r="W291" s="327"/>
      <c r="X291" s="327"/>
      <c r="Y291" s="327"/>
      <c r="Z291" s="327"/>
    </row>
    <row r="292" spans="1:26" ht="15.75" customHeight="1">
      <c r="A292" s="326"/>
      <c r="B292" s="326"/>
      <c r="C292" s="326"/>
      <c r="D292" s="326"/>
      <c r="E292" s="326"/>
      <c r="F292" s="326"/>
      <c r="G292" s="314"/>
      <c r="H292" s="314"/>
      <c r="I292" s="314"/>
      <c r="J292" s="327"/>
      <c r="K292" s="327"/>
      <c r="L292" s="327"/>
      <c r="M292" s="327"/>
      <c r="N292" s="327"/>
      <c r="O292" s="327"/>
      <c r="P292" s="327"/>
      <c r="Q292" s="327"/>
      <c r="R292" s="327"/>
      <c r="S292" s="327"/>
      <c r="T292" s="327"/>
      <c r="U292" s="327"/>
      <c r="V292" s="327"/>
      <c r="W292" s="327"/>
      <c r="X292" s="327"/>
      <c r="Y292" s="327"/>
      <c r="Z292" s="327"/>
    </row>
    <row r="293" spans="1:26" ht="15.75" customHeight="1">
      <c r="A293" s="326"/>
      <c r="B293" s="326"/>
      <c r="C293" s="326"/>
      <c r="D293" s="326"/>
      <c r="E293" s="326"/>
      <c r="F293" s="326"/>
      <c r="G293" s="314"/>
      <c r="H293" s="314"/>
      <c r="I293" s="314"/>
      <c r="J293" s="327"/>
      <c r="K293" s="327"/>
      <c r="L293" s="327"/>
      <c r="M293" s="327"/>
      <c r="N293" s="327"/>
      <c r="O293" s="327"/>
      <c r="P293" s="327"/>
      <c r="Q293" s="327"/>
      <c r="R293" s="327"/>
      <c r="S293" s="327"/>
      <c r="T293" s="327"/>
      <c r="U293" s="327"/>
      <c r="V293" s="327"/>
      <c r="W293" s="327"/>
      <c r="X293" s="327"/>
      <c r="Y293" s="327"/>
      <c r="Z293" s="327"/>
    </row>
    <row r="294" spans="1:26" ht="15.75" customHeight="1">
      <c r="A294" s="326"/>
      <c r="B294" s="326"/>
      <c r="C294" s="326"/>
      <c r="D294" s="326"/>
      <c r="E294" s="326"/>
      <c r="F294" s="326"/>
      <c r="G294" s="314"/>
      <c r="H294" s="314"/>
      <c r="I294" s="314"/>
      <c r="J294" s="327"/>
      <c r="K294" s="327"/>
      <c r="L294" s="327"/>
      <c r="M294" s="327"/>
      <c r="N294" s="327"/>
      <c r="O294" s="327"/>
      <c r="P294" s="327"/>
      <c r="Q294" s="327"/>
      <c r="R294" s="327"/>
      <c r="S294" s="327"/>
      <c r="T294" s="327"/>
      <c r="U294" s="327"/>
      <c r="V294" s="327"/>
      <c r="W294" s="327"/>
      <c r="X294" s="327"/>
      <c r="Y294" s="327"/>
      <c r="Z294" s="327"/>
    </row>
    <row r="295" spans="1:26" ht="15.75" customHeight="1">
      <c r="A295" s="326"/>
      <c r="B295" s="326"/>
      <c r="C295" s="326"/>
      <c r="D295" s="326"/>
      <c r="E295" s="326"/>
      <c r="F295" s="326"/>
      <c r="G295" s="314"/>
      <c r="H295" s="314"/>
      <c r="I295" s="314"/>
      <c r="J295" s="327"/>
      <c r="K295" s="327"/>
      <c r="L295" s="327"/>
      <c r="M295" s="327"/>
      <c r="N295" s="327"/>
      <c r="O295" s="327"/>
      <c r="P295" s="327"/>
      <c r="Q295" s="327"/>
      <c r="R295" s="327"/>
      <c r="S295" s="327"/>
      <c r="T295" s="327"/>
      <c r="U295" s="327"/>
      <c r="V295" s="327"/>
      <c r="W295" s="327"/>
      <c r="X295" s="327"/>
      <c r="Y295" s="327"/>
      <c r="Z295" s="327"/>
    </row>
    <row r="296" spans="1:26" ht="15.75" customHeight="1">
      <c r="A296" s="326"/>
      <c r="B296" s="326"/>
      <c r="C296" s="326"/>
      <c r="D296" s="326"/>
      <c r="E296" s="326"/>
      <c r="F296" s="326"/>
      <c r="G296" s="314"/>
      <c r="H296" s="314"/>
      <c r="I296" s="314"/>
      <c r="J296" s="327"/>
      <c r="K296" s="327"/>
      <c r="L296" s="327"/>
      <c r="M296" s="327"/>
      <c r="N296" s="327"/>
      <c r="O296" s="327"/>
      <c r="P296" s="327"/>
      <c r="Q296" s="327"/>
      <c r="R296" s="327"/>
      <c r="S296" s="327"/>
      <c r="T296" s="327"/>
      <c r="U296" s="327"/>
      <c r="V296" s="327"/>
      <c r="W296" s="327"/>
      <c r="X296" s="327"/>
      <c r="Y296" s="327"/>
      <c r="Z296" s="327"/>
    </row>
    <row r="297" spans="1:26" ht="15.75" customHeight="1">
      <c r="A297" s="326"/>
      <c r="B297" s="326"/>
      <c r="C297" s="326"/>
      <c r="D297" s="326"/>
      <c r="E297" s="326"/>
      <c r="F297" s="326"/>
      <c r="G297" s="314"/>
      <c r="H297" s="314"/>
      <c r="I297" s="314"/>
      <c r="J297" s="327"/>
      <c r="K297" s="327"/>
      <c r="L297" s="327"/>
      <c r="M297" s="327"/>
      <c r="N297" s="327"/>
      <c r="O297" s="327"/>
      <c r="P297" s="327"/>
      <c r="Q297" s="327"/>
      <c r="R297" s="327"/>
      <c r="S297" s="327"/>
      <c r="T297" s="327"/>
      <c r="U297" s="327"/>
      <c r="V297" s="327"/>
      <c r="W297" s="327"/>
      <c r="X297" s="327"/>
      <c r="Y297" s="327"/>
      <c r="Z297" s="327"/>
    </row>
    <row r="298" spans="1:26" ht="15.75" customHeight="1">
      <c r="A298" s="326"/>
      <c r="B298" s="326"/>
      <c r="C298" s="326"/>
      <c r="D298" s="326"/>
      <c r="E298" s="326"/>
      <c r="F298" s="326"/>
      <c r="G298" s="314"/>
      <c r="H298" s="314"/>
      <c r="I298" s="314"/>
      <c r="J298" s="327"/>
      <c r="K298" s="327"/>
      <c r="L298" s="327"/>
      <c r="M298" s="327"/>
      <c r="N298" s="327"/>
      <c r="O298" s="327"/>
      <c r="P298" s="327"/>
      <c r="Q298" s="327"/>
      <c r="R298" s="327"/>
      <c r="S298" s="327"/>
      <c r="T298" s="327"/>
      <c r="U298" s="327"/>
      <c r="V298" s="327"/>
      <c r="W298" s="327"/>
      <c r="X298" s="327"/>
      <c r="Y298" s="327"/>
      <c r="Z298" s="327"/>
    </row>
    <row r="299" spans="1:26" ht="15.75" customHeight="1">
      <c r="A299" s="326"/>
      <c r="B299" s="326"/>
      <c r="C299" s="326"/>
      <c r="D299" s="326"/>
      <c r="E299" s="326"/>
      <c r="F299" s="326"/>
      <c r="G299" s="314"/>
      <c r="H299" s="314"/>
      <c r="I299" s="314"/>
      <c r="J299" s="327"/>
      <c r="K299" s="327"/>
      <c r="L299" s="327"/>
      <c r="M299" s="327"/>
      <c r="N299" s="327"/>
      <c r="O299" s="327"/>
      <c r="P299" s="327"/>
      <c r="Q299" s="327"/>
      <c r="R299" s="327"/>
      <c r="S299" s="327"/>
      <c r="T299" s="327"/>
      <c r="U299" s="327"/>
      <c r="V299" s="327"/>
      <c r="W299" s="327"/>
      <c r="X299" s="327"/>
      <c r="Y299" s="327"/>
      <c r="Z299" s="327"/>
    </row>
    <row r="300" spans="1:26" ht="15.75" customHeight="1">
      <c r="A300" s="326"/>
      <c r="B300" s="326"/>
      <c r="C300" s="326"/>
      <c r="D300" s="326"/>
      <c r="E300" s="326"/>
      <c r="F300" s="326"/>
      <c r="G300" s="314"/>
      <c r="H300" s="314"/>
      <c r="I300" s="314"/>
      <c r="J300" s="327"/>
      <c r="K300" s="327"/>
      <c r="L300" s="327"/>
      <c r="M300" s="327"/>
      <c r="N300" s="327"/>
      <c r="O300" s="327"/>
      <c r="P300" s="327"/>
      <c r="Q300" s="327"/>
      <c r="R300" s="327"/>
      <c r="S300" s="327"/>
      <c r="T300" s="327"/>
      <c r="U300" s="327"/>
      <c r="V300" s="327"/>
      <c r="W300" s="327"/>
      <c r="X300" s="327"/>
      <c r="Y300" s="327"/>
      <c r="Z300" s="327"/>
    </row>
    <row r="301" spans="1:26" ht="15.75" customHeight="1">
      <c r="A301" s="326"/>
      <c r="B301" s="326"/>
      <c r="C301" s="326"/>
      <c r="D301" s="326"/>
      <c r="E301" s="326"/>
      <c r="F301" s="326"/>
      <c r="G301" s="314"/>
      <c r="H301" s="314"/>
      <c r="I301" s="314"/>
      <c r="J301" s="327"/>
      <c r="K301" s="327"/>
      <c r="L301" s="327"/>
      <c r="M301" s="327"/>
      <c r="N301" s="327"/>
      <c r="O301" s="327"/>
      <c r="P301" s="327"/>
      <c r="Q301" s="327"/>
      <c r="R301" s="327"/>
      <c r="S301" s="327"/>
      <c r="T301" s="327"/>
      <c r="U301" s="327"/>
      <c r="V301" s="327"/>
      <c r="W301" s="327"/>
      <c r="X301" s="327"/>
      <c r="Y301" s="327"/>
      <c r="Z301" s="327"/>
    </row>
    <row r="302" spans="1:26" ht="15.75" customHeight="1">
      <c r="A302" s="326"/>
      <c r="B302" s="326"/>
      <c r="C302" s="326"/>
      <c r="D302" s="326"/>
      <c r="E302" s="326"/>
      <c r="F302" s="326"/>
      <c r="G302" s="314"/>
      <c r="H302" s="314"/>
      <c r="I302" s="314"/>
      <c r="J302" s="327"/>
      <c r="K302" s="327"/>
      <c r="L302" s="327"/>
      <c r="M302" s="327"/>
      <c r="N302" s="327"/>
      <c r="O302" s="327"/>
      <c r="P302" s="327"/>
      <c r="Q302" s="327"/>
      <c r="R302" s="327"/>
      <c r="S302" s="327"/>
      <c r="T302" s="327"/>
      <c r="U302" s="327"/>
      <c r="V302" s="327"/>
      <c r="W302" s="327"/>
      <c r="X302" s="327"/>
      <c r="Y302" s="327"/>
      <c r="Z302" s="327"/>
    </row>
    <row r="303" spans="1:26" ht="15.75" customHeight="1">
      <c r="A303" s="326"/>
      <c r="B303" s="326"/>
      <c r="C303" s="326"/>
      <c r="D303" s="326"/>
      <c r="E303" s="326"/>
      <c r="F303" s="326"/>
      <c r="G303" s="314"/>
      <c r="H303" s="314"/>
      <c r="I303" s="314"/>
      <c r="J303" s="327"/>
      <c r="K303" s="327"/>
      <c r="L303" s="327"/>
      <c r="M303" s="327"/>
      <c r="N303" s="327"/>
      <c r="O303" s="327"/>
      <c r="P303" s="327"/>
      <c r="Q303" s="327"/>
      <c r="R303" s="327"/>
      <c r="S303" s="327"/>
      <c r="T303" s="327"/>
      <c r="U303" s="327"/>
      <c r="V303" s="327"/>
      <c r="W303" s="327"/>
      <c r="X303" s="327"/>
      <c r="Y303" s="327"/>
      <c r="Z303" s="327"/>
    </row>
    <row r="304" spans="1:26" ht="15.75" customHeight="1">
      <c r="A304" s="326"/>
      <c r="B304" s="326"/>
      <c r="C304" s="326"/>
      <c r="D304" s="326"/>
      <c r="E304" s="326"/>
      <c r="F304" s="326"/>
      <c r="G304" s="314"/>
      <c r="H304" s="314"/>
      <c r="I304" s="314"/>
      <c r="J304" s="327"/>
      <c r="K304" s="327"/>
      <c r="L304" s="327"/>
      <c r="M304" s="327"/>
      <c r="N304" s="327"/>
      <c r="O304" s="327"/>
      <c r="P304" s="327"/>
      <c r="Q304" s="327"/>
      <c r="R304" s="327"/>
      <c r="S304" s="327"/>
      <c r="T304" s="327"/>
      <c r="U304" s="327"/>
      <c r="V304" s="327"/>
      <c r="W304" s="327"/>
      <c r="X304" s="327"/>
      <c r="Y304" s="327"/>
      <c r="Z304" s="327"/>
    </row>
    <row r="305" spans="1:26" ht="15.75" customHeight="1">
      <c r="A305" s="326"/>
      <c r="B305" s="326"/>
      <c r="C305" s="326"/>
      <c r="D305" s="326"/>
      <c r="E305" s="326"/>
      <c r="F305" s="326"/>
      <c r="G305" s="314"/>
      <c r="H305" s="314"/>
      <c r="I305" s="314"/>
      <c r="J305" s="327"/>
      <c r="K305" s="327"/>
      <c r="L305" s="327"/>
      <c r="M305" s="327"/>
      <c r="N305" s="327"/>
      <c r="O305" s="327"/>
      <c r="P305" s="327"/>
      <c r="Q305" s="327"/>
      <c r="R305" s="327"/>
      <c r="S305" s="327"/>
      <c r="T305" s="327"/>
      <c r="U305" s="327"/>
      <c r="V305" s="327"/>
      <c r="W305" s="327"/>
      <c r="X305" s="327"/>
      <c r="Y305" s="327"/>
      <c r="Z305" s="327"/>
    </row>
    <row r="306" spans="1:26" ht="15.75" customHeight="1">
      <c r="A306" s="326"/>
      <c r="B306" s="326"/>
      <c r="C306" s="326"/>
      <c r="D306" s="326"/>
      <c r="E306" s="326"/>
      <c r="F306" s="326"/>
      <c r="G306" s="314"/>
      <c r="H306" s="314"/>
      <c r="I306" s="314"/>
      <c r="J306" s="327"/>
      <c r="K306" s="327"/>
      <c r="L306" s="327"/>
      <c r="M306" s="327"/>
      <c r="N306" s="327"/>
      <c r="O306" s="327"/>
      <c r="P306" s="327"/>
      <c r="Q306" s="327"/>
      <c r="R306" s="327"/>
      <c r="S306" s="327"/>
      <c r="T306" s="327"/>
      <c r="U306" s="327"/>
      <c r="V306" s="327"/>
      <c r="W306" s="327"/>
      <c r="X306" s="327"/>
      <c r="Y306" s="327"/>
      <c r="Z306" s="327"/>
    </row>
    <row r="307" spans="1:26" ht="15.75" customHeight="1">
      <c r="A307" s="326"/>
      <c r="B307" s="326"/>
      <c r="C307" s="326"/>
      <c r="D307" s="326"/>
      <c r="E307" s="326"/>
      <c r="F307" s="326"/>
      <c r="G307" s="314"/>
      <c r="H307" s="314"/>
      <c r="I307" s="314"/>
      <c r="J307" s="327"/>
      <c r="K307" s="327"/>
      <c r="L307" s="327"/>
      <c r="M307" s="327"/>
      <c r="N307" s="327"/>
      <c r="O307" s="327"/>
      <c r="P307" s="327"/>
      <c r="Q307" s="327"/>
      <c r="R307" s="327"/>
      <c r="S307" s="327"/>
      <c r="T307" s="327"/>
      <c r="U307" s="327"/>
      <c r="V307" s="327"/>
      <c r="W307" s="327"/>
      <c r="X307" s="327"/>
      <c r="Y307" s="327"/>
      <c r="Z307" s="327"/>
    </row>
    <row r="308" spans="1:26" ht="15.75" customHeight="1">
      <c r="A308" s="326"/>
      <c r="B308" s="326"/>
      <c r="C308" s="326"/>
      <c r="D308" s="326"/>
      <c r="E308" s="326"/>
      <c r="F308" s="326"/>
      <c r="G308" s="314"/>
      <c r="H308" s="314"/>
      <c r="I308" s="314"/>
      <c r="J308" s="327"/>
      <c r="K308" s="327"/>
      <c r="L308" s="327"/>
      <c r="M308" s="327"/>
      <c r="N308" s="327"/>
      <c r="O308" s="327"/>
      <c r="P308" s="327"/>
      <c r="Q308" s="327"/>
      <c r="R308" s="327"/>
      <c r="S308" s="327"/>
      <c r="T308" s="327"/>
      <c r="U308" s="327"/>
      <c r="V308" s="327"/>
      <c r="W308" s="327"/>
      <c r="X308" s="327"/>
      <c r="Y308" s="327"/>
      <c r="Z308" s="327"/>
    </row>
    <row r="309" spans="1:26" ht="15.75" customHeight="1">
      <c r="A309" s="326"/>
      <c r="B309" s="326"/>
      <c r="C309" s="326"/>
      <c r="D309" s="326"/>
      <c r="E309" s="326"/>
      <c r="F309" s="326"/>
      <c r="G309" s="314"/>
      <c r="H309" s="314"/>
      <c r="I309" s="314"/>
      <c r="J309" s="327"/>
      <c r="K309" s="327"/>
      <c r="L309" s="327"/>
      <c r="M309" s="327"/>
      <c r="N309" s="327"/>
      <c r="O309" s="327"/>
      <c r="P309" s="327"/>
      <c r="Q309" s="327"/>
      <c r="R309" s="327"/>
      <c r="S309" s="327"/>
      <c r="T309" s="327"/>
      <c r="U309" s="327"/>
      <c r="V309" s="327"/>
      <c r="W309" s="327"/>
      <c r="X309" s="327"/>
      <c r="Y309" s="327"/>
      <c r="Z309" s="327"/>
    </row>
    <row r="310" spans="1:26" ht="15.75" customHeight="1">
      <c r="A310" s="326"/>
      <c r="B310" s="326"/>
      <c r="C310" s="326"/>
      <c r="D310" s="326"/>
      <c r="E310" s="326"/>
      <c r="F310" s="326"/>
      <c r="G310" s="314"/>
      <c r="H310" s="314"/>
      <c r="I310" s="314"/>
      <c r="J310" s="327"/>
      <c r="K310" s="327"/>
      <c r="L310" s="327"/>
      <c r="M310" s="327"/>
      <c r="N310" s="327"/>
      <c r="O310" s="327"/>
      <c r="P310" s="327"/>
      <c r="Q310" s="327"/>
      <c r="R310" s="327"/>
      <c r="S310" s="327"/>
      <c r="T310" s="327"/>
      <c r="U310" s="327"/>
      <c r="V310" s="327"/>
      <c r="W310" s="327"/>
      <c r="X310" s="327"/>
      <c r="Y310" s="327"/>
      <c r="Z310" s="327"/>
    </row>
    <row r="311" spans="1:26" ht="15.75" customHeight="1">
      <c r="A311" s="326"/>
      <c r="B311" s="326"/>
      <c r="C311" s="326"/>
      <c r="D311" s="326"/>
      <c r="E311" s="326"/>
      <c r="F311" s="326"/>
      <c r="G311" s="314"/>
      <c r="H311" s="314"/>
      <c r="I311" s="314"/>
      <c r="J311" s="327"/>
      <c r="K311" s="327"/>
      <c r="L311" s="327"/>
      <c r="M311" s="327"/>
      <c r="N311" s="327"/>
      <c r="O311" s="327"/>
      <c r="P311" s="327"/>
      <c r="Q311" s="327"/>
      <c r="R311" s="327"/>
      <c r="S311" s="327"/>
      <c r="T311" s="327"/>
      <c r="U311" s="327"/>
      <c r="V311" s="327"/>
      <c r="W311" s="327"/>
      <c r="X311" s="327"/>
      <c r="Y311" s="327"/>
      <c r="Z311" s="327"/>
    </row>
    <row r="312" spans="1:26" ht="15.75" customHeight="1">
      <c r="A312" s="326"/>
      <c r="B312" s="326"/>
      <c r="C312" s="326"/>
      <c r="D312" s="326"/>
      <c r="E312" s="326"/>
      <c r="F312" s="326"/>
      <c r="G312" s="314"/>
      <c r="H312" s="314"/>
      <c r="I312" s="314"/>
      <c r="J312" s="327"/>
      <c r="K312" s="327"/>
      <c r="L312" s="327"/>
      <c r="M312" s="327"/>
      <c r="N312" s="327"/>
      <c r="O312" s="327"/>
      <c r="P312" s="327"/>
      <c r="Q312" s="327"/>
      <c r="R312" s="327"/>
      <c r="S312" s="327"/>
      <c r="T312" s="327"/>
      <c r="U312" s="327"/>
      <c r="V312" s="327"/>
      <c r="W312" s="327"/>
      <c r="X312" s="327"/>
      <c r="Y312" s="327"/>
      <c r="Z312" s="327"/>
    </row>
    <row r="313" spans="1:26" ht="15.75" customHeight="1">
      <c r="A313" s="326"/>
      <c r="B313" s="326"/>
      <c r="C313" s="326"/>
      <c r="D313" s="326"/>
      <c r="E313" s="326"/>
      <c r="F313" s="326"/>
      <c r="G313" s="314"/>
      <c r="H313" s="314"/>
      <c r="I313" s="314"/>
      <c r="J313" s="327"/>
      <c r="K313" s="327"/>
      <c r="L313" s="327"/>
      <c r="M313" s="327"/>
      <c r="N313" s="327"/>
      <c r="O313" s="327"/>
      <c r="P313" s="327"/>
      <c r="Q313" s="327"/>
      <c r="R313" s="327"/>
      <c r="S313" s="327"/>
      <c r="T313" s="327"/>
      <c r="U313" s="327"/>
      <c r="V313" s="327"/>
      <c r="W313" s="327"/>
      <c r="X313" s="327"/>
      <c r="Y313" s="327"/>
      <c r="Z313" s="327"/>
    </row>
    <row r="314" spans="1:26" ht="15.75" customHeight="1">
      <c r="A314" s="326"/>
      <c r="B314" s="326"/>
      <c r="C314" s="326"/>
      <c r="D314" s="326"/>
      <c r="E314" s="326"/>
      <c r="F314" s="326"/>
      <c r="G314" s="314"/>
      <c r="H314" s="314"/>
      <c r="I314" s="314"/>
      <c r="J314" s="327"/>
      <c r="K314" s="327"/>
      <c r="L314" s="327"/>
      <c r="M314" s="327"/>
      <c r="N314" s="327"/>
      <c r="O314" s="327"/>
      <c r="P314" s="327"/>
      <c r="Q314" s="327"/>
      <c r="R314" s="327"/>
      <c r="S314" s="327"/>
      <c r="T314" s="327"/>
      <c r="U314" s="327"/>
      <c r="V314" s="327"/>
      <c r="W314" s="327"/>
      <c r="X314" s="327"/>
      <c r="Y314" s="327"/>
      <c r="Z314" s="327"/>
    </row>
    <row r="315" spans="1:26" ht="15.75" customHeight="1">
      <c r="A315" s="326"/>
      <c r="B315" s="326"/>
      <c r="C315" s="326"/>
      <c r="D315" s="326"/>
      <c r="E315" s="326"/>
      <c r="F315" s="326"/>
      <c r="G315" s="314"/>
      <c r="H315" s="314"/>
      <c r="I315" s="314"/>
      <c r="J315" s="327"/>
      <c r="K315" s="327"/>
      <c r="L315" s="327"/>
      <c r="M315" s="327"/>
      <c r="N315" s="327"/>
      <c r="O315" s="327"/>
      <c r="P315" s="327"/>
      <c r="Q315" s="327"/>
      <c r="R315" s="327"/>
      <c r="S315" s="327"/>
      <c r="T315" s="327"/>
      <c r="U315" s="327"/>
      <c r="V315" s="327"/>
      <c r="W315" s="327"/>
      <c r="X315" s="327"/>
      <c r="Y315" s="327"/>
      <c r="Z315" s="327"/>
    </row>
    <row r="316" spans="1:26" ht="15.75" customHeight="1">
      <c r="A316" s="326"/>
      <c r="B316" s="326"/>
      <c r="C316" s="326"/>
      <c r="D316" s="326"/>
      <c r="E316" s="326"/>
      <c r="F316" s="326"/>
      <c r="G316" s="314"/>
      <c r="H316" s="314"/>
      <c r="I316" s="314"/>
      <c r="J316" s="327"/>
      <c r="K316" s="327"/>
      <c r="L316" s="327"/>
      <c r="M316" s="327"/>
      <c r="N316" s="327"/>
      <c r="O316" s="327"/>
      <c r="P316" s="327"/>
      <c r="Q316" s="327"/>
      <c r="R316" s="327"/>
      <c r="S316" s="327"/>
      <c r="T316" s="327"/>
      <c r="U316" s="327"/>
      <c r="V316" s="327"/>
      <c r="W316" s="327"/>
      <c r="X316" s="327"/>
      <c r="Y316" s="327"/>
      <c r="Z316" s="327"/>
    </row>
    <row r="317" spans="1:26" ht="15.75" customHeight="1">
      <c r="A317" s="326"/>
      <c r="B317" s="326"/>
      <c r="C317" s="326"/>
      <c r="D317" s="326"/>
      <c r="E317" s="326"/>
      <c r="F317" s="326"/>
      <c r="G317" s="314"/>
      <c r="H317" s="314"/>
      <c r="I317" s="314"/>
      <c r="J317" s="327"/>
      <c r="K317" s="327"/>
      <c r="L317" s="327"/>
      <c r="M317" s="327"/>
      <c r="N317" s="327"/>
      <c r="O317" s="327"/>
      <c r="P317" s="327"/>
      <c r="Q317" s="327"/>
      <c r="R317" s="327"/>
      <c r="S317" s="327"/>
      <c r="T317" s="327"/>
      <c r="U317" s="327"/>
      <c r="V317" s="327"/>
      <c r="W317" s="327"/>
      <c r="X317" s="327"/>
      <c r="Y317" s="327"/>
      <c r="Z317" s="327"/>
    </row>
    <row r="318" spans="1:26" ht="15.75" customHeight="1">
      <c r="A318" s="326"/>
      <c r="B318" s="326"/>
      <c r="C318" s="326"/>
      <c r="D318" s="326"/>
      <c r="E318" s="326"/>
      <c r="F318" s="326"/>
      <c r="G318" s="314"/>
      <c r="H318" s="314"/>
      <c r="I318" s="314"/>
      <c r="J318" s="327"/>
      <c r="K318" s="327"/>
      <c r="L318" s="327"/>
      <c r="M318" s="327"/>
      <c r="N318" s="327"/>
      <c r="O318" s="327"/>
      <c r="P318" s="327"/>
      <c r="Q318" s="327"/>
      <c r="R318" s="327"/>
      <c r="S318" s="327"/>
      <c r="T318" s="327"/>
      <c r="U318" s="327"/>
      <c r="V318" s="327"/>
      <c r="W318" s="327"/>
      <c r="X318" s="327"/>
      <c r="Y318" s="327"/>
      <c r="Z318" s="327"/>
    </row>
    <row r="319" spans="1:26" ht="15.75" customHeight="1">
      <c r="A319" s="326"/>
      <c r="B319" s="326"/>
      <c r="C319" s="326"/>
      <c r="D319" s="326"/>
      <c r="E319" s="326"/>
      <c r="F319" s="326"/>
      <c r="G319" s="314"/>
      <c r="H319" s="314"/>
      <c r="I319" s="314"/>
      <c r="J319" s="327"/>
      <c r="K319" s="327"/>
      <c r="L319" s="327"/>
      <c r="M319" s="327"/>
      <c r="N319" s="327"/>
      <c r="O319" s="327"/>
      <c r="P319" s="327"/>
      <c r="Q319" s="327"/>
      <c r="R319" s="327"/>
      <c r="S319" s="327"/>
      <c r="T319" s="327"/>
      <c r="U319" s="327"/>
      <c r="V319" s="327"/>
      <c r="W319" s="327"/>
      <c r="X319" s="327"/>
      <c r="Y319" s="327"/>
      <c r="Z319" s="327"/>
    </row>
    <row r="320" spans="1:26" ht="15.75" customHeight="1">
      <c r="A320" s="326"/>
      <c r="B320" s="326"/>
      <c r="C320" s="326"/>
      <c r="D320" s="326"/>
      <c r="E320" s="326"/>
      <c r="F320" s="326"/>
      <c r="G320" s="314"/>
      <c r="H320" s="314"/>
      <c r="I320" s="314"/>
      <c r="J320" s="327"/>
      <c r="K320" s="327"/>
      <c r="L320" s="327"/>
      <c r="M320" s="327"/>
      <c r="N320" s="327"/>
      <c r="O320" s="327"/>
      <c r="P320" s="327"/>
      <c r="Q320" s="327"/>
      <c r="R320" s="327"/>
      <c r="S320" s="327"/>
      <c r="T320" s="327"/>
      <c r="U320" s="327"/>
      <c r="V320" s="327"/>
      <c r="W320" s="327"/>
      <c r="X320" s="327"/>
      <c r="Y320" s="327"/>
      <c r="Z320" s="327"/>
    </row>
    <row r="321" spans="1:26" ht="15.75" customHeight="1">
      <c r="A321" s="326"/>
      <c r="B321" s="326"/>
      <c r="C321" s="326"/>
      <c r="D321" s="326"/>
      <c r="E321" s="326"/>
      <c r="F321" s="326"/>
      <c r="G321" s="314"/>
      <c r="H321" s="314"/>
      <c r="I321" s="314"/>
      <c r="J321" s="327"/>
      <c r="K321" s="327"/>
      <c r="L321" s="327"/>
      <c r="M321" s="327"/>
      <c r="N321" s="327"/>
      <c r="O321" s="327"/>
      <c r="P321" s="327"/>
      <c r="Q321" s="327"/>
      <c r="R321" s="327"/>
      <c r="S321" s="327"/>
      <c r="T321" s="327"/>
      <c r="U321" s="327"/>
      <c r="V321" s="327"/>
      <c r="W321" s="327"/>
      <c r="X321" s="327"/>
      <c r="Y321" s="327"/>
      <c r="Z321" s="327"/>
    </row>
    <row r="322" spans="1:26" ht="15.75" customHeight="1">
      <c r="A322" s="326"/>
      <c r="B322" s="326"/>
      <c r="C322" s="326"/>
      <c r="D322" s="326"/>
      <c r="E322" s="326"/>
      <c r="F322" s="326"/>
      <c r="G322" s="314"/>
      <c r="H322" s="314"/>
      <c r="I322" s="314"/>
      <c r="J322" s="327"/>
      <c r="K322" s="327"/>
      <c r="L322" s="327"/>
      <c r="M322" s="327"/>
      <c r="N322" s="327"/>
      <c r="O322" s="327"/>
      <c r="P322" s="327"/>
      <c r="Q322" s="327"/>
      <c r="R322" s="327"/>
      <c r="S322" s="327"/>
      <c r="T322" s="327"/>
      <c r="U322" s="327"/>
      <c r="V322" s="327"/>
      <c r="W322" s="327"/>
      <c r="X322" s="327"/>
      <c r="Y322" s="327"/>
      <c r="Z322" s="327"/>
    </row>
    <row r="323" spans="1:26" ht="15.75" customHeight="1">
      <c r="A323" s="326"/>
      <c r="B323" s="326"/>
      <c r="C323" s="326"/>
      <c r="D323" s="326"/>
      <c r="E323" s="326"/>
      <c r="F323" s="326"/>
      <c r="G323" s="314"/>
      <c r="H323" s="314"/>
      <c r="I323" s="314"/>
      <c r="J323" s="327"/>
      <c r="K323" s="327"/>
      <c r="L323" s="327"/>
      <c r="M323" s="327"/>
      <c r="N323" s="327"/>
      <c r="O323" s="327"/>
      <c r="P323" s="327"/>
      <c r="Q323" s="327"/>
      <c r="R323" s="327"/>
      <c r="S323" s="327"/>
      <c r="T323" s="327"/>
      <c r="U323" s="327"/>
      <c r="V323" s="327"/>
      <c r="W323" s="327"/>
      <c r="X323" s="327"/>
      <c r="Y323" s="327"/>
      <c r="Z323" s="327"/>
    </row>
    <row r="324" spans="1:26" ht="15.75" customHeight="1">
      <c r="A324" s="326"/>
      <c r="B324" s="326"/>
      <c r="C324" s="326"/>
      <c r="D324" s="326"/>
      <c r="E324" s="326"/>
      <c r="F324" s="326"/>
      <c r="G324" s="314"/>
      <c r="H324" s="314"/>
      <c r="I324" s="314"/>
      <c r="J324" s="327"/>
      <c r="K324" s="327"/>
      <c r="L324" s="327"/>
      <c r="M324" s="327"/>
      <c r="N324" s="327"/>
      <c r="O324" s="327"/>
      <c r="P324" s="327"/>
      <c r="Q324" s="327"/>
      <c r="R324" s="327"/>
      <c r="S324" s="327"/>
      <c r="T324" s="327"/>
      <c r="U324" s="327"/>
      <c r="V324" s="327"/>
      <c r="W324" s="327"/>
      <c r="X324" s="327"/>
      <c r="Y324" s="327"/>
      <c r="Z324" s="327"/>
    </row>
    <row r="325" spans="1:26" ht="15.75" customHeight="1">
      <c r="A325" s="326"/>
      <c r="B325" s="326"/>
      <c r="C325" s="326"/>
      <c r="D325" s="326"/>
      <c r="E325" s="326"/>
      <c r="F325" s="326"/>
      <c r="G325" s="314"/>
      <c r="H325" s="314"/>
      <c r="I325" s="314"/>
      <c r="J325" s="327"/>
      <c r="K325" s="327"/>
      <c r="L325" s="327"/>
      <c r="M325" s="327"/>
      <c r="N325" s="327"/>
      <c r="O325" s="327"/>
      <c r="P325" s="327"/>
      <c r="Q325" s="327"/>
      <c r="R325" s="327"/>
      <c r="S325" s="327"/>
      <c r="T325" s="327"/>
      <c r="U325" s="327"/>
      <c r="V325" s="327"/>
      <c r="W325" s="327"/>
      <c r="X325" s="327"/>
      <c r="Y325" s="327"/>
      <c r="Z325" s="327"/>
    </row>
    <row r="326" spans="1:26" ht="15.75" customHeight="1">
      <c r="A326" s="326"/>
      <c r="B326" s="326"/>
      <c r="C326" s="326"/>
      <c r="D326" s="326"/>
      <c r="E326" s="326"/>
      <c r="F326" s="326"/>
      <c r="G326" s="314"/>
      <c r="H326" s="314"/>
      <c r="I326" s="314"/>
      <c r="J326" s="327"/>
      <c r="K326" s="327"/>
      <c r="L326" s="327"/>
      <c r="M326" s="327"/>
      <c r="N326" s="327"/>
      <c r="O326" s="327"/>
      <c r="P326" s="327"/>
      <c r="Q326" s="327"/>
      <c r="R326" s="327"/>
      <c r="S326" s="327"/>
      <c r="T326" s="327"/>
      <c r="U326" s="327"/>
      <c r="V326" s="327"/>
      <c r="W326" s="327"/>
      <c r="X326" s="327"/>
      <c r="Y326" s="327"/>
      <c r="Z326" s="327"/>
    </row>
    <row r="327" spans="1:26" ht="15.75" customHeight="1">
      <c r="A327" s="326"/>
      <c r="B327" s="326"/>
      <c r="C327" s="326"/>
      <c r="D327" s="326"/>
      <c r="E327" s="326"/>
      <c r="F327" s="326"/>
      <c r="G327" s="314"/>
      <c r="H327" s="314"/>
      <c r="I327" s="314"/>
      <c r="J327" s="327"/>
      <c r="K327" s="327"/>
      <c r="L327" s="327"/>
      <c r="M327" s="327"/>
      <c r="N327" s="327"/>
      <c r="O327" s="327"/>
      <c r="P327" s="327"/>
      <c r="Q327" s="327"/>
      <c r="R327" s="327"/>
      <c r="S327" s="327"/>
      <c r="T327" s="327"/>
      <c r="U327" s="327"/>
      <c r="V327" s="327"/>
      <c r="W327" s="327"/>
      <c r="X327" s="327"/>
      <c r="Y327" s="327"/>
      <c r="Z327" s="327"/>
    </row>
    <row r="328" spans="1:26" ht="15.75" customHeight="1">
      <c r="A328" s="326"/>
      <c r="B328" s="326"/>
      <c r="C328" s="326"/>
      <c r="D328" s="326"/>
      <c r="E328" s="326"/>
      <c r="F328" s="326"/>
      <c r="G328" s="314"/>
      <c r="H328" s="314"/>
      <c r="I328" s="314"/>
      <c r="J328" s="327"/>
      <c r="K328" s="327"/>
      <c r="L328" s="327"/>
      <c r="M328" s="327"/>
      <c r="N328" s="327"/>
      <c r="O328" s="327"/>
      <c r="P328" s="327"/>
      <c r="Q328" s="327"/>
      <c r="R328" s="327"/>
      <c r="S328" s="327"/>
      <c r="T328" s="327"/>
      <c r="U328" s="327"/>
      <c r="V328" s="327"/>
      <c r="W328" s="327"/>
      <c r="X328" s="327"/>
      <c r="Y328" s="327"/>
      <c r="Z328" s="327"/>
    </row>
    <row r="329" spans="1:26" ht="15.75" customHeight="1">
      <c r="A329" s="326"/>
      <c r="B329" s="326"/>
      <c r="C329" s="326"/>
      <c r="D329" s="326"/>
      <c r="E329" s="326"/>
      <c r="F329" s="326"/>
      <c r="G329" s="314"/>
      <c r="H329" s="314"/>
      <c r="I329" s="314"/>
      <c r="J329" s="327"/>
      <c r="K329" s="327"/>
      <c r="L329" s="327"/>
      <c r="M329" s="327"/>
      <c r="N329" s="327"/>
      <c r="O329" s="327"/>
      <c r="P329" s="327"/>
      <c r="Q329" s="327"/>
      <c r="R329" s="327"/>
      <c r="S329" s="327"/>
      <c r="T329" s="327"/>
      <c r="U329" s="327"/>
      <c r="V329" s="327"/>
      <c r="W329" s="327"/>
      <c r="X329" s="327"/>
      <c r="Y329" s="327"/>
      <c r="Z329" s="327"/>
    </row>
    <row r="330" spans="1:26" ht="15.75" customHeight="1">
      <c r="A330" s="326"/>
      <c r="B330" s="326"/>
      <c r="C330" s="326"/>
      <c r="D330" s="326"/>
      <c r="E330" s="326"/>
      <c r="F330" s="326"/>
      <c r="G330" s="314"/>
      <c r="H330" s="314"/>
      <c r="I330" s="314"/>
      <c r="J330" s="327"/>
      <c r="K330" s="327"/>
      <c r="L330" s="327"/>
      <c r="M330" s="327"/>
      <c r="N330" s="327"/>
      <c r="O330" s="327"/>
      <c r="P330" s="327"/>
      <c r="Q330" s="327"/>
      <c r="R330" s="327"/>
      <c r="S330" s="327"/>
      <c r="T330" s="327"/>
      <c r="U330" s="327"/>
      <c r="V330" s="327"/>
      <c r="W330" s="327"/>
      <c r="X330" s="327"/>
      <c r="Y330" s="327"/>
      <c r="Z330" s="327"/>
    </row>
    <row r="331" spans="1:26" ht="15.75" customHeight="1">
      <c r="A331" s="326"/>
      <c r="B331" s="326"/>
      <c r="C331" s="326"/>
      <c r="D331" s="326"/>
      <c r="E331" s="326"/>
      <c r="F331" s="326"/>
      <c r="G331" s="314"/>
      <c r="H331" s="314"/>
      <c r="I331" s="314"/>
      <c r="J331" s="327"/>
      <c r="K331" s="327"/>
      <c r="L331" s="327"/>
      <c r="M331" s="327"/>
      <c r="N331" s="327"/>
      <c r="O331" s="327"/>
      <c r="P331" s="327"/>
      <c r="Q331" s="327"/>
      <c r="R331" s="327"/>
      <c r="S331" s="327"/>
      <c r="T331" s="327"/>
      <c r="U331" s="327"/>
      <c r="V331" s="327"/>
      <c r="W331" s="327"/>
      <c r="X331" s="327"/>
      <c r="Y331" s="327"/>
      <c r="Z331" s="327"/>
    </row>
    <row r="332" spans="1:26" ht="15.75" customHeight="1">
      <c r="A332" s="326"/>
      <c r="B332" s="326"/>
      <c r="C332" s="326"/>
      <c r="D332" s="326"/>
      <c r="E332" s="326"/>
      <c r="F332" s="326"/>
      <c r="G332" s="314"/>
      <c r="H332" s="314"/>
      <c r="I332" s="314"/>
      <c r="J332" s="327"/>
      <c r="K332" s="327"/>
      <c r="L332" s="327"/>
      <c r="M332" s="327"/>
      <c r="N332" s="327"/>
      <c r="O332" s="327"/>
      <c r="P332" s="327"/>
      <c r="Q332" s="327"/>
      <c r="R332" s="327"/>
      <c r="S332" s="327"/>
      <c r="T332" s="327"/>
      <c r="U332" s="327"/>
      <c r="V332" s="327"/>
      <c r="W332" s="327"/>
      <c r="X332" s="327"/>
      <c r="Y332" s="327"/>
      <c r="Z332" s="327"/>
    </row>
    <row r="333" spans="1:26" ht="15.75" customHeight="1">
      <c r="A333" s="326"/>
      <c r="B333" s="326"/>
      <c r="C333" s="326"/>
      <c r="D333" s="326"/>
      <c r="E333" s="326"/>
      <c r="F333" s="326"/>
      <c r="G333" s="314"/>
      <c r="H333" s="314"/>
      <c r="I333" s="314"/>
      <c r="J333" s="327"/>
      <c r="K333" s="327"/>
      <c r="L333" s="327"/>
      <c r="M333" s="327"/>
      <c r="N333" s="327"/>
      <c r="O333" s="327"/>
      <c r="P333" s="327"/>
      <c r="Q333" s="327"/>
      <c r="R333" s="327"/>
      <c r="S333" s="327"/>
      <c r="T333" s="327"/>
      <c r="U333" s="327"/>
      <c r="V333" s="327"/>
      <c r="W333" s="327"/>
      <c r="X333" s="327"/>
      <c r="Y333" s="327"/>
      <c r="Z333" s="327"/>
    </row>
    <row r="334" spans="1:26" ht="15.75" customHeight="1">
      <c r="A334" s="326"/>
      <c r="B334" s="326"/>
      <c r="C334" s="326"/>
      <c r="D334" s="326"/>
      <c r="E334" s="326"/>
      <c r="F334" s="326"/>
      <c r="G334" s="314"/>
      <c r="H334" s="314"/>
      <c r="I334" s="314"/>
      <c r="J334" s="327"/>
      <c r="K334" s="327"/>
      <c r="L334" s="327"/>
      <c r="M334" s="327"/>
      <c r="N334" s="327"/>
      <c r="O334" s="327"/>
      <c r="P334" s="327"/>
      <c r="Q334" s="327"/>
      <c r="R334" s="327"/>
      <c r="S334" s="327"/>
      <c r="T334" s="327"/>
      <c r="U334" s="327"/>
      <c r="V334" s="327"/>
      <c r="W334" s="327"/>
      <c r="X334" s="327"/>
      <c r="Y334" s="327"/>
      <c r="Z334" s="327"/>
    </row>
    <row r="335" spans="1:26" ht="15.75" customHeight="1">
      <c r="A335" s="326"/>
      <c r="B335" s="326"/>
      <c r="C335" s="326"/>
      <c r="D335" s="326"/>
      <c r="E335" s="326"/>
      <c r="F335" s="326"/>
      <c r="G335" s="314"/>
      <c r="H335" s="314"/>
      <c r="I335" s="314"/>
      <c r="J335" s="327"/>
      <c r="K335" s="327"/>
      <c r="L335" s="327"/>
      <c r="M335" s="327"/>
      <c r="N335" s="327"/>
      <c r="O335" s="327"/>
      <c r="P335" s="327"/>
      <c r="Q335" s="327"/>
      <c r="R335" s="327"/>
      <c r="S335" s="327"/>
      <c r="T335" s="327"/>
      <c r="U335" s="327"/>
      <c r="V335" s="327"/>
      <c r="W335" s="327"/>
      <c r="X335" s="327"/>
      <c r="Y335" s="327"/>
      <c r="Z335" s="327"/>
    </row>
    <row r="336" spans="1:26" ht="15.75" customHeight="1">
      <c r="A336" s="326"/>
      <c r="B336" s="326"/>
      <c r="C336" s="326"/>
      <c r="D336" s="326"/>
      <c r="E336" s="326"/>
      <c r="F336" s="326"/>
      <c r="G336" s="314"/>
      <c r="H336" s="314"/>
      <c r="I336" s="314"/>
      <c r="J336" s="327"/>
      <c r="K336" s="327"/>
      <c r="L336" s="327"/>
      <c r="M336" s="327"/>
      <c r="N336" s="327"/>
      <c r="O336" s="327"/>
      <c r="P336" s="327"/>
      <c r="Q336" s="327"/>
      <c r="R336" s="327"/>
      <c r="S336" s="327"/>
      <c r="T336" s="327"/>
      <c r="U336" s="327"/>
      <c r="V336" s="327"/>
      <c r="W336" s="327"/>
      <c r="X336" s="327"/>
      <c r="Y336" s="327"/>
      <c r="Z336" s="327"/>
    </row>
    <row r="337" spans="1:26" ht="15.75" customHeight="1">
      <c r="A337" s="326"/>
      <c r="B337" s="326"/>
      <c r="C337" s="326"/>
      <c r="D337" s="326"/>
      <c r="E337" s="326"/>
      <c r="F337" s="326"/>
      <c r="G337" s="314"/>
      <c r="H337" s="314"/>
      <c r="I337" s="314"/>
      <c r="J337" s="327"/>
      <c r="K337" s="327"/>
      <c r="L337" s="327"/>
      <c r="M337" s="327"/>
      <c r="N337" s="327"/>
      <c r="O337" s="327"/>
      <c r="P337" s="327"/>
      <c r="Q337" s="327"/>
      <c r="R337" s="327"/>
      <c r="S337" s="327"/>
      <c r="T337" s="327"/>
      <c r="U337" s="327"/>
      <c r="V337" s="327"/>
      <c r="W337" s="327"/>
      <c r="X337" s="327"/>
      <c r="Y337" s="327"/>
      <c r="Z337" s="327"/>
    </row>
    <row r="338" spans="1:26" ht="15.75" customHeight="1">
      <c r="A338" s="326"/>
      <c r="B338" s="326"/>
      <c r="C338" s="326"/>
      <c r="D338" s="326"/>
      <c r="E338" s="326"/>
      <c r="F338" s="326"/>
      <c r="G338" s="314"/>
      <c r="H338" s="314"/>
      <c r="I338" s="314"/>
      <c r="J338" s="327"/>
      <c r="K338" s="327"/>
      <c r="L338" s="327"/>
      <c r="M338" s="327"/>
      <c r="N338" s="327"/>
      <c r="O338" s="327"/>
      <c r="P338" s="327"/>
      <c r="Q338" s="327"/>
      <c r="R338" s="327"/>
      <c r="S338" s="327"/>
      <c r="T338" s="327"/>
      <c r="U338" s="327"/>
      <c r="V338" s="327"/>
      <c r="W338" s="327"/>
      <c r="X338" s="327"/>
      <c r="Y338" s="327"/>
      <c r="Z338" s="327"/>
    </row>
    <row r="339" spans="1:26" ht="15.75" customHeight="1">
      <c r="A339" s="326"/>
      <c r="B339" s="326"/>
      <c r="C339" s="326"/>
      <c r="D339" s="326"/>
      <c r="E339" s="326"/>
      <c r="F339" s="326"/>
      <c r="G339" s="314"/>
      <c r="H339" s="314"/>
      <c r="I339" s="314"/>
      <c r="J339" s="327"/>
      <c r="K339" s="327"/>
      <c r="L339" s="327"/>
      <c r="M339" s="327"/>
      <c r="N339" s="327"/>
      <c r="O339" s="327"/>
      <c r="P339" s="327"/>
      <c r="Q339" s="327"/>
      <c r="R339" s="327"/>
      <c r="S339" s="327"/>
      <c r="T339" s="327"/>
      <c r="U339" s="327"/>
      <c r="V339" s="327"/>
      <c r="W339" s="327"/>
      <c r="X339" s="327"/>
      <c r="Y339" s="327"/>
      <c r="Z339" s="327"/>
    </row>
    <row r="340" spans="1:26" ht="15.75" customHeight="1">
      <c r="A340" s="326"/>
      <c r="B340" s="326"/>
      <c r="C340" s="326"/>
      <c r="D340" s="326"/>
      <c r="E340" s="326"/>
      <c r="F340" s="326"/>
      <c r="G340" s="314"/>
      <c r="H340" s="314"/>
      <c r="I340" s="314"/>
      <c r="J340" s="327"/>
      <c r="K340" s="327"/>
      <c r="L340" s="327"/>
      <c r="M340" s="327"/>
      <c r="N340" s="327"/>
      <c r="O340" s="327"/>
      <c r="P340" s="327"/>
      <c r="Q340" s="327"/>
      <c r="R340" s="327"/>
      <c r="S340" s="327"/>
      <c r="T340" s="327"/>
      <c r="U340" s="327"/>
      <c r="V340" s="327"/>
      <c r="W340" s="327"/>
      <c r="X340" s="327"/>
      <c r="Y340" s="327"/>
      <c r="Z340" s="327"/>
    </row>
    <row r="341" spans="1:26" ht="15.75" customHeight="1">
      <c r="A341" s="326"/>
      <c r="B341" s="326"/>
      <c r="C341" s="326"/>
      <c r="D341" s="326"/>
      <c r="E341" s="326"/>
      <c r="F341" s="326"/>
      <c r="G341" s="314"/>
      <c r="H341" s="314"/>
      <c r="I341" s="314"/>
      <c r="J341" s="327"/>
      <c r="K341" s="327"/>
      <c r="L341" s="327"/>
      <c r="M341" s="327"/>
      <c r="N341" s="327"/>
      <c r="O341" s="327"/>
      <c r="P341" s="327"/>
      <c r="Q341" s="327"/>
      <c r="R341" s="327"/>
      <c r="S341" s="327"/>
      <c r="T341" s="327"/>
      <c r="U341" s="327"/>
      <c r="V341" s="327"/>
      <c r="W341" s="327"/>
      <c r="X341" s="327"/>
      <c r="Y341" s="327"/>
      <c r="Z341" s="327"/>
    </row>
    <row r="342" spans="1:26" ht="15.75" customHeight="1">
      <c r="A342" s="326"/>
      <c r="B342" s="326"/>
      <c r="C342" s="326"/>
      <c r="D342" s="326"/>
      <c r="E342" s="326"/>
      <c r="F342" s="326"/>
      <c r="G342" s="314"/>
      <c r="H342" s="314"/>
      <c r="I342" s="314"/>
      <c r="J342" s="327"/>
      <c r="K342" s="327"/>
      <c r="L342" s="327"/>
      <c r="M342" s="327"/>
      <c r="N342" s="327"/>
      <c r="O342" s="327"/>
      <c r="P342" s="327"/>
      <c r="Q342" s="327"/>
      <c r="R342" s="327"/>
      <c r="S342" s="327"/>
      <c r="T342" s="327"/>
      <c r="U342" s="327"/>
      <c r="V342" s="327"/>
      <c r="W342" s="327"/>
      <c r="X342" s="327"/>
      <c r="Y342" s="327"/>
      <c r="Z342" s="327"/>
    </row>
    <row r="343" spans="1:26" ht="15.75" customHeight="1">
      <c r="A343" s="326"/>
      <c r="B343" s="326"/>
      <c r="C343" s="326"/>
      <c r="D343" s="326"/>
      <c r="E343" s="326"/>
      <c r="F343" s="326"/>
      <c r="G343" s="314"/>
      <c r="H343" s="314"/>
      <c r="I343" s="314"/>
      <c r="J343" s="327"/>
      <c r="K343" s="327"/>
      <c r="L343" s="327"/>
      <c r="M343" s="327"/>
      <c r="N343" s="327"/>
      <c r="O343" s="327"/>
      <c r="P343" s="327"/>
      <c r="Q343" s="327"/>
      <c r="R343" s="327"/>
      <c r="S343" s="327"/>
      <c r="T343" s="327"/>
      <c r="U343" s="327"/>
      <c r="V343" s="327"/>
      <c r="W343" s="327"/>
      <c r="X343" s="327"/>
      <c r="Y343" s="327"/>
      <c r="Z343" s="327"/>
    </row>
    <row r="344" spans="1:26" ht="15.75" customHeight="1">
      <c r="A344" s="326"/>
      <c r="B344" s="326"/>
      <c r="C344" s="326"/>
      <c r="D344" s="326"/>
      <c r="E344" s="326"/>
      <c r="F344" s="326"/>
      <c r="G344" s="314"/>
      <c r="H344" s="314"/>
      <c r="I344" s="314"/>
      <c r="J344" s="327"/>
      <c r="K344" s="327"/>
      <c r="L344" s="327"/>
      <c r="M344" s="327"/>
      <c r="N344" s="327"/>
      <c r="O344" s="327"/>
      <c r="P344" s="327"/>
      <c r="Q344" s="327"/>
      <c r="R344" s="327"/>
      <c r="S344" s="327"/>
      <c r="T344" s="327"/>
      <c r="U344" s="327"/>
      <c r="V344" s="327"/>
      <c r="W344" s="327"/>
      <c r="X344" s="327"/>
      <c r="Y344" s="327"/>
      <c r="Z344" s="327"/>
    </row>
    <row r="345" spans="1:26" ht="15.75" customHeight="1">
      <c r="A345" s="326"/>
      <c r="B345" s="326"/>
      <c r="C345" s="326"/>
      <c r="D345" s="326"/>
      <c r="E345" s="326"/>
      <c r="F345" s="326"/>
      <c r="G345" s="314"/>
      <c r="H345" s="314"/>
      <c r="I345" s="314"/>
      <c r="J345" s="327"/>
      <c r="K345" s="327"/>
      <c r="L345" s="327"/>
      <c r="M345" s="327"/>
      <c r="N345" s="327"/>
      <c r="O345" s="327"/>
      <c r="P345" s="327"/>
      <c r="Q345" s="327"/>
      <c r="R345" s="327"/>
      <c r="S345" s="327"/>
      <c r="T345" s="327"/>
      <c r="U345" s="327"/>
      <c r="V345" s="327"/>
      <c r="W345" s="327"/>
      <c r="X345" s="327"/>
      <c r="Y345" s="327"/>
      <c r="Z345" s="327"/>
    </row>
    <row r="346" spans="1:26" ht="15.75" customHeight="1">
      <c r="A346" s="326"/>
      <c r="B346" s="326"/>
      <c r="C346" s="326"/>
      <c r="D346" s="326"/>
      <c r="E346" s="326"/>
      <c r="F346" s="326"/>
      <c r="G346" s="314"/>
      <c r="H346" s="314"/>
      <c r="I346" s="314"/>
      <c r="J346" s="327"/>
      <c r="K346" s="327"/>
      <c r="L346" s="327"/>
      <c r="M346" s="327"/>
      <c r="N346" s="327"/>
      <c r="O346" s="327"/>
      <c r="P346" s="327"/>
      <c r="Q346" s="327"/>
      <c r="R346" s="327"/>
      <c r="S346" s="327"/>
      <c r="T346" s="327"/>
      <c r="U346" s="327"/>
      <c r="V346" s="327"/>
      <c r="W346" s="327"/>
      <c r="X346" s="327"/>
      <c r="Y346" s="327"/>
      <c r="Z346" s="327"/>
    </row>
    <row r="347" spans="1:26" ht="15.75" customHeight="1">
      <c r="A347" s="326"/>
      <c r="B347" s="326"/>
      <c r="C347" s="326"/>
      <c r="D347" s="326"/>
      <c r="E347" s="326"/>
      <c r="F347" s="326"/>
      <c r="G347" s="314"/>
      <c r="H347" s="314"/>
      <c r="I347" s="314"/>
      <c r="J347" s="327"/>
      <c r="K347" s="327"/>
      <c r="L347" s="327"/>
      <c r="M347" s="327"/>
      <c r="N347" s="327"/>
      <c r="O347" s="327"/>
      <c r="P347" s="327"/>
      <c r="Q347" s="327"/>
      <c r="R347" s="327"/>
      <c r="S347" s="327"/>
      <c r="T347" s="327"/>
      <c r="U347" s="327"/>
      <c r="V347" s="327"/>
      <c r="W347" s="327"/>
      <c r="X347" s="327"/>
      <c r="Y347" s="327"/>
      <c r="Z347" s="327"/>
    </row>
    <row r="348" spans="1:26" ht="15.75" customHeight="1">
      <c r="A348" s="326"/>
      <c r="B348" s="326"/>
      <c r="C348" s="326"/>
      <c r="D348" s="326"/>
      <c r="E348" s="326"/>
      <c r="F348" s="326"/>
      <c r="G348" s="314"/>
      <c r="H348" s="314"/>
      <c r="I348" s="314"/>
      <c r="J348" s="327"/>
      <c r="K348" s="327"/>
      <c r="L348" s="327"/>
      <c r="M348" s="327"/>
      <c r="N348" s="327"/>
      <c r="O348" s="327"/>
      <c r="P348" s="327"/>
      <c r="Q348" s="327"/>
      <c r="R348" s="327"/>
      <c r="S348" s="327"/>
      <c r="T348" s="327"/>
      <c r="U348" s="327"/>
      <c r="V348" s="327"/>
      <c r="W348" s="327"/>
      <c r="X348" s="327"/>
      <c r="Y348" s="327"/>
      <c r="Z348" s="327"/>
    </row>
    <row r="349" spans="1:26" ht="15.75" customHeight="1">
      <c r="A349" s="326"/>
      <c r="B349" s="326"/>
      <c r="C349" s="326"/>
      <c r="D349" s="326"/>
      <c r="E349" s="326"/>
      <c r="F349" s="326"/>
      <c r="G349" s="314"/>
      <c r="H349" s="314"/>
      <c r="I349" s="314"/>
      <c r="J349" s="327"/>
      <c r="K349" s="327"/>
      <c r="L349" s="327"/>
      <c r="M349" s="327"/>
      <c r="N349" s="327"/>
      <c r="O349" s="327"/>
      <c r="P349" s="327"/>
      <c r="Q349" s="327"/>
      <c r="R349" s="327"/>
      <c r="S349" s="327"/>
      <c r="T349" s="327"/>
      <c r="U349" s="327"/>
      <c r="V349" s="327"/>
      <c r="W349" s="327"/>
      <c r="X349" s="327"/>
      <c r="Y349" s="327"/>
      <c r="Z349" s="327"/>
    </row>
    <row r="350" spans="1:26" ht="15.75" customHeight="1">
      <c r="A350" s="326"/>
      <c r="B350" s="326"/>
      <c r="C350" s="326"/>
      <c r="D350" s="326"/>
      <c r="E350" s="326"/>
      <c r="F350" s="326"/>
      <c r="G350" s="314"/>
      <c r="H350" s="314"/>
      <c r="I350" s="314"/>
      <c r="J350" s="327"/>
      <c r="K350" s="327"/>
      <c r="L350" s="327"/>
      <c r="M350" s="327"/>
      <c r="N350" s="327"/>
      <c r="O350" s="327"/>
      <c r="P350" s="327"/>
      <c r="Q350" s="327"/>
      <c r="R350" s="327"/>
      <c r="S350" s="327"/>
      <c r="T350" s="327"/>
      <c r="U350" s="327"/>
      <c r="V350" s="327"/>
      <c r="W350" s="327"/>
      <c r="X350" s="327"/>
      <c r="Y350" s="327"/>
      <c r="Z350" s="327"/>
    </row>
    <row r="351" spans="1:26" ht="15.75" customHeight="1">
      <c r="A351" s="326"/>
      <c r="B351" s="326"/>
      <c r="C351" s="326"/>
      <c r="D351" s="326"/>
      <c r="E351" s="326"/>
      <c r="F351" s="326"/>
      <c r="G351" s="314"/>
      <c r="H351" s="314"/>
      <c r="I351" s="314"/>
      <c r="J351" s="327"/>
      <c r="K351" s="327"/>
      <c r="L351" s="327"/>
      <c r="M351" s="327"/>
      <c r="N351" s="327"/>
      <c r="O351" s="327"/>
      <c r="P351" s="327"/>
      <c r="Q351" s="327"/>
      <c r="R351" s="327"/>
      <c r="S351" s="327"/>
      <c r="T351" s="327"/>
      <c r="U351" s="327"/>
      <c r="V351" s="327"/>
      <c r="W351" s="327"/>
      <c r="X351" s="327"/>
      <c r="Y351" s="327"/>
      <c r="Z351" s="327"/>
    </row>
    <row r="352" spans="1:26" ht="15.75" customHeight="1">
      <c r="A352" s="326"/>
      <c r="B352" s="326"/>
      <c r="C352" s="326"/>
      <c r="D352" s="326"/>
      <c r="E352" s="326"/>
      <c r="F352" s="326"/>
      <c r="G352" s="314"/>
      <c r="H352" s="314"/>
      <c r="I352" s="314"/>
      <c r="J352" s="327"/>
      <c r="K352" s="327"/>
      <c r="L352" s="327"/>
      <c r="M352" s="327"/>
      <c r="N352" s="327"/>
      <c r="O352" s="327"/>
      <c r="P352" s="327"/>
      <c r="Q352" s="327"/>
      <c r="R352" s="327"/>
      <c r="S352" s="327"/>
      <c r="T352" s="327"/>
      <c r="U352" s="327"/>
      <c r="V352" s="327"/>
      <c r="W352" s="327"/>
      <c r="X352" s="327"/>
      <c r="Y352" s="327"/>
      <c r="Z352" s="327"/>
    </row>
    <row r="353" spans="1:26" ht="15.75" customHeight="1">
      <c r="A353" s="326"/>
      <c r="B353" s="326"/>
      <c r="C353" s="326"/>
      <c r="D353" s="326"/>
      <c r="E353" s="326"/>
      <c r="F353" s="326"/>
      <c r="G353" s="314"/>
      <c r="H353" s="314"/>
      <c r="I353" s="314"/>
      <c r="J353" s="327"/>
      <c r="K353" s="327"/>
      <c r="L353" s="327"/>
      <c r="M353" s="327"/>
      <c r="N353" s="327"/>
      <c r="O353" s="327"/>
      <c r="P353" s="327"/>
      <c r="Q353" s="327"/>
      <c r="R353" s="327"/>
      <c r="S353" s="327"/>
      <c r="T353" s="327"/>
      <c r="U353" s="327"/>
      <c r="V353" s="327"/>
      <c r="W353" s="327"/>
      <c r="X353" s="327"/>
      <c r="Y353" s="327"/>
      <c r="Z353" s="327"/>
    </row>
    <row r="354" spans="1:26" ht="15.75" customHeight="1">
      <c r="A354" s="326"/>
      <c r="B354" s="326"/>
      <c r="C354" s="326"/>
      <c r="D354" s="326"/>
      <c r="E354" s="326"/>
      <c r="F354" s="326"/>
      <c r="G354" s="314"/>
      <c r="H354" s="314"/>
      <c r="I354" s="314"/>
      <c r="J354" s="327"/>
      <c r="K354" s="327"/>
      <c r="L354" s="327"/>
      <c r="M354" s="327"/>
      <c r="N354" s="327"/>
      <c r="O354" s="327"/>
      <c r="P354" s="327"/>
      <c r="Q354" s="327"/>
      <c r="R354" s="327"/>
      <c r="S354" s="327"/>
      <c r="T354" s="327"/>
      <c r="U354" s="327"/>
      <c r="V354" s="327"/>
      <c r="W354" s="327"/>
      <c r="X354" s="327"/>
      <c r="Y354" s="327"/>
      <c r="Z354" s="327"/>
    </row>
    <row r="355" spans="1:26" ht="15.75" customHeight="1">
      <c r="A355" s="326"/>
      <c r="B355" s="326"/>
      <c r="C355" s="326"/>
      <c r="D355" s="326"/>
      <c r="E355" s="326"/>
      <c r="F355" s="326"/>
      <c r="G355" s="314"/>
      <c r="H355" s="314"/>
      <c r="I355" s="314"/>
      <c r="J355" s="327"/>
      <c r="K355" s="327"/>
      <c r="L355" s="327"/>
      <c r="M355" s="327"/>
      <c r="N355" s="327"/>
      <c r="O355" s="327"/>
      <c r="P355" s="327"/>
      <c r="Q355" s="327"/>
      <c r="R355" s="327"/>
      <c r="S355" s="327"/>
      <c r="T355" s="327"/>
      <c r="U355" s="327"/>
      <c r="V355" s="327"/>
      <c r="W355" s="327"/>
      <c r="X355" s="327"/>
      <c r="Y355" s="327"/>
      <c r="Z355" s="327"/>
    </row>
    <row r="356" spans="1:26" ht="15.75" customHeight="1">
      <c r="A356" s="326"/>
      <c r="B356" s="326"/>
      <c r="C356" s="326"/>
      <c r="D356" s="326"/>
      <c r="E356" s="326"/>
      <c r="F356" s="326"/>
      <c r="G356" s="314"/>
      <c r="H356" s="314"/>
      <c r="I356" s="314"/>
      <c r="J356" s="327"/>
      <c r="K356" s="327"/>
      <c r="L356" s="327"/>
      <c r="M356" s="327"/>
      <c r="N356" s="327"/>
      <c r="O356" s="327"/>
      <c r="P356" s="327"/>
      <c r="Q356" s="327"/>
      <c r="R356" s="327"/>
      <c r="S356" s="327"/>
      <c r="T356" s="327"/>
      <c r="U356" s="327"/>
      <c r="V356" s="327"/>
      <c r="W356" s="327"/>
      <c r="X356" s="327"/>
      <c r="Y356" s="327"/>
      <c r="Z356" s="327"/>
    </row>
    <row r="357" spans="1:26" ht="15.75" customHeight="1">
      <c r="A357" s="326"/>
      <c r="B357" s="326"/>
      <c r="C357" s="326"/>
      <c r="D357" s="326"/>
      <c r="E357" s="326"/>
      <c r="F357" s="326"/>
      <c r="G357" s="314"/>
      <c r="H357" s="314"/>
      <c r="I357" s="314"/>
      <c r="J357" s="327"/>
      <c r="K357" s="327"/>
      <c r="L357" s="327"/>
      <c r="M357" s="327"/>
      <c r="N357" s="327"/>
      <c r="O357" s="327"/>
      <c r="P357" s="327"/>
      <c r="Q357" s="327"/>
      <c r="R357" s="327"/>
      <c r="S357" s="327"/>
      <c r="T357" s="327"/>
      <c r="U357" s="327"/>
      <c r="V357" s="327"/>
      <c r="W357" s="327"/>
      <c r="X357" s="327"/>
      <c r="Y357" s="327"/>
      <c r="Z357" s="327"/>
    </row>
    <row r="358" spans="1:26" ht="15.75" customHeight="1">
      <c r="A358" s="326"/>
      <c r="B358" s="326"/>
      <c r="C358" s="326"/>
      <c r="D358" s="326"/>
      <c r="E358" s="326"/>
      <c r="F358" s="326"/>
      <c r="G358" s="314"/>
      <c r="H358" s="314"/>
      <c r="I358" s="314"/>
      <c r="J358" s="327"/>
      <c r="K358" s="327"/>
      <c r="L358" s="327"/>
      <c r="M358" s="327"/>
      <c r="N358" s="327"/>
      <c r="O358" s="327"/>
      <c r="P358" s="327"/>
      <c r="Q358" s="327"/>
      <c r="R358" s="327"/>
      <c r="S358" s="327"/>
      <c r="T358" s="327"/>
      <c r="U358" s="327"/>
      <c r="V358" s="327"/>
      <c r="W358" s="327"/>
      <c r="X358" s="327"/>
      <c r="Y358" s="327"/>
      <c r="Z358" s="327"/>
    </row>
    <row r="359" spans="1:26" ht="15.75" customHeight="1">
      <c r="A359" s="326"/>
      <c r="B359" s="326"/>
      <c r="C359" s="326"/>
      <c r="D359" s="326"/>
      <c r="E359" s="326"/>
      <c r="F359" s="326"/>
      <c r="G359" s="314"/>
      <c r="H359" s="314"/>
      <c r="I359" s="314"/>
      <c r="J359" s="327"/>
      <c r="K359" s="327"/>
      <c r="L359" s="327"/>
      <c r="M359" s="327"/>
      <c r="N359" s="327"/>
      <c r="O359" s="327"/>
      <c r="P359" s="327"/>
      <c r="Q359" s="327"/>
      <c r="R359" s="327"/>
      <c r="S359" s="327"/>
      <c r="T359" s="327"/>
      <c r="U359" s="327"/>
      <c r="V359" s="327"/>
      <c r="W359" s="327"/>
      <c r="X359" s="327"/>
      <c r="Y359" s="327"/>
      <c r="Z359" s="327"/>
    </row>
    <row r="360" spans="1:26" ht="15.75" customHeight="1">
      <c r="A360" s="326"/>
      <c r="B360" s="326"/>
      <c r="C360" s="326"/>
      <c r="D360" s="326"/>
      <c r="E360" s="326"/>
      <c r="F360" s="326"/>
      <c r="G360" s="314"/>
      <c r="H360" s="314"/>
      <c r="I360" s="314"/>
      <c r="J360" s="327"/>
      <c r="K360" s="327"/>
      <c r="L360" s="327"/>
      <c r="M360" s="327"/>
      <c r="N360" s="327"/>
      <c r="O360" s="327"/>
      <c r="P360" s="327"/>
      <c r="Q360" s="327"/>
      <c r="R360" s="327"/>
      <c r="S360" s="327"/>
      <c r="T360" s="327"/>
      <c r="U360" s="327"/>
      <c r="V360" s="327"/>
      <c r="W360" s="327"/>
      <c r="X360" s="327"/>
      <c r="Y360" s="327"/>
      <c r="Z360" s="327"/>
    </row>
    <row r="361" spans="1:26" ht="15.75" customHeight="1">
      <c r="A361" s="326"/>
      <c r="B361" s="326"/>
      <c r="C361" s="326"/>
      <c r="D361" s="326"/>
      <c r="E361" s="326"/>
      <c r="F361" s="326"/>
      <c r="G361" s="314"/>
      <c r="H361" s="314"/>
      <c r="I361" s="314"/>
      <c r="J361" s="327"/>
      <c r="K361" s="327"/>
      <c r="L361" s="327"/>
      <c r="M361" s="327"/>
      <c r="N361" s="327"/>
      <c r="O361" s="327"/>
      <c r="P361" s="327"/>
      <c r="Q361" s="327"/>
      <c r="R361" s="327"/>
      <c r="S361" s="327"/>
      <c r="T361" s="327"/>
      <c r="U361" s="327"/>
      <c r="V361" s="327"/>
      <c r="W361" s="327"/>
      <c r="X361" s="327"/>
      <c r="Y361" s="327"/>
      <c r="Z361" s="327"/>
    </row>
    <row r="362" spans="1:26" ht="15.75" customHeight="1">
      <c r="A362" s="326"/>
      <c r="B362" s="326"/>
      <c r="C362" s="326"/>
      <c r="D362" s="326"/>
      <c r="E362" s="326"/>
      <c r="F362" s="326"/>
      <c r="G362" s="314"/>
      <c r="H362" s="314"/>
      <c r="I362" s="314"/>
      <c r="J362" s="327"/>
      <c r="K362" s="327"/>
      <c r="L362" s="327"/>
      <c r="M362" s="327"/>
      <c r="N362" s="327"/>
      <c r="O362" s="327"/>
      <c r="P362" s="327"/>
      <c r="Q362" s="327"/>
      <c r="R362" s="327"/>
      <c r="S362" s="327"/>
      <c r="T362" s="327"/>
      <c r="U362" s="327"/>
      <c r="V362" s="327"/>
      <c r="W362" s="327"/>
      <c r="X362" s="327"/>
      <c r="Y362" s="327"/>
      <c r="Z362" s="327"/>
    </row>
    <row r="363" spans="1:26" ht="15.75" customHeight="1">
      <c r="A363" s="326"/>
      <c r="B363" s="326"/>
      <c r="C363" s="326"/>
      <c r="D363" s="326"/>
      <c r="E363" s="326"/>
      <c r="F363" s="326"/>
      <c r="G363" s="314"/>
      <c r="H363" s="314"/>
      <c r="I363" s="314"/>
      <c r="J363" s="327"/>
      <c r="K363" s="327"/>
      <c r="L363" s="327"/>
      <c r="M363" s="327"/>
      <c r="N363" s="327"/>
      <c r="O363" s="327"/>
      <c r="P363" s="327"/>
      <c r="Q363" s="327"/>
      <c r="R363" s="327"/>
      <c r="S363" s="327"/>
      <c r="T363" s="327"/>
      <c r="U363" s="327"/>
      <c r="V363" s="327"/>
      <c r="W363" s="327"/>
      <c r="X363" s="327"/>
      <c r="Y363" s="327"/>
      <c r="Z363" s="327"/>
    </row>
    <row r="364" spans="1:26" ht="15.75" customHeight="1">
      <c r="A364" s="326"/>
      <c r="B364" s="326"/>
      <c r="C364" s="326"/>
      <c r="D364" s="326"/>
      <c r="E364" s="326"/>
      <c r="F364" s="326"/>
      <c r="G364" s="314"/>
      <c r="H364" s="314"/>
      <c r="I364" s="314"/>
      <c r="J364" s="327"/>
      <c r="K364" s="327"/>
      <c r="L364" s="327"/>
      <c r="M364" s="327"/>
      <c r="N364" s="327"/>
      <c r="O364" s="327"/>
      <c r="P364" s="327"/>
      <c r="Q364" s="327"/>
      <c r="R364" s="327"/>
      <c r="S364" s="327"/>
      <c r="T364" s="327"/>
      <c r="U364" s="327"/>
      <c r="V364" s="327"/>
      <c r="W364" s="327"/>
      <c r="X364" s="327"/>
      <c r="Y364" s="327"/>
      <c r="Z364" s="327"/>
    </row>
    <row r="365" spans="1:26" ht="15.75" customHeight="1">
      <c r="A365" s="326"/>
      <c r="B365" s="326"/>
      <c r="C365" s="326"/>
      <c r="D365" s="326"/>
      <c r="E365" s="326"/>
      <c r="F365" s="326"/>
      <c r="G365" s="314"/>
      <c r="H365" s="314"/>
      <c r="I365" s="314"/>
      <c r="J365" s="327"/>
      <c r="K365" s="327"/>
      <c r="L365" s="327"/>
      <c r="M365" s="327"/>
      <c r="N365" s="327"/>
      <c r="O365" s="327"/>
      <c r="P365" s="327"/>
      <c r="Q365" s="327"/>
      <c r="R365" s="327"/>
      <c r="S365" s="327"/>
      <c r="T365" s="327"/>
      <c r="U365" s="327"/>
      <c r="V365" s="327"/>
      <c r="W365" s="327"/>
      <c r="X365" s="327"/>
      <c r="Y365" s="327"/>
      <c r="Z365" s="327"/>
    </row>
    <row r="366" spans="1:26" ht="15.75" customHeight="1">
      <c r="A366" s="326"/>
      <c r="B366" s="326"/>
      <c r="C366" s="326"/>
      <c r="D366" s="326"/>
      <c r="E366" s="326"/>
      <c r="F366" s="326"/>
      <c r="G366" s="314"/>
      <c r="H366" s="314"/>
      <c r="I366" s="314"/>
      <c r="J366" s="327"/>
      <c r="K366" s="327"/>
      <c r="L366" s="327"/>
      <c r="M366" s="327"/>
      <c r="N366" s="327"/>
      <c r="O366" s="327"/>
      <c r="P366" s="327"/>
      <c r="Q366" s="327"/>
      <c r="R366" s="327"/>
      <c r="S366" s="327"/>
      <c r="T366" s="327"/>
      <c r="U366" s="327"/>
      <c r="V366" s="327"/>
      <c r="W366" s="327"/>
      <c r="X366" s="327"/>
      <c r="Y366" s="327"/>
      <c r="Z366" s="327"/>
    </row>
    <row r="367" spans="1:26" ht="15.75" customHeight="1">
      <c r="A367" s="326"/>
      <c r="B367" s="326"/>
      <c r="C367" s="326"/>
      <c r="D367" s="326"/>
      <c r="E367" s="326"/>
      <c r="F367" s="326"/>
      <c r="G367" s="314"/>
      <c r="H367" s="314"/>
      <c r="I367" s="314"/>
      <c r="J367" s="327"/>
      <c r="K367" s="327"/>
      <c r="L367" s="327"/>
      <c r="M367" s="327"/>
      <c r="N367" s="327"/>
      <c r="O367" s="327"/>
      <c r="P367" s="327"/>
      <c r="Q367" s="327"/>
      <c r="R367" s="327"/>
      <c r="S367" s="327"/>
      <c r="T367" s="327"/>
      <c r="U367" s="327"/>
      <c r="V367" s="327"/>
      <c r="W367" s="327"/>
      <c r="X367" s="327"/>
      <c r="Y367" s="327"/>
      <c r="Z367" s="327"/>
    </row>
    <row r="368" spans="1:26" ht="15.75" customHeight="1">
      <c r="A368" s="326"/>
      <c r="B368" s="326"/>
      <c r="C368" s="326"/>
      <c r="D368" s="326"/>
      <c r="E368" s="326"/>
      <c r="F368" s="326"/>
      <c r="G368" s="314"/>
      <c r="H368" s="314"/>
      <c r="I368" s="314"/>
      <c r="J368" s="327"/>
      <c r="K368" s="327"/>
      <c r="L368" s="327"/>
      <c r="M368" s="327"/>
      <c r="N368" s="327"/>
      <c r="O368" s="327"/>
      <c r="P368" s="327"/>
      <c r="Q368" s="327"/>
      <c r="R368" s="327"/>
      <c r="S368" s="327"/>
      <c r="T368" s="327"/>
      <c r="U368" s="327"/>
      <c r="V368" s="327"/>
      <c r="W368" s="327"/>
      <c r="X368" s="327"/>
      <c r="Y368" s="327"/>
      <c r="Z368" s="327"/>
    </row>
    <row r="369" spans="1:26" ht="15.75" customHeight="1">
      <c r="A369" s="326"/>
      <c r="B369" s="326"/>
      <c r="C369" s="326"/>
      <c r="D369" s="326"/>
      <c r="E369" s="326"/>
      <c r="F369" s="326"/>
      <c r="G369" s="314"/>
      <c r="H369" s="314"/>
      <c r="I369" s="314"/>
      <c r="J369" s="327"/>
      <c r="K369" s="327"/>
      <c r="L369" s="327"/>
      <c r="M369" s="327"/>
      <c r="N369" s="327"/>
      <c r="O369" s="327"/>
      <c r="P369" s="327"/>
      <c r="Q369" s="327"/>
      <c r="R369" s="327"/>
      <c r="S369" s="327"/>
      <c r="T369" s="327"/>
      <c r="U369" s="327"/>
      <c r="V369" s="327"/>
      <c r="W369" s="327"/>
      <c r="X369" s="327"/>
      <c r="Y369" s="327"/>
      <c r="Z369" s="327"/>
    </row>
    <row r="370" spans="1:26" ht="15.75" customHeight="1">
      <c r="A370" s="326"/>
      <c r="B370" s="326"/>
      <c r="C370" s="326"/>
      <c r="D370" s="326"/>
      <c r="E370" s="326"/>
      <c r="F370" s="326"/>
      <c r="G370" s="314"/>
      <c r="H370" s="314"/>
      <c r="I370" s="314"/>
      <c r="J370" s="327"/>
      <c r="K370" s="327"/>
      <c r="L370" s="327"/>
      <c r="M370" s="327"/>
      <c r="N370" s="327"/>
      <c r="O370" s="327"/>
      <c r="P370" s="327"/>
      <c r="Q370" s="327"/>
      <c r="R370" s="327"/>
      <c r="S370" s="327"/>
      <c r="T370" s="327"/>
      <c r="U370" s="327"/>
      <c r="V370" s="327"/>
      <c r="W370" s="327"/>
      <c r="X370" s="327"/>
      <c r="Y370" s="327"/>
      <c r="Z370" s="327"/>
    </row>
    <row r="371" spans="1:26" ht="15.75" customHeight="1">
      <c r="A371" s="326"/>
      <c r="B371" s="326"/>
      <c r="C371" s="326"/>
      <c r="D371" s="326"/>
      <c r="E371" s="326"/>
      <c r="F371" s="326"/>
      <c r="G371" s="314"/>
      <c r="H371" s="314"/>
      <c r="I371" s="314"/>
      <c r="J371" s="327"/>
      <c r="K371" s="327"/>
      <c r="L371" s="327"/>
      <c r="M371" s="327"/>
      <c r="N371" s="327"/>
      <c r="O371" s="327"/>
      <c r="P371" s="327"/>
      <c r="Q371" s="327"/>
      <c r="R371" s="327"/>
      <c r="S371" s="327"/>
      <c r="T371" s="327"/>
      <c r="U371" s="327"/>
      <c r="V371" s="327"/>
      <c r="W371" s="327"/>
      <c r="X371" s="327"/>
      <c r="Y371" s="327"/>
      <c r="Z371" s="327"/>
    </row>
    <row r="372" spans="1:26" ht="15.75" customHeight="1">
      <c r="A372" s="326"/>
      <c r="B372" s="326"/>
      <c r="C372" s="326"/>
      <c r="D372" s="326"/>
      <c r="E372" s="326"/>
      <c r="F372" s="326"/>
      <c r="G372" s="314"/>
      <c r="H372" s="314"/>
      <c r="I372" s="314"/>
      <c r="J372" s="327"/>
      <c r="K372" s="327"/>
      <c r="L372" s="327"/>
      <c r="M372" s="327"/>
      <c r="N372" s="327"/>
      <c r="O372" s="327"/>
      <c r="P372" s="327"/>
      <c r="Q372" s="327"/>
      <c r="R372" s="327"/>
      <c r="S372" s="327"/>
      <c r="T372" s="327"/>
      <c r="U372" s="327"/>
      <c r="V372" s="327"/>
      <c r="W372" s="327"/>
      <c r="X372" s="327"/>
      <c r="Y372" s="327"/>
      <c r="Z372" s="327"/>
    </row>
    <row r="373" spans="1:26" ht="15.75" customHeight="1">
      <c r="A373" s="326"/>
      <c r="B373" s="326"/>
      <c r="C373" s="326"/>
      <c r="D373" s="326"/>
      <c r="E373" s="326"/>
      <c r="F373" s="326"/>
      <c r="G373" s="314"/>
      <c r="H373" s="314"/>
      <c r="I373" s="314"/>
      <c r="J373" s="327"/>
      <c r="K373" s="327"/>
      <c r="L373" s="327"/>
      <c r="M373" s="327"/>
      <c r="N373" s="327"/>
      <c r="O373" s="327"/>
      <c r="P373" s="327"/>
      <c r="Q373" s="327"/>
      <c r="R373" s="327"/>
      <c r="S373" s="327"/>
      <c r="T373" s="327"/>
      <c r="U373" s="327"/>
      <c r="V373" s="327"/>
      <c r="W373" s="327"/>
      <c r="X373" s="327"/>
      <c r="Y373" s="327"/>
      <c r="Z373" s="327"/>
    </row>
    <row r="374" spans="1:26" ht="15.75" customHeight="1">
      <c r="A374" s="326"/>
      <c r="B374" s="326"/>
      <c r="C374" s="326"/>
      <c r="D374" s="326"/>
      <c r="E374" s="326"/>
      <c r="F374" s="326"/>
      <c r="G374" s="314"/>
      <c r="H374" s="314"/>
      <c r="I374" s="314"/>
      <c r="J374" s="327"/>
      <c r="K374" s="327"/>
      <c r="L374" s="327"/>
      <c r="M374" s="327"/>
      <c r="N374" s="327"/>
      <c r="O374" s="327"/>
      <c r="P374" s="327"/>
      <c r="Q374" s="327"/>
      <c r="R374" s="327"/>
      <c r="S374" s="327"/>
      <c r="T374" s="327"/>
      <c r="U374" s="327"/>
      <c r="V374" s="327"/>
      <c r="W374" s="327"/>
      <c r="X374" s="327"/>
      <c r="Y374" s="327"/>
      <c r="Z374" s="327"/>
    </row>
    <row r="375" spans="1:26" ht="15.75" customHeight="1">
      <c r="A375" s="326"/>
      <c r="B375" s="326"/>
      <c r="C375" s="326"/>
      <c r="D375" s="326"/>
      <c r="E375" s="326"/>
      <c r="F375" s="326"/>
      <c r="G375" s="314"/>
      <c r="H375" s="314"/>
      <c r="I375" s="314"/>
      <c r="J375" s="327"/>
      <c r="K375" s="327"/>
      <c r="L375" s="327"/>
      <c r="M375" s="327"/>
      <c r="N375" s="327"/>
      <c r="O375" s="327"/>
      <c r="P375" s="327"/>
      <c r="Q375" s="327"/>
      <c r="R375" s="327"/>
      <c r="S375" s="327"/>
      <c r="T375" s="327"/>
      <c r="U375" s="327"/>
      <c r="V375" s="327"/>
      <c r="W375" s="327"/>
      <c r="X375" s="327"/>
      <c r="Y375" s="327"/>
      <c r="Z375" s="327"/>
    </row>
    <row r="376" spans="1:26" ht="15.75" customHeight="1">
      <c r="A376" s="326"/>
      <c r="B376" s="326"/>
      <c r="C376" s="326"/>
      <c r="D376" s="326"/>
      <c r="E376" s="326"/>
      <c r="F376" s="326"/>
      <c r="G376" s="314"/>
      <c r="H376" s="314"/>
      <c r="I376" s="314"/>
      <c r="J376" s="327"/>
      <c r="K376" s="327"/>
      <c r="L376" s="327"/>
      <c r="M376" s="327"/>
      <c r="N376" s="327"/>
      <c r="O376" s="327"/>
      <c r="P376" s="327"/>
      <c r="Q376" s="327"/>
      <c r="R376" s="327"/>
      <c r="S376" s="327"/>
      <c r="T376" s="327"/>
      <c r="U376" s="327"/>
      <c r="V376" s="327"/>
      <c r="W376" s="327"/>
      <c r="X376" s="327"/>
      <c r="Y376" s="327"/>
      <c r="Z376" s="327"/>
    </row>
    <row r="377" spans="1:26" ht="15.75" customHeight="1">
      <c r="A377" s="326"/>
      <c r="B377" s="326"/>
      <c r="C377" s="326"/>
      <c r="D377" s="326"/>
      <c r="E377" s="326"/>
      <c r="F377" s="326"/>
      <c r="G377" s="314"/>
      <c r="H377" s="314"/>
      <c r="I377" s="314"/>
      <c r="J377" s="327"/>
      <c r="K377" s="327"/>
      <c r="L377" s="327"/>
      <c r="M377" s="327"/>
      <c r="N377" s="327"/>
      <c r="O377" s="327"/>
      <c r="P377" s="327"/>
      <c r="Q377" s="327"/>
      <c r="R377" s="327"/>
      <c r="S377" s="327"/>
      <c r="T377" s="327"/>
      <c r="U377" s="327"/>
      <c r="V377" s="327"/>
      <c r="W377" s="327"/>
      <c r="X377" s="327"/>
      <c r="Y377" s="327"/>
      <c r="Z377" s="327"/>
    </row>
    <row r="378" spans="1:26" ht="15.75" customHeight="1">
      <c r="A378" s="326"/>
      <c r="B378" s="326"/>
      <c r="C378" s="326"/>
      <c r="D378" s="326"/>
      <c r="E378" s="326"/>
      <c r="F378" s="326"/>
      <c r="G378" s="314"/>
      <c r="H378" s="314"/>
      <c r="I378" s="314"/>
      <c r="J378" s="327"/>
      <c r="K378" s="327"/>
      <c r="L378" s="327"/>
      <c r="M378" s="327"/>
      <c r="N378" s="327"/>
      <c r="O378" s="327"/>
      <c r="P378" s="327"/>
      <c r="Q378" s="327"/>
      <c r="R378" s="327"/>
      <c r="S378" s="327"/>
      <c r="T378" s="327"/>
      <c r="U378" s="327"/>
      <c r="V378" s="327"/>
      <c r="W378" s="327"/>
      <c r="X378" s="327"/>
      <c r="Y378" s="327"/>
      <c r="Z378" s="327"/>
    </row>
    <row r="379" spans="1:26" ht="15.75" customHeight="1">
      <c r="A379" s="326"/>
      <c r="B379" s="326"/>
      <c r="C379" s="326"/>
      <c r="D379" s="326"/>
      <c r="E379" s="326"/>
      <c r="F379" s="326"/>
      <c r="G379" s="314"/>
      <c r="H379" s="314"/>
      <c r="I379" s="314"/>
      <c r="J379" s="327"/>
      <c r="K379" s="327"/>
      <c r="L379" s="327"/>
      <c r="M379" s="327"/>
      <c r="N379" s="327"/>
      <c r="O379" s="327"/>
      <c r="P379" s="327"/>
      <c r="Q379" s="327"/>
      <c r="R379" s="327"/>
      <c r="S379" s="327"/>
      <c r="T379" s="327"/>
      <c r="U379" s="327"/>
      <c r="V379" s="327"/>
      <c r="W379" s="327"/>
      <c r="X379" s="327"/>
      <c r="Y379" s="327"/>
      <c r="Z379" s="327"/>
    </row>
    <row r="380" spans="1:26" ht="15.75" customHeight="1">
      <c r="A380" s="326"/>
      <c r="B380" s="326"/>
      <c r="C380" s="326"/>
      <c r="D380" s="326"/>
      <c r="E380" s="326"/>
      <c r="F380" s="326"/>
      <c r="G380" s="314"/>
      <c r="H380" s="314"/>
      <c r="I380" s="314"/>
      <c r="J380" s="327"/>
      <c r="K380" s="327"/>
      <c r="L380" s="327"/>
      <c r="M380" s="327"/>
      <c r="N380" s="327"/>
      <c r="O380" s="327"/>
      <c r="P380" s="327"/>
      <c r="Q380" s="327"/>
      <c r="R380" s="327"/>
      <c r="S380" s="327"/>
      <c r="T380" s="327"/>
      <c r="U380" s="327"/>
      <c r="V380" s="327"/>
      <c r="W380" s="327"/>
      <c r="X380" s="327"/>
      <c r="Y380" s="327"/>
      <c r="Z380" s="327"/>
    </row>
    <row r="381" spans="1:26" ht="15.75" customHeight="1">
      <c r="A381" s="314"/>
      <c r="B381" s="314"/>
      <c r="C381" s="314"/>
      <c r="D381" s="314"/>
      <c r="E381" s="314"/>
      <c r="F381" s="314"/>
      <c r="G381" s="314"/>
      <c r="H381" s="314"/>
      <c r="I381" s="314"/>
      <c r="J381" s="327"/>
      <c r="K381" s="327"/>
      <c r="L381" s="327"/>
      <c r="M381" s="327"/>
      <c r="N381" s="327"/>
      <c r="O381" s="327"/>
      <c r="P381" s="327"/>
      <c r="Q381" s="327"/>
      <c r="R381" s="327"/>
      <c r="S381" s="327"/>
      <c r="T381" s="327"/>
      <c r="U381" s="327"/>
      <c r="V381" s="327"/>
      <c r="W381" s="327"/>
      <c r="X381" s="327"/>
      <c r="Y381" s="327"/>
      <c r="Z381" s="327"/>
    </row>
    <row r="382" spans="1:26" ht="15.75" customHeight="1">
      <c r="A382" s="314"/>
      <c r="B382" s="314"/>
      <c r="C382" s="314"/>
      <c r="D382" s="314"/>
      <c r="E382" s="314"/>
      <c r="F382" s="314"/>
      <c r="G382" s="314"/>
      <c r="H382" s="314"/>
      <c r="I382" s="314"/>
      <c r="J382" s="327"/>
      <c r="K382" s="327"/>
      <c r="L382" s="327"/>
      <c r="M382" s="327"/>
      <c r="N382" s="327"/>
      <c r="O382" s="327"/>
      <c r="P382" s="327"/>
      <c r="Q382" s="327"/>
      <c r="R382" s="327"/>
      <c r="S382" s="327"/>
      <c r="T382" s="327"/>
      <c r="U382" s="327"/>
      <c r="V382" s="327"/>
      <c r="W382" s="327"/>
      <c r="X382" s="327"/>
      <c r="Y382" s="327"/>
      <c r="Z382" s="327"/>
    </row>
    <row r="383" spans="1:26" ht="15.75" customHeight="1">
      <c r="A383" s="314"/>
      <c r="B383" s="314"/>
      <c r="C383" s="314"/>
      <c r="D383" s="314"/>
      <c r="E383" s="314"/>
      <c r="F383" s="314"/>
      <c r="G383" s="314"/>
      <c r="H383" s="314"/>
      <c r="I383" s="314"/>
      <c r="J383" s="327"/>
      <c r="K383" s="327"/>
      <c r="L383" s="327"/>
      <c r="M383" s="327"/>
      <c r="N383" s="327"/>
      <c r="O383" s="327"/>
      <c r="P383" s="327"/>
      <c r="Q383" s="327"/>
      <c r="R383" s="327"/>
      <c r="S383" s="327"/>
      <c r="T383" s="327"/>
      <c r="U383" s="327"/>
      <c r="V383" s="327"/>
      <c r="W383" s="327"/>
      <c r="X383" s="327"/>
      <c r="Y383" s="327"/>
      <c r="Z383" s="327"/>
    </row>
    <row r="384" spans="1:26" ht="15.75" customHeight="1">
      <c r="A384" s="314"/>
      <c r="B384" s="314"/>
      <c r="C384" s="314"/>
      <c r="D384" s="314"/>
      <c r="E384" s="314"/>
      <c r="F384" s="314"/>
      <c r="G384" s="314"/>
      <c r="H384" s="314"/>
      <c r="I384" s="314"/>
      <c r="J384" s="327"/>
      <c r="K384" s="327"/>
      <c r="L384" s="327"/>
      <c r="M384" s="327"/>
      <c r="N384" s="327"/>
      <c r="O384" s="327"/>
      <c r="P384" s="327"/>
      <c r="Q384" s="327"/>
      <c r="R384" s="327"/>
      <c r="S384" s="327"/>
      <c r="T384" s="327"/>
      <c r="U384" s="327"/>
      <c r="V384" s="327"/>
      <c r="W384" s="327"/>
      <c r="X384" s="327"/>
      <c r="Y384" s="327"/>
      <c r="Z384" s="327"/>
    </row>
    <row r="385" spans="1:26" ht="15.75" customHeight="1">
      <c r="A385" s="314"/>
      <c r="B385" s="314"/>
      <c r="C385" s="314"/>
      <c r="D385" s="314"/>
      <c r="E385" s="314"/>
      <c r="F385" s="314"/>
      <c r="G385" s="314"/>
      <c r="H385" s="314"/>
      <c r="I385" s="314"/>
      <c r="J385" s="327"/>
      <c r="K385" s="327"/>
      <c r="L385" s="327"/>
      <c r="M385" s="327"/>
      <c r="N385" s="327"/>
      <c r="O385" s="327"/>
      <c r="P385" s="327"/>
      <c r="Q385" s="327"/>
      <c r="R385" s="327"/>
      <c r="S385" s="327"/>
      <c r="T385" s="327"/>
      <c r="U385" s="327"/>
      <c r="V385" s="327"/>
      <c r="W385" s="327"/>
      <c r="X385" s="327"/>
      <c r="Y385" s="327"/>
      <c r="Z385" s="327"/>
    </row>
    <row r="386" spans="1:26" ht="15.75" customHeight="1">
      <c r="A386" s="314"/>
      <c r="B386" s="314"/>
      <c r="C386" s="314"/>
      <c r="D386" s="314"/>
      <c r="E386" s="314"/>
      <c r="F386" s="314"/>
      <c r="G386" s="314"/>
      <c r="H386" s="314"/>
      <c r="I386" s="314"/>
      <c r="J386" s="327"/>
      <c r="K386" s="327"/>
      <c r="L386" s="327"/>
      <c r="M386" s="327"/>
      <c r="N386" s="327"/>
      <c r="O386" s="327"/>
      <c r="P386" s="327"/>
      <c r="Q386" s="327"/>
      <c r="R386" s="327"/>
      <c r="S386" s="327"/>
      <c r="T386" s="327"/>
      <c r="U386" s="327"/>
      <c r="V386" s="327"/>
      <c r="W386" s="327"/>
      <c r="X386" s="327"/>
      <c r="Y386" s="327"/>
      <c r="Z386" s="327"/>
    </row>
    <row r="387" spans="1:26" ht="15.75" customHeight="1">
      <c r="A387" s="314"/>
      <c r="B387" s="314"/>
      <c r="C387" s="314"/>
      <c r="D387" s="314"/>
      <c r="E387" s="314"/>
      <c r="F387" s="314"/>
      <c r="G387" s="314"/>
      <c r="H387" s="314"/>
      <c r="I387" s="314"/>
      <c r="J387" s="327"/>
      <c r="K387" s="327"/>
      <c r="L387" s="327"/>
      <c r="M387" s="327"/>
      <c r="N387" s="327"/>
      <c r="O387" s="327"/>
      <c r="P387" s="327"/>
      <c r="Q387" s="327"/>
      <c r="R387" s="327"/>
      <c r="S387" s="327"/>
      <c r="T387" s="327"/>
      <c r="U387" s="327"/>
      <c r="V387" s="327"/>
      <c r="W387" s="327"/>
      <c r="X387" s="327"/>
      <c r="Y387" s="327"/>
      <c r="Z387" s="327"/>
    </row>
    <row r="388" spans="1:26" ht="15.75" customHeight="1">
      <c r="A388" s="314"/>
      <c r="B388" s="314"/>
      <c r="C388" s="314"/>
      <c r="D388" s="314"/>
      <c r="E388" s="314"/>
      <c r="F388" s="314"/>
      <c r="G388" s="314"/>
      <c r="H388" s="314"/>
      <c r="I388" s="314"/>
      <c r="J388" s="327"/>
      <c r="K388" s="327"/>
      <c r="L388" s="327"/>
      <c r="M388" s="327"/>
      <c r="N388" s="327"/>
      <c r="O388" s="327"/>
      <c r="P388" s="327"/>
      <c r="Q388" s="327"/>
      <c r="R388" s="327"/>
      <c r="S388" s="327"/>
      <c r="T388" s="327"/>
      <c r="U388" s="327"/>
      <c r="V388" s="327"/>
      <c r="W388" s="327"/>
      <c r="X388" s="327"/>
      <c r="Y388" s="327"/>
      <c r="Z388" s="327"/>
    </row>
    <row r="389" spans="1:26" ht="15.75" customHeight="1">
      <c r="A389" s="314"/>
      <c r="B389" s="314"/>
      <c r="C389" s="314"/>
      <c r="D389" s="314"/>
      <c r="E389" s="314"/>
      <c r="F389" s="314"/>
      <c r="G389" s="314"/>
      <c r="H389" s="314"/>
      <c r="I389" s="314"/>
      <c r="J389" s="327"/>
      <c r="K389" s="327"/>
      <c r="L389" s="327"/>
      <c r="M389" s="327"/>
      <c r="N389" s="327"/>
      <c r="O389" s="327"/>
      <c r="P389" s="327"/>
      <c r="Q389" s="327"/>
      <c r="R389" s="327"/>
      <c r="S389" s="327"/>
      <c r="T389" s="327"/>
      <c r="U389" s="327"/>
      <c r="V389" s="327"/>
      <c r="W389" s="327"/>
      <c r="X389" s="327"/>
      <c r="Y389" s="327"/>
      <c r="Z389" s="327"/>
    </row>
    <row r="390" spans="1:26" ht="15.75" customHeight="1">
      <c r="A390" s="314"/>
      <c r="B390" s="314"/>
      <c r="C390" s="314"/>
      <c r="D390" s="314"/>
      <c r="E390" s="314"/>
      <c r="F390" s="314"/>
      <c r="G390" s="314"/>
      <c r="H390" s="314"/>
      <c r="I390" s="314"/>
      <c r="J390" s="327"/>
      <c r="K390" s="327"/>
      <c r="L390" s="327"/>
      <c r="M390" s="327"/>
      <c r="N390" s="327"/>
      <c r="O390" s="327"/>
      <c r="P390" s="327"/>
      <c r="Q390" s="327"/>
      <c r="R390" s="327"/>
      <c r="S390" s="327"/>
      <c r="T390" s="327"/>
      <c r="U390" s="327"/>
      <c r="V390" s="327"/>
      <c r="W390" s="327"/>
      <c r="X390" s="327"/>
      <c r="Y390" s="327"/>
      <c r="Z390" s="327"/>
    </row>
    <row r="391" spans="1:26" ht="15.75" customHeight="1">
      <c r="A391" s="314"/>
      <c r="B391" s="314"/>
      <c r="C391" s="314"/>
      <c r="D391" s="314"/>
      <c r="E391" s="314"/>
      <c r="F391" s="314"/>
      <c r="G391" s="314"/>
      <c r="H391" s="314"/>
      <c r="I391" s="314"/>
      <c r="J391" s="327"/>
      <c r="K391" s="327"/>
      <c r="L391" s="327"/>
      <c r="M391" s="327"/>
      <c r="N391" s="327"/>
      <c r="O391" s="327"/>
      <c r="P391" s="327"/>
      <c r="Q391" s="327"/>
      <c r="R391" s="327"/>
      <c r="S391" s="327"/>
      <c r="T391" s="327"/>
      <c r="U391" s="327"/>
      <c r="V391" s="327"/>
      <c r="W391" s="327"/>
      <c r="X391" s="327"/>
      <c r="Y391" s="327"/>
      <c r="Z391" s="327"/>
    </row>
    <row r="392" spans="1:26" ht="15.75" customHeight="1">
      <c r="A392" s="314"/>
      <c r="B392" s="314"/>
      <c r="C392" s="314"/>
      <c r="D392" s="314"/>
      <c r="E392" s="314"/>
      <c r="F392" s="314"/>
      <c r="G392" s="314"/>
      <c r="H392" s="314"/>
      <c r="I392" s="314"/>
      <c r="J392" s="327"/>
      <c r="K392" s="327"/>
      <c r="L392" s="327"/>
      <c r="M392" s="327"/>
      <c r="N392" s="327"/>
      <c r="O392" s="327"/>
      <c r="P392" s="327"/>
      <c r="Q392" s="327"/>
      <c r="R392" s="327"/>
      <c r="S392" s="327"/>
      <c r="T392" s="327"/>
      <c r="U392" s="327"/>
      <c r="V392" s="327"/>
      <c r="W392" s="327"/>
      <c r="X392" s="327"/>
      <c r="Y392" s="327"/>
      <c r="Z392" s="327"/>
    </row>
    <row r="393" spans="1:26" ht="15.75" customHeight="1">
      <c r="A393" s="314"/>
      <c r="B393" s="314"/>
      <c r="C393" s="314"/>
      <c r="D393" s="314"/>
      <c r="E393" s="314"/>
      <c r="F393" s="314"/>
      <c r="G393" s="314"/>
      <c r="H393" s="314"/>
      <c r="I393" s="314"/>
      <c r="J393" s="327"/>
      <c r="K393" s="327"/>
      <c r="L393" s="327"/>
      <c r="M393" s="327"/>
      <c r="N393" s="327"/>
      <c r="O393" s="327"/>
      <c r="P393" s="327"/>
      <c r="Q393" s="327"/>
      <c r="R393" s="327"/>
      <c r="S393" s="327"/>
      <c r="T393" s="327"/>
      <c r="U393" s="327"/>
      <c r="V393" s="327"/>
      <c r="W393" s="327"/>
      <c r="X393" s="327"/>
      <c r="Y393" s="327"/>
      <c r="Z393" s="327"/>
    </row>
    <row r="394" spans="1:26" ht="15.75" customHeight="1">
      <c r="A394" s="314"/>
      <c r="B394" s="314"/>
      <c r="C394" s="314"/>
      <c r="D394" s="314"/>
      <c r="E394" s="314"/>
      <c r="F394" s="314"/>
      <c r="G394" s="314"/>
      <c r="H394" s="314"/>
      <c r="I394" s="314"/>
      <c r="J394" s="327"/>
      <c r="K394" s="327"/>
      <c r="L394" s="327"/>
      <c r="M394" s="327"/>
      <c r="N394" s="327"/>
      <c r="O394" s="327"/>
      <c r="P394" s="327"/>
      <c r="Q394" s="327"/>
      <c r="R394" s="327"/>
      <c r="S394" s="327"/>
      <c r="T394" s="327"/>
      <c r="U394" s="327"/>
      <c r="V394" s="327"/>
      <c r="W394" s="327"/>
      <c r="X394" s="327"/>
      <c r="Y394" s="327"/>
      <c r="Z394" s="327"/>
    </row>
    <row r="395" spans="1:26" ht="15.75" customHeight="1">
      <c r="A395" s="314"/>
      <c r="B395" s="314"/>
      <c r="C395" s="314"/>
      <c r="D395" s="314"/>
      <c r="E395" s="314"/>
      <c r="F395" s="314"/>
      <c r="G395" s="314"/>
      <c r="H395" s="314"/>
      <c r="I395" s="314"/>
      <c r="J395" s="327"/>
      <c r="K395" s="327"/>
      <c r="L395" s="327"/>
      <c r="M395" s="327"/>
      <c r="N395" s="327"/>
      <c r="O395" s="327"/>
      <c r="P395" s="327"/>
      <c r="Q395" s="327"/>
      <c r="R395" s="327"/>
      <c r="S395" s="327"/>
      <c r="T395" s="327"/>
      <c r="U395" s="327"/>
      <c r="V395" s="327"/>
      <c r="W395" s="327"/>
      <c r="X395" s="327"/>
      <c r="Y395" s="327"/>
      <c r="Z395" s="327"/>
    </row>
    <row r="396" spans="1:26" ht="15.75" customHeight="1">
      <c r="A396" s="314"/>
      <c r="B396" s="314"/>
      <c r="C396" s="314"/>
      <c r="D396" s="314"/>
      <c r="E396" s="314"/>
      <c r="F396" s="314"/>
      <c r="G396" s="314"/>
      <c r="H396" s="314"/>
      <c r="I396" s="314"/>
      <c r="J396" s="327"/>
      <c r="K396" s="327"/>
      <c r="L396" s="327"/>
      <c r="M396" s="327"/>
      <c r="N396" s="327"/>
      <c r="O396" s="327"/>
      <c r="P396" s="327"/>
      <c r="Q396" s="327"/>
      <c r="R396" s="327"/>
      <c r="S396" s="327"/>
      <c r="T396" s="327"/>
      <c r="U396" s="327"/>
      <c r="V396" s="327"/>
      <c r="W396" s="327"/>
      <c r="X396" s="327"/>
      <c r="Y396" s="327"/>
      <c r="Z396" s="327"/>
    </row>
    <row r="397" spans="1:26" ht="15.75" customHeight="1">
      <c r="A397" s="314"/>
      <c r="B397" s="314"/>
      <c r="C397" s="314"/>
      <c r="D397" s="314"/>
      <c r="E397" s="314"/>
      <c r="F397" s="314"/>
      <c r="G397" s="314"/>
      <c r="H397" s="314"/>
      <c r="I397" s="314"/>
      <c r="J397" s="327"/>
      <c r="K397" s="327"/>
      <c r="L397" s="327"/>
      <c r="M397" s="327"/>
      <c r="N397" s="327"/>
      <c r="O397" s="327"/>
      <c r="P397" s="327"/>
      <c r="Q397" s="327"/>
      <c r="R397" s="327"/>
      <c r="S397" s="327"/>
      <c r="T397" s="327"/>
      <c r="U397" s="327"/>
      <c r="V397" s="327"/>
      <c r="W397" s="327"/>
      <c r="X397" s="327"/>
      <c r="Y397" s="327"/>
      <c r="Z397" s="327"/>
    </row>
    <row r="398" spans="1:26" ht="15.75" customHeight="1">
      <c r="A398" s="314"/>
      <c r="B398" s="314"/>
      <c r="C398" s="314"/>
      <c r="D398" s="314"/>
      <c r="E398" s="314"/>
      <c r="F398" s="314"/>
      <c r="G398" s="314"/>
      <c r="H398" s="314"/>
      <c r="I398" s="314"/>
      <c r="J398" s="327"/>
      <c r="K398" s="327"/>
      <c r="L398" s="327"/>
      <c r="M398" s="327"/>
      <c r="N398" s="327"/>
      <c r="O398" s="327"/>
      <c r="P398" s="327"/>
      <c r="Q398" s="327"/>
      <c r="R398" s="327"/>
      <c r="S398" s="327"/>
      <c r="T398" s="327"/>
      <c r="U398" s="327"/>
      <c r="V398" s="327"/>
      <c r="W398" s="327"/>
      <c r="X398" s="327"/>
      <c r="Y398" s="327"/>
      <c r="Z398" s="327"/>
    </row>
    <row r="399" spans="1:26" ht="15.75" customHeight="1">
      <c r="A399" s="314"/>
      <c r="B399" s="314"/>
      <c r="C399" s="314"/>
      <c r="D399" s="314"/>
      <c r="E399" s="314"/>
      <c r="F399" s="314"/>
      <c r="G399" s="314"/>
      <c r="H399" s="314"/>
      <c r="I399" s="314"/>
      <c r="J399" s="327"/>
      <c r="K399" s="327"/>
      <c r="L399" s="327"/>
      <c r="M399" s="327"/>
      <c r="N399" s="327"/>
      <c r="O399" s="327"/>
      <c r="P399" s="327"/>
      <c r="Q399" s="327"/>
      <c r="R399" s="327"/>
      <c r="S399" s="327"/>
      <c r="T399" s="327"/>
      <c r="U399" s="327"/>
      <c r="V399" s="327"/>
      <c r="W399" s="327"/>
      <c r="X399" s="327"/>
      <c r="Y399" s="327"/>
      <c r="Z399" s="327"/>
    </row>
    <row r="400" spans="1:26" ht="15.75" customHeight="1">
      <c r="A400" s="314"/>
      <c r="B400" s="314"/>
      <c r="C400" s="314"/>
      <c r="D400" s="314"/>
      <c r="E400" s="314"/>
      <c r="F400" s="314"/>
      <c r="G400" s="314"/>
      <c r="H400" s="314"/>
      <c r="I400" s="314"/>
      <c r="J400" s="327"/>
      <c r="K400" s="327"/>
      <c r="L400" s="327"/>
      <c r="M400" s="327"/>
      <c r="N400" s="327"/>
      <c r="O400" s="327"/>
      <c r="P400" s="327"/>
      <c r="Q400" s="327"/>
      <c r="R400" s="327"/>
      <c r="S400" s="327"/>
      <c r="T400" s="327"/>
      <c r="U400" s="327"/>
      <c r="V400" s="327"/>
      <c r="W400" s="327"/>
      <c r="X400" s="327"/>
      <c r="Y400" s="327"/>
      <c r="Z400" s="327"/>
    </row>
    <row r="401" spans="1:26" ht="15.75" customHeight="1">
      <c r="A401" s="314"/>
      <c r="B401" s="314"/>
      <c r="C401" s="314"/>
      <c r="D401" s="314"/>
      <c r="E401" s="314"/>
      <c r="F401" s="314"/>
      <c r="G401" s="314"/>
      <c r="H401" s="314"/>
      <c r="I401" s="314"/>
      <c r="J401" s="327"/>
      <c r="K401" s="327"/>
      <c r="L401" s="327"/>
      <c r="M401" s="327"/>
      <c r="N401" s="327"/>
      <c r="O401" s="327"/>
      <c r="P401" s="327"/>
      <c r="Q401" s="327"/>
      <c r="R401" s="327"/>
      <c r="S401" s="327"/>
      <c r="T401" s="327"/>
      <c r="U401" s="327"/>
      <c r="V401" s="327"/>
      <c r="W401" s="327"/>
      <c r="X401" s="327"/>
      <c r="Y401" s="327"/>
      <c r="Z401" s="327"/>
    </row>
    <row r="402" spans="1:26" ht="15.75" customHeight="1">
      <c r="A402" s="314"/>
      <c r="B402" s="314"/>
      <c r="C402" s="314"/>
      <c r="D402" s="314"/>
      <c r="E402" s="314"/>
      <c r="F402" s="314"/>
      <c r="G402" s="314"/>
      <c r="H402" s="314"/>
      <c r="I402" s="314"/>
      <c r="J402" s="327"/>
      <c r="K402" s="327"/>
      <c r="L402" s="327"/>
      <c r="M402" s="327"/>
      <c r="N402" s="327"/>
      <c r="O402" s="327"/>
      <c r="P402" s="327"/>
      <c r="Q402" s="327"/>
      <c r="R402" s="327"/>
      <c r="S402" s="327"/>
      <c r="T402" s="327"/>
      <c r="U402" s="327"/>
      <c r="V402" s="327"/>
      <c r="W402" s="327"/>
      <c r="X402" s="327"/>
      <c r="Y402" s="327"/>
      <c r="Z402" s="327"/>
    </row>
    <row r="403" spans="1:26" ht="15.75" customHeight="1">
      <c r="A403" s="314"/>
      <c r="B403" s="314"/>
      <c r="C403" s="314"/>
      <c r="D403" s="314"/>
      <c r="E403" s="314"/>
      <c r="F403" s="314"/>
      <c r="G403" s="314"/>
      <c r="H403" s="314"/>
      <c r="I403" s="314"/>
      <c r="J403" s="327"/>
      <c r="K403" s="327"/>
      <c r="L403" s="327"/>
      <c r="M403" s="327"/>
      <c r="N403" s="327"/>
      <c r="O403" s="327"/>
      <c r="P403" s="327"/>
      <c r="Q403" s="327"/>
      <c r="R403" s="327"/>
      <c r="S403" s="327"/>
      <c r="T403" s="327"/>
      <c r="U403" s="327"/>
      <c r="V403" s="327"/>
      <c r="W403" s="327"/>
      <c r="X403" s="327"/>
      <c r="Y403" s="327"/>
      <c r="Z403" s="327"/>
    </row>
    <row r="404" spans="1:26" ht="15.75" customHeight="1">
      <c r="A404" s="314"/>
      <c r="B404" s="314"/>
      <c r="C404" s="314"/>
      <c r="D404" s="314"/>
      <c r="E404" s="314"/>
      <c r="F404" s="314"/>
      <c r="G404" s="314"/>
      <c r="H404" s="314"/>
      <c r="I404" s="314"/>
      <c r="J404" s="327"/>
      <c r="K404" s="327"/>
      <c r="L404" s="327"/>
      <c r="M404" s="327"/>
      <c r="N404" s="327"/>
      <c r="O404" s="327"/>
      <c r="P404" s="327"/>
      <c r="Q404" s="327"/>
      <c r="R404" s="327"/>
      <c r="S404" s="327"/>
      <c r="T404" s="327"/>
      <c r="U404" s="327"/>
      <c r="V404" s="327"/>
      <c r="W404" s="327"/>
      <c r="X404" s="327"/>
      <c r="Y404" s="327"/>
      <c r="Z404" s="327"/>
    </row>
    <row r="405" spans="1:26" ht="15.75" customHeight="1">
      <c r="A405" s="314"/>
      <c r="B405" s="314"/>
      <c r="C405" s="314"/>
      <c r="D405" s="314"/>
      <c r="E405" s="314"/>
      <c r="F405" s="314"/>
      <c r="G405" s="314"/>
      <c r="H405" s="314"/>
      <c r="I405" s="314"/>
      <c r="J405" s="327"/>
      <c r="K405" s="327"/>
      <c r="L405" s="327"/>
      <c r="M405" s="327"/>
      <c r="N405" s="327"/>
      <c r="O405" s="327"/>
      <c r="P405" s="327"/>
      <c r="Q405" s="327"/>
      <c r="R405" s="327"/>
      <c r="S405" s="327"/>
      <c r="T405" s="327"/>
      <c r="U405" s="327"/>
      <c r="V405" s="327"/>
      <c r="W405" s="327"/>
      <c r="X405" s="327"/>
      <c r="Y405" s="327"/>
      <c r="Z405" s="327"/>
    </row>
    <row r="406" spans="1:26" ht="15.75" customHeight="1">
      <c r="A406" s="314"/>
      <c r="B406" s="314"/>
      <c r="C406" s="314"/>
      <c r="D406" s="314"/>
      <c r="E406" s="314"/>
      <c r="F406" s="314"/>
      <c r="G406" s="314"/>
      <c r="H406" s="314"/>
      <c r="I406" s="314"/>
      <c r="J406" s="327"/>
      <c r="K406" s="327"/>
      <c r="L406" s="327"/>
      <c r="M406" s="327"/>
      <c r="N406" s="327"/>
      <c r="O406" s="327"/>
      <c r="P406" s="327"/>
      <c r="Q406" s="327"/>
      <c r="R406" s="327"/>
      <c r="S406" s="327"/>
      <c r="T406" s="327"/>
      <c r="U406" s="327"/>
      <c r="V406" s="327"/>
      <c r="W406" s="327"/>
      <c r="X406" s="327"/>
      <c r="Y406" s="327"/>
      <c r="Z406" s="327"/>
    </row>
    <row r="407" spans="1:26" ht="15.75" customHeight="1">
      <c r="A407" s="314"/>
      <c r="B407" s="314"/>
      <c r="C407" s="314"/>
      <c r="D407" s="314"/>
      <c r="E407" s="314"/>
      <c r="F407" s="314"/>
      <c r="G407" s="314"/>
      <c r="H407" s="314"/>
      <c r="I407" s="314"/>
      <c r="J407" s="327"/>
      <c r="K407" s="327"/>
      <c r="L407" s="327"/>
      <c r="M407" s="327"/>
      <c r="N407" s="327"/>
      <c r="O407" s="327"/>
      <c r="P407" s="327"/>
      <c r="Q407" s="327"/>
      <c r="R407" s="327"/>
      <c r="S407" s="327"/>
      <c r="T407" s="327"/>
      <c r="U407" s="327"/>
      <c r="V407" s="327"/>
      <c r="W407" s="327"/>
      <c r="X407" s="327"/>
      <c r="Y407" s="327"/>
      <c r="Z407" s="327"/>
    </row>
    <row r="408" spans="1:26" ht="15.75" customHeight="1">
      <c r="A408" s="314"/>
      <c r="B408" s="314"/>
      <c r="C408" s="314"/>
      <c r="D408" s="314"/>
      <c r="E408" s="314"/>
      <c r="F408" s="314"/>
      <c r="G408" s="314"/>
      <c r="H408" s="314"/>
      <c r="I408" s="314"/>
      <c r="J408" s="327"/>
      <c r="K408" s="327"/>
      <c r="L408" s="327"/>
      <c r="M408" s="327"/>
      <c r="N408" s="327"/>
      <c r="O408" s="327"/>
      <c r="P408" s="327"/>
      <c r="Q408" s="327"/>
      <c r="R408" s="327"/>
      <c r="S408" s="327"/>
      <c r="T408" s="327"/>
      <c r="U408" s="327"/>
      <c r="V408" s="327"/>
      <c r="W408" s="327"/>
      <c r="X408" s="327"/>
      <c r="Y408" s="327"/>
      <c r="Z408" s="327"/>
    </row>
    <row r="409" spans="1:26" ht="15.75" customHeight="1">
      <c r="A409" s="314"/>
      <c r="B409" s="314"/>
      <c r="C409" s="314"/>
      <c r="D409" s="314"/>
      <c r="E409" s="314"/>
      <c r="F409" s="314"/>
      <c r="G409" s="314"/>
      <c r="H409" s="314"/>
      <c r="I409" s="314"/>
      <c r="J409" s="327"/>
      <c r="K409" s="327"/>
      <c r="L409" s="327"/>
      <c r="M409" s="327"/>
      <c r="N409" s="327"/>
      <c r="O409" s="327"/>
      <c r="P409" s="327"/>
      <c r="Q409" s="327"/>
      <c r="R409" s="327"/>
      <c r="S409" s="327"/>
      <c r="T409" s="327"/>
      <c r="U409" s="327"/>
      <c r="V409" s="327"/>
      <c r="W409" s="327"/>
      <c r="X409" s="327"/>
      <c r="Y409" s="327"/>
      <c r="Z409" s="327"/>
    </row>
    <row r="410" spans="1:26" ht="15.75" customHeight="1">
      <c r="A410" s="314"/>
      <c r="B410" s="314"/>
      <c r="C410" s="314"/>
      <c r="D410" s="314"/>
      <c r="E410" s="314"/>
      <c r="F410" s="314"/>
      <c r="G410" s="314"/>
      <c r="H410" s="314"/>
      <c r="I410" s="314"/>
      <c r="J410" s="327"/>
      <c r="K410" s="327"/>
      <c r="L410" s="327"/>
      <c r="M410" s="327"/>
      <c r="N410" s="327"/>
      <c r="O410" s="327"/>
      <c r="P410" s="327"/>
      <c r="Q410" s="327"/>
      <c r="R410" s="327"/>
      <c r="S410" s="327"/>
      <c r="T410" s="327"/>
      <c r="U410" s="327"/>
      <c r="V410" s="327"/>
      <c r="W410" s="327"/>
      <c r="X410" s="327"/>
      <c r="Y410" s="327"/>
      <c r="Z410" s="327"/>
    </row>
    <row r="411" spans="1:26" ht="15.75" customHeight="1">
      <c r="A411" s="314"/>
      <c r="B411" s="314"/>
      <c r="C411" s="314"/>
      <c r="D411" s="314"/>
      <c r="E411" s="314"/>
      <c r="F411" s="314"/>
      <c r="G411" s="314"/>
      <c r="H411" s="314"/>
      <c r="I411" s="314"/>
      <c r="J411" s="327"/>
      <c r="K411" s="327"/>
      <c r="L411" s="327"/>
      <c r="M411" s="327"/>
      <c r="N411" s="327"/>
      <c r="O411" s="327"/>
      <c r="P411" s="327"/>
      <c r="Q411" s="327"/>
      <c r="R411" s="327"/>
      <c r="S411" s="327"/>
      <c r="T411" s="327"/>
      <c r="U411" s="327"/>
      <c r="V411" s="327"/>
      <c r="W411" s="327"/>
      <c r="X411" s="327"/>
      <c r="Y411" s="327"/>
      <c r="Z411" s="327"/>
    </row>
    <row r="412" spans="1:26" ht="15.75" customHeight="1">
      <c r="A412" s="314"/>
      <c r="B412" s="314"/>
      <c r="C412" s="314"/>
      <c r="D412" s="314"/>
      <c r="E412" s="314"/>
      <c r="F412" s="314"/>
      <c r="G412" s="314"/>
      <c r="H412" s="314"/>
      <c r="I412" s="314"/>
      <c r="J412" s="327"/>
      <c r="K412" s="327"/>
      <c r="L412" s="327"/>
      <c r="M412" s="327"/>
      <c r="N412" s="327"/>
      <c r="O412" s="327"/>
      <c r="P412" s="327"/>
      <c r="Q412" s="327"/>
      <c r="R412" s="327"/>
      <c r="S412" s="327"/>
      <c r="T412" s="327"/>
      <c r="U412" s="327"/>
      <c r="V412" s="327"/>
      <c r="W412" s="327"/>
      <c r="X412" s="327"/>
      <c r="Y412" s="327"/>
      <c r="Z412" s="327"/>
    </row>
    <row r="413" spans="1:26" ht="15.75" customHeight="1">
      <c r="A413" s="314"/>
      <c r="B413" s="314"/>
      <c r="C413" s="314"/>
      <c r="D413" s="314"/>
      <c r="E413" s="314"/>
      <c r="F413" s="314"/>
      <c r="G413" s="314"/>
      <c r="H413" s="314"/>
      <c r="I413" s="314"/>
      <c r="J413" s="327"/>
      <c r="K413" s="327"/>
      <c r="L413" s="327"/>
      <c r="M413" s="327"/>
      <c r="N413" s="327"/>
      <c r="O413" s="327"/>
      <c r="P413" s="327"/>
      <c r="Q413" s="327"/>
      <c r="R413" s="327"/>
      <c r="S413" s="327"/>
      <c r="T413" s="327"/>
      <c r="U413" s="327"/>
      <c r="V413" s="327"/>
      <c r="W413" s="327"/>
      <c r="X413" s="327"/>
      <c r="Y413" s="327"/>
      <c r="Z413" s="327"/>
    </row>
    <row r="414" spans="1:26" ht="15.75" customHeight="1">
      <c r="A414" s="314"/>
      <c r="B414" s="314"/>
      <c r="C414" s="314"/>
      <c r="D414" s="314"/>
      <c r="E414" s="314"/>
      <c r="F414" s="314"/>
      <c r="G414" s="314"/>
      <c r="H414" s="314"/>
      <c r="I414" s="314"/>
      <c r="J414" s="327"/>
      <c r="K414" s="327"/>
      <c r="L414" s="327"/>
      <c r="M414" s="327"/>
      <c r="N414" s="327"/>
      <c r="O414" s="327"/>
      <c r="P414" s="327"/>
      <c r="Q414" s="327"/>
      <c r="R414" s="327"/>
      <c r="S414" s="327"/>
      <c r="T414" s="327"/>
      <c r="U414" s="327"/>
      <c r="V414" s="327"/>
      <c r="W414" s="327"/>
      <c r="X414" s="327"/>
      <c r="Y414" s="327"/>
      <c r="Z414" s="327"/>
    </row>
    <row r="415" spans="1:26" ht="15.75" customHeight="1">
      <c r="A415" s="314"/>
      <c r="B415" s="314"/>
      <c r="C415" s="314"/>
      <c r="D415" s="314"/>
      <c r="E415" s="314"/>
      <c r="F415" s="314"/>
      <c r="G415" s="314"/>
      <c r="H415" s="314"/>
      <c r="I415" s="314"/>
      <c r="J415" s="327"/>
      <c r="K415" s="327"/>
      <c r="L415" s="327"/>
      <c r="M415" s="327"/>
      <c r="N415" s="327"/>
      <c r="O415" s="327"/>
      <c r="P415" s="327"/>
      <c r="Q415" s="327"/>
      <c r="R415" s="327"/>
      <c r="S415" s="327"/>
      <c r="T415" s="327"/>
      <c r="U415" s="327"/>
      <c r="V415" s="327"/>
      <c r="W415" s="327"/>
      <c r="X415" s="327"/>
      <c r="Y415" s="327"/>
      <c r="Z415" s="327"/>
    </row>
    <row r="416" spans="1:26" ht="15.75" customHeight="1">
      <c r="A416" s="314"/>
      <c r="B416" s="314"/>
      <c r="C416" s="314"/>
      <c r="D416" s="314"/>
      <c r="E416" s="314"/>
      <c r="F416" s="314"/>
      <c r="G416" s="314"/>
      <c r="H416" s="314"/>
      <c r="I416" s="314"/>
      <c r="J416" s="327"/>
      <c r="K416" s="327"/>
      <c r="L416" s="327"/>
      <c r="M416" s="327"/>
      <c r="N416" s="327"/>
      <c r="O416" s="327"/>
      <c r="P416" s="327"/>
      <c r="Q416" s="327"/>
      <c r="R416" s="327"/>
      <c r="S416" s="327"/>
      <c r="T416" s="327"/>
      <c r="U416" s="327"/>
      <c r="V416" s="327"/>
      <c r="W416" s="327"/>
      <c r="X416" s="327"/>
      <c r="Y416" s="327"/>
      <c r="Z416" s="327"/>
    </row>
    <row r="417" spans="1:26" ht="15.75" customHeight="1">
      <c r="A417" s="314"/>
      <c r="B417" s="314"/>
      <c r="C417" s="314"/>
      <c r="D417" s="314"/>
      <c r="E417" s="314"/>
      <c r="F417" s="314"/>
      <c r="G417" s="314"/>
      <c r="H417" s="314"/>
      <c r="I417" s="314"/>
      <c r="J417" s="327"/>
      <c r="K417" s="327"/>
      <c r="L417" s="327"/>
      <c r="M417" s="327"/>
      <c r="N417" s="327"/>
      <c r="O417" s="327"/>
      <c r="P417" s="327"/>
      <c r="Q417" s="327"/>
      <c r="R417" s="327"/>
      <c r="S417" s="327"/>
      <c r="T417" s="327"/>
      <c r="U417" s="327"/>
      <c r="V417" s="327"/>
      <c r="W417" s="327"/>
      <c r="X417" s="327"/>
      <c r="Y417" s="327"/>
      <c r="Z417" s="327"/>
    </row>
    <row r="418" spans="1:26" ht="15.75" customHeight="1">
      <c r="A418" s="314"/>
      <c r="B418" s="314"/>
      <c r="C418" s="314"/>
      <c r="D418" s="314"/>
      <c r="E418" s="314"/>
      <c r="F418" s="314"/>
      <c r="G418" s="314"/>
      <c r="H418" s="314"/>
      <c r="I418" s="314"/>
      <c r="J418" s="327"/>
      <c r="K418" s="327"/>
      <c r="L418" s="327"/>
      <c r="M418" s="327"/>
      <c r="N418" s="327"/>
      <c r="O418" s="327"/>
      <c r="P418" s="327"/>
      <c r="Q418" s="327"/>
      <c r="R418" s="327"/>
      <c r="S418" s="327"/>
      <c r="T418" s="327"/>
      <c r="U418" s="327"/>
      <c r="V418" s="327"/>
      <c r="W418" s="327"/>
      <c r="X418" s="327"/>
      <c r="Y418" s="327"/>
      <c r="Z418" s="327"/>
    </row>
    <row r="419" spans="1:26" ht="15.75" customHeight="1">
      <c r="A419" s="314"/>
      <c r="B419" s="314"/>
      <c r="C419" s="314"/>
      <c r="D419" s="314"/>
      <c r="E419" s="314"/>
      <c r="F419" s="314"/>
      <c r="G419" s="314"/>
      <c r="H419" s="314"/>
      <c r="I419" s="314"/>
      <c r="J419" s="327"/>
      <c r="K419" s="327"/>
      <c r="L419" s="327"/>
      <c r="M419" s="327"/>
      <c r="N419" s="327"/>
      <c r="O419" s="327"/>
      <c r="P419" s="327"/>
      <c r="Q419" s="327"/>
      <c r="R419" s="327"/>
      <c r="S419" s="327"/>
      <c r="T419" s="327"/>
      <c r="U419" s="327"/>
      <c r="V419" s="327"/>
      <c r="W419" s="327"/>
      <c r="X419" s="327"/>
      <c r="Y419" s="327"/>
      <c r="Z419" s="327"/>
    </row>
    <row r="420" spans="1:26" ht="15.75" customHeight="1">
      <c r="A420" s="314"/>
      <c r="B420" s="314"/>
      <c r="C420" s="314"/>
      <c r="D420" s="314"/>
      <c r="E420" s="314"/>
      <c r="F420" s="314"/>
      <c r="G420" s="314"/>
      <c r="H420" s="314"/>
      <c r="I420" s="314"/>
      <c r="J420" s="327"/>
      <c r="K420" s="327"/>
      <c r="L420" s="327"/>
      <c r="M420" s="327"/>
      <c r="N420" s="327"/>
      <c r="O420" s="327"/>
      <c r="P420" s="327"/>
      <c r="Q420" s="327"/>
      <c r="R420" s="327"/>
      <c r="S420" s="327"/>
      <c r="T420" s="327"/>
      <c r="U420" s="327"/>
      <c r="V420" s="327"/>
      <c r="W420" s="327"/>
      <c r="X420" s="327"/>
      <c r="Y420" s="327"/>
      <c r="Z420" s="327"/>
    </row>
    <row r="421" spans="1:26" ht="15.75" customHeight="1">
      <c r="A421" s="314"/>
      <c r="B421" s="314"/>
      <c r="C421" s="314"/>
      <c r="D421" s="314"/>
      <c r="E421" s="314"/>
      <c r="F421" s="314"/>
      <c r="G421" s="314"/>
      <c r="H421" s="314"/>
      <c r="I421" s="314"/>
      <c r="J421" s="327"/>
      <c r="K421" s="327"/>
      <c r="L421" s="327"/>
      <c r="M421" s="327"/>
      <c r="N421" s="327"/>
      <c r="O421" s="327"/>
      <c r="P421" s="327"/>
      <c r="Q421" s="327"/>
      <c r="R421" s="327"/>
      <c r="S421" s="327"/>
      <c r="T421" s="327"/>
      <c r="U421" s="327"/>
      <c r="V421" s="327"/>
      <c r="W421" s="327"/>
      <c r="X421" s="327"/>
      <c r="Y421" s="327"/>
      <c r="Z421" s="327"/>
    </row>
    <row r="422" spans="1:26" ht="15.75" customHeight="1">
      <c r="A422" s="314"/>
      <c r="B422" s="314"/>
      <c r="C422" s="314"/>
      <c r="D422" s="314"/>
      <c r="E422" s="314"/>
      <c r="F422" s="314"/>
      <c r="G422" s="314"/>
      <c r="H422" s="314"/>
      <c r="I422" s="314"/>
      <c r="J422" s="327"/>
      <c r="K422" s="327"/>
      <c r="L422" s="327"/>
      <c r="M422" s="327"/>
      <c r="N422" s="327"/>
      <c r="O422" s="327"/>
      <c r="P422" s="327"/>
      <c r="Q422" s="327"/>
      <c r="R422" s="327"/>
      <c r="S422" s="327"/>
      <c r="T422" s="327"/>
      <c r="U422" s="327"/>
      <c r="V422" s="327"/>
      <c r="W422" s="327"/>
      <c r="X422" s="327"/>
      <c r="Y422" s="327"/>
      <c r="Z422" s="327"/>
    </row>
    <row r="423" spans="1:26" ht="15.75" customHeight="1">
      <c r="A423" s="314"/>
      <c r="B423" s="314"/>
      <c r="C423" s="314"/>
      <c r="D423" s="314"/>
      <c r="E423" s="314"/>
      <c r="F423" s="314"/>
      <c r="G423" s="314"/>
      <c r="H423" s="314"/>
      <c r="I423" s="314"/>
      <c r="J423" s="327"/>
      <c r="K423" s="327"/>
      <c r="L423" s="327"/>
      <c r="M423" s="327"/>
      <c r="N423" s="327"/>
      <c r="O423" s="327"/>
      <c r="P423" s="327"/>
      <c r="Q423" s="327"/>
      <c r="R423" s="327"/>
      <c r="S423" s="327"/>
      <c r="T423" s="327"/>
      <c r="U423" s="327"/>
      <c r="V423" s="327"/>
      <c r="W423" s="327"/>
      <c r="X423" s="327"/>
      <c r="Y423" s="327"/>
      <c r="Z423" s="327"/>
    </row>
    <row r="424" spans="1:26" ht="15.75" customHeight="1">
      <c r="A424" s="314"/>
      <c r="B424" s="314"/>
      <c r="C424" s="314"/>
      <c r="D424" s="314"/>
      <c r="E424" s="314"/>
      <c r="F424" s="314"/>
      <c r="G424" s="314"/>
      <c r="H424" s="314"/>
      <c r="I424" s="314"/>
      <c r="J424" s="327"/>
      <c r="K424" s="327"/>
      <c r="L424" s="327"/>
      <c r="M424" s="327"/>
      <c r="N424" s="327"/>
      <c r="O424" s="327"/>
      <c r="P424" s="327"/>
      <c r="Q424" s="327"/>
      <c r="R424" s="327"/>
      <c r="S424" s="327"/>
      <c r="T424" s="327"/>
      <c r="U424" s="327"/>
      <c r="V424" s="327"/>
      <c r="W424" s="327"/>
      <c r="X424" s="327"/>
      <c r="Y424" s="327"/>
      <c r="Z424" s="327"/>
    </row>
    <row r="425" spans="1:26" ht="15.75" customHeight="1">
      <c r="A425" s="314"/>
      <c r="B425" s="314"/>
      <c r="C425" s="314"/>
      <c r="D425" s="314"/>
      <c r="E425" s="314"/>
      <c r="F425" s="314"/>
      <c r="G425" s="314"/>
      <c r="H425" s="314"/>
      <c r="I425" s="314"/>
      <c r="J425" s="327"/>
      <c r="K425" s="327"/>
      <c r="L425" s="327"/>
      <c r="M425" s="327"/>
      <c r="N425" s="327"/>
      <c r="O425" s="327"/>
      <c r="P425" s="327"/>
      <c r="Q425" s="327"/>
      <c r="R425" s="327"/>
      <c r="S425" s="327"/>
      <c r="T425" s="327"/>
      <c r="U425" s="327"/>
      <c r="V425" s="327"/>
      <c r="W425" s="327"/>
      <c r="X425" s="327"/>
      <c r="Y425" s="327"/>
      <c r="Z425" s="327"/>
    </row>
    <row r="426" spans="1:26" ht="15.75" customHeight="1">
      <c r="A426" s="314"/>
      <c r="B426" s="314"/>
      <c r="C426" s="314"/>
      <c r="D426" s="314"/>
      <c r="E426" s="314"/>
      <c r="F426" s="314"/>
      <c r="G426" s="314"/>
      <c r="H426" s="314"/>
      <c r="I426" s="314"/>
      <c r="J426" s="327"/>
      <c r="K426" s="327"/>
      <c r="L426" s="327"/>
      <c r="M426" s="327"/>
      <c r="N426" s="327"/>
      <c r="O426" s="327"/>
      <c r="P426" s="327"/>
      <c r="Q426" s="327"/>
      <c r="R426" s="327"/>
      <c r="S426" s="327"/>
      <c r="T426" s="327"/>
      <c r="U426" s="327"/>
      <c r="V426" s="327"/>
      <c r="W426" s="327"/>
      <c r="X426" s="327"/>
      <c r="Y426" s="327"/>
      <c r="Z426" s="327"/>
    </row>
    <row r="427" spans="1:26" ht="15.75" customHeight="1">
      <c r="A427" s="314"/>
      <c r="B427" s="314"/>
      <c r="C427" s="314"/>
      <c r="D427" s="314"/>
      <c r="E427" s="314"/>
      <c r="F427" s="314"/>
      <c r="G427" s="314"/>
      <c r="H427" s="314"/>
      <c r="I427" s="314"/>
      <c r="J427" s="327"/>
      <c r="K427" s="327"/>
      <c r="L427" s="327"/>
      <c r="M427" s="327"/>
      <c r="N427" s="327"/>
      <c r="O427" s="327"/>
      <c r="P427" s="327"/>
      <c r="Q427" s="327"/>
      <c r="R427" s="327"/>
      <c r="S427" s="327"/>
      <c r="T427" s="327"/>
      <c r="U427" s="327"/>
      <c r="V427" s="327"/>
      <c r="W427" s="327"/>
      <c r="X427" s="327"/>
      <c r="Y427" s="327"/>
      <c r="Z427" s="327"/>
    </row>
    <row r="428" spans="1:26" ht="15.75" customHeight="1">
      <c r="A428" s="314"/>
      <c r="B428" s="314"/>
      <c r="C428" s="314"/>
      <c r="D428" s="314"/>
      <c r="E428" s="314"/>
      <c r="F428" s="314"/>
      <c r="G428" s="314"/>
      <c r="H428" s="314"/>
      <c r="I428" s="314"/>
      <c r="J428" s="327"/>
      <c r="K428" s="327"/>
      <c r="L428" s="327"/>
      <c r="M428" s="327"/>
      <c r="N428" s="327"/>
      <c r="O428" s="327"/>
      <c r="P428" s="327"/>
      <c r="Q428" s="327"/>
      <c r="R428" s="327"/>
      <c r="S428" s="327"/>
      <c r="T428" s="327"/>
      <c r="U428" s="327"/>
      <c r="V428" s="327"/>
      <c r="W428" s="327"/>
      <c r="X428" s="327"/>
      <c r="Y428" s="327"/>
      <c r="Z428" s="327"/>
    </row>
    <row r="429" spans="1:26" ht="15.75" customHeight="1">
      <c r="A429" s="314"/>
      <c r="B429" s="314"/>
      <c r="C429" s="314"/>
      <c r="D429" s="314"/>
      <c r="E429" s="314"/>
      <c r="F429" s="314"/>
      <c r="G429" s="314"/>
      <c r="H429" s="314"/>
      <c r="I429" s="314"/>
      <c r="J429" s="327"/>
      <c r="K429" s="327"/>
      <c r="L429" s="327"/>
      <c r="M429" s="327"/>
      <c r="N429" s="327"/>
      <c r="O429" s="327"/>
      <c r="P429" s="327"/>
      <c r="Q429" s="327"/>
      <c r="R429" s="327"/>
      <c r="S429" s="327"/>
      <c r="T429" s="327"/>
      <c r="U429" s="327"/>
      <c r="V429" s="327"/>
      <c r="W429" s="327"/>
      <c r="X429" s="327"/>
      <c r="Y429" s="327"/>
      <c r="Z429" s="327"/>
    </row>
    <row r="430" spans="1:26" ht="15.75" customHeight="1">
      <c r="A430" s="314"/>
      <c r="B430" s="314"/>
      <c r="C430" s="314"/>
      <c r="D430" s="314"/>
      <c r="E430" s="314"/>
      <c r="F430" s="314"/>
      <c r="G430" s="314"/>
      <c r="H430" s="314"/>
      <c r="I430" s="314"/>
      <c r="J430" s="327"/>
      <c r="K430" s="327"/>
      <c r="L430" s="327"/>
      <c r="M430" s="327"/>
      <c r="N430" s="327"/>
      <c r="O430" s="327"/>
      <c r="P430" s="327"/>
      <c r="Q430" s="327"/>
      <c r="R430" s="327"/>
      <c r="S430" s="327"/>
      <c r="T430" s="327"/>
      <c r="U430" s="327"/>
      <c r="V430" s="327"/>
      <c r="W430" s="327"/>
      <c r="X430" s="327"/>
      <c r="Y430" s="327"/>
      <c r="Z430" s="327"/>
    </row>
    <row r="431" spans="1:26" ht="15.75" customHeight="1">
      <c r="A431" s="314"/>
      <c r="B431" s="314"/>
      <c r="C431" s="314"/>
      <c r="D431" s="314"/>
      <c r="E431" s="314"/>
      <c r="F431" s="314"/>
      <c r="G431" s="314"/>
      <c r="H431" s="314"/>
      <c r="I431" s="314"/>
      <c r="J431" s="327"/>
      <c r="K431" s="327"/>
      <c r="L431" s="327"/>
      <c r="M431" s="327"/>
      <c r="N431" s="327"/>
      <c r="O431" s="327"/>
      <c r="P431" s="327"/>
      <c r="Q431" s="327"/>
      <c r="R431" s="327"/>
      <c r="S431" s="327"/>
      <c r="T431" s="327"/>
      <c r="U431" s="327"/>
      <c r="V431" s="327"/>
      <c r="W431" s="327"/>
      <c r="X431" s="327"/>
      <c r="Y431" s="327"/>
      <c r="Z431" s="327"/>
    </row>
    <row r="432" spans="1:26" ht="15.75" customHeight="1">
      <c r="A432" s="314"/>
      <c r="B432" s="314"/>
      <c r="C432" s="314"/>
      <c r="D432" s="314"/>
      <c r="E432" s="314"/>
      <c r="F432" s="314"/>
      <c r="G432" s="314"/>
      <c r="H432" s="314"/>
      <c r="I432" s="314"/>
      <c r="J432" s="327"/>
      <c r="K432" s="327"/>
      <c r="L432" s="327"/>
      <c r="M432" s="327"/>
      <c r="N432" s="327"/>
      <c r="O432" s="327"/>
      <c r="P432" s="327"/>
      <c r="Q432" s="327"/>
      <c r="R432" s="327"/>
      <c r="S432" s="327"/>
      <c r="T432" s="327"/>
      <c r="U432" s="327"/>
      <c r="V432" s="327"/>
      <c r="W432" s="327"/>
      <c r="X432" s="327"/>
      <c r="Y432" s="327"/>
      <c r="Z432" s="327"/>
    </row>
    <row r="433" spans="1:26" ht="15.75" customHeight="1">
      <c r="A433" s="314"/>
      <c r="B433" s="314"/>
      <c r="C433" s="314"/>
      <c r="D433" s="314"/>
      <c r="E433" s="314"/>
      <c r="F433" s="314"/>
      <c r="G433" s="314"/>
      <c r="H433" s="314"/>
      <c r="I433" s="314"/>
      <c r="J433" s="327"/>
      <c r="K433" s="327"/>
      <c r="L433" s="327"/>
      <c r="M433" s="327"/>
      <c r="N433" s="327"/>
      <c r="O433" s="327"/>
      <c r="P433" s="327"/>
      <c r="Q433" s="327"/>
      <c r="R433" s="327"/>
      <c r="S433" s="327"/>
      <c r="T433" s="327"/>
      <c r="U433" s="327"/>
      <c r="V433" s="327"/>
      <c r="W433" s="327"/>
      <c r="X433" s="327"/>
      <c r="Y433" s="327"/>
      <c r="Z433" s="327"/>
    </row>
    <row r="434" spans="1:26" ht="15.75" customHeight="1">
      <c r="A434" s="314"/>
      <c r="B434" s="314"/>
      <c r="C434" s="314"/>
      <c r="D434" s="314"/>
      <c r="E434" s="314"/>
      <c r="F434" s="314"/>
      <c r="G434" s="314"/>
      <c r="H434" s="314"/>
      <c r="I434" s="314"/>
      <c r="J434" s="327"/>
      <c r="K434" s="327"/>
      <c r="L434" s="327"/>
      <c r="M434" s="327"/>
      <c r="N434" s="327"/>
      <c r="O434" s="327"/>
      <c r="P434" s="327"/>
      <c r="Q434" s="327"/>
      <c r="R434" s="327"/>
      <c r="S434" s="327"/>
      <c r="T434" s="327"/>
      <c r="U434" s="327"/>
      <c r="V434" s="327"/>
      <c r="W434" s="327"/>
      <c r="X434" s="327"/>
      <c r="Y434" s="327"/>
      <c r="Z434" s="327"/>
    </row>
    <row r="435" spans="1:26" ht="15.75" customHeight="1">
      <c r="A435" s="314"/>
      <c r="B435" s="314"/>
      <c r="C435" s="314"/>
      <c r="D435" s="314"/>
      <c r="E435" s="314"/>
      <c r="F435" s="314"/>
      <c r="G435" s="314"/>
      <c r="H435" s="314"/>
      <c r="I435" s="314"/>
      <c r="J435" s="327"/>
      <c r="K435" s="327"/>
      <c r="L435" s="327"/>
      <c r="M435" s="327"/>
      <c r="N435" s="327"/>
      <c r="O435" s="327"/>
      <c r="P435" s="327"/>
      <c r="Q435" s="327"/>
      <c r="R435" s="327"/>
      <c r="S435" s="327"/>
      <c r="T435" s="327"/>
      <c r="U435" s="327"/>
      <c r="V435" s="327"/>
      <c r="W435" s="327"/>
      <c r="X435" s="327"/>
      <c r="Y435" s="327"/>
      <c r="Z435" s="327"/>
    </row>
    <row r="436" spans="1:26" ht="15.75" customHeight="1">
      <c r="A436" s="314"/>
      <c r="B436" s="314"/>
      <c r="C436" s="314"/>
      <c r="D436" s="314"/>
      <c r="E436" s="314"/>
      <c r="F436" s="314"/>
      <c r="G436" s="314"/>
      <c r="H436" s="314"/>
      <c r="I436" s="314"/>
      <c r="J436" s="327"/>
      <c r="K436" s="327"/>
      <c r="L436" s="327"/>
      <c r="M436" s="327"/>
      <c r="N436" s="327"/>
      <c r="O436" s="327"/>
      <c r="P436" s="327"/>
      <c r="Q436" s="327"/>
      <c r="R436" s="327"/>
      <c r="S436" s="327"/>
      <c r="T436" s="327"/>
      <c r="U436" s="327"/>
      <c r="V436" s="327"/>
      <c r="W436" s="327"/>
      <c r="X436" s="327"/>
      <c r="Y436" s="327"/>
      <c r="Z436" s="327"/>
    </row>
    <row r="437" spans="1:26" ht="15.75" customHeight="1">
      <c r="A437" s="314"/>
      <c r="B437" s="314"/>
      <c r="C437" s="314"/>
      <c r="D437" s="314"/>
      <c r="E437" s="314"/>
      <c r="F437" s="314"/>
      <c r="G437" s="314"/>
      <c r="H437" s="314"/>
      <c r="I437" s="314"/>
      <c r="J437" s="327"/>
      <c r="K437" s="327"/>
      <c r="L437" s="327"/>
      <c r="M437" s="327"/>
      <c r="N437" s="327"/>
      <c r="O437" s="327"/>
      <c r="P437" s="327"/>
      <c r="Q437" s="327"/>
      <c r="R437" s="327"/>
      <c r="S437" s="327"/>
      <c r="T437" s="327"/>
      <c r="U437" s="327"/>
      <c r="V437" s="327"/>
      <c r="W437" s="327"/>
      <c r="X437" s="327"/>
      <c r="Y437" s="327"/>
      <c r="Z437" s="327"/>
    </row>
    <row r="438" spans="1:26" ht="15.75" customHeight="1">
      <c r="A438" s="314"/>
      <c r="B438" s="314"/>
      <c r="C438" s="314"/>
      <c r="D438" s="314"/>
      <c r="E438" s="314"/>
      <c r="F438" s="314"/>
      <c r="G438" s="314"/>
      <c r="H438" s="314"/>
      <c r="I438" s="314"/>
      <c r="J438" s="327"/>
      <c r="K438" s="327"/>
      <c r="L438" s="327"/>
      <c r="M438" s="327"/>
      <c r="N438" s="327"/>
      <c r="O438" s="327"/>
      <c r="P438" s="327"/>
      <c r="Q438" s="327"/>
      <c r="R438" s="327"/>
      <c r="S438" s="327"/>
      <c r="T438" s="327"/>
      <c r="U438" s="327"/>
      <c r="V438" s="327"/>
      <c r="W438" s="327"/>
      <c r="X438" s="327"/>
      <c r="Y438" s="327"/>
      <c r="Z438" s="327"/>
    </row>
    <row r="439" spans="1:26" ht="15.75" customHeight="1">
      <c r="A439" s="314"/>
      <c r="B439" s="314"/>
      <c r="C439" s="314"/>
      <c r="D439" s="314"/>
      <c r="E439" s="314"/>
      <c r="F439" s="314"/>
      <c r="G439" s="314"/>
      <c r="H439" s="314"/>
      <c r="I439" s="314"/>
      <c r="J439" s="327"/>
      <c r="K439" s="327"/>
      <c r="L439" s="327"/>
      <c r="M439" s="327"/>
      <c r="N439" s="327"/>
      <c r="O439" s="327"/>
      <c r="P439" s="327"/>
      <c r="Q439" s="327"/>
      <c r="R439" s="327"/>
      <c r="S439" s="327"/>
      <c r="T439" s="327"/>
      <c r="U439" s="327"/>
      <c r="V439" s="327"/>
      <c r="W439" s="327"/>
      <c r="X439" s="327"/>
      <c r="Y439" s="327"/>
      <c r="Z439" s="327"/>
    </row>
    <row r="440" spans="1:26" ht="15.75" customHeight="1">
      <c r="A440" s="314"/>
      <c r="B440" s="314"/>
      <c r="C440" s="314"/>
      <c r="D440" s="314"/>
      <c r="E440" s="314"/>
      <c r="F440" s="314"/>
      <c r="G440" s="314"/>
      <c r="H440" s="314"/>
      <c r="I440" s="314"/>
      <c r="J440" s="327"/>
      <c r="K440" s="327"/>
      <c r="L440" s="327"/>
      <c r="M440" s="327"/>
      <c r="N440" s="327"/>
      <c r="O440" s="327"/>
      <c r="P440" s="327"/>
      <c r="Q440" s="327"/>
      <c r="R440" s="327"/>
      <c r="S440" s="327"/>
      <c r="T440" s="327"/>
      <c r="U440" s="327"/>
      <c r="V440" s="327"/>
      <c r="W440" s="327"/>
      <c r="X440" s="327"/>
      <c r="Y440" s="327"/>
      <c r="Z440" s="327"/>
    </row>
    <row r="441" spans="1:26" ht="15.75" customHeight="1">
      <c r="A441" s="314"/>
      <c r="B441" s="314"/>
      <c r="C441" s="314"/>
      <c r="D441" s="314"/>
      <c r="E441" s="314"/>
      <c r="F441" s="314"/>
      <c r="G441" s="314"/>
      <c r="H441" s="314"/>
      <c r="I441" s="314"/>
      <c r="J441" s="327"/>
      <c r="K441" s="327"/>
      <c r="L441" s="327"/>
      <c r="M441" s="327"/>
      <c r="N441" s="327"/>
      <c r="O441" s="327"/>
      <c r="P441" s="327"/>
      <c r="Q441" s="327"/>
      <c r="R441" s="327"/>
      <c r="S441" s="327"/>
      <c r="T441" s="327"/>
      <c r="U441" s="327"/>
      <c r="V441" s="327"/>
      <c r="W441" s="327"/>
      <c r="X441" s="327"/>
      <c r="Y441" s="327"/>
      <c r="Z441" s="327"/>
    </row>
    <row r="442" spans="1:26" ht="15.75" customHeight="1">
      <c r="A442" s="314"/>
      <c r="B442" s="314"/>
      <c r="C442" s="314"/>
      <c r="D442" s="314"/>
      <c r="E442" s="314"/>
      <c r="F442" s="314"/>
      <c r="G442" s="314"/>
      <c r="H442" s="314"/>
      <c r="I442" s="314"/>
      <c r="J442" s="327"/>
      <c r="K442" s="327"/>
      <c r="L442" s="327"/>
      <c r="M442" s="327"/>
      <c r="N442" s="327"/>
      <c r="O442" s="327"/>
      <c r="P442" s="327"/>
      <c r="Q442" s="327"/>
      <c r="R442" s="327"/>
      <c r="S442" s="327"/>
      <c r="T442" s="327"/>
      <c r="U442" s="327"/>
      <c r="V442" s="327"/>
      <c r="W442" s="327"/>
      <c r="X442" s="327"/>
      <c r="Y442" s="327"/>
      <c r="Z442" s="327"/>
    </row>
    <row r="443" spans="1:26" ht="15.75" customHeight="1">
      <c r="A443" s="314"/>
      <c r="B443" s="314"/>
      <c r="C443" s="314"/>
      <c r="D443" s="314"/>
      <c r="E443" s="314"/>
      <c r="F443" s="314"/>
      <c r="G443" s="314"/>
      <c r="H443" s="314"/>
      <c r="I443" s="314"/>
      <c r="J443" s="327"/>
      <c r="K443" s="327"/>
      <c r="L443" s="327"/>
      <c r="M443" s="327"/>
      <c r="N443" s="327"/>
      <c r="O443" s="327"/>
      <c r="P443" s="327"/>
      <c r="Q443" s="327"/>
      <c r="R443" s="327"/>
      <c r="S443" s="327"/>
      <c r="T443" s="327"/>
      <c r="U443" s="327"/>
      <c r="V443" s="327"/>
      <c r="W443" s="327"/>
      <c r="X443" s="327"/>
      <c r="Y443" s="327"/>
      <c r="Z443" s="327"/>
    </row>
    <row r="444" spans="1:26" ht="15.75" customHeight="1">
      <c r="A444" s="314"/>
      <c r="B444" s="314"/>
      <c r="C444" s="314"/>
      <c r="D444" s="314"/>
      <c r="E444" s="314"/>
      <c r="F444" s="314"/>
      <c r="G444" s="314"/>
      <c r="H444" s="314"/>
      <c r="I444" s="314"/>
      <c r="J444" s="327"/>
      <c r="K444" s="327"/>
      <c r="L444" s="327"/>
      <c r="M444" s="327"/>
      <c r="N444" s="327"/>
      <c r="O444" s="327"/>
      <c r="P444" s="327"/>
      <c r="Q444" s="327"/>
      <c r="R444" s="327"/>
      <c r="S444" s="327"/>
      <c r="T444" s="327"/>
      <c r="U444" s="327"/>
      <c r="V444" s="327"/>
      <c r="W444" s="327"/>
      <c r="X444" s="327"/>
      <c r="Y444" s="327"/>
      <c r="Z444" s="327"/>
    </row>
    <row r="445" spans="1:26" ht="15.75" customHeight="1">
      <c r="A445" s="314"/>
      <c r="B445" s="314"/>
      <c r="C445" s="314"/>
      <c r="D445" s="314"/>
      <c r="E445" s="314"/>
      <c r="F445" s="314"/>
      <c r="G445" s="314"/>
      <c r="H445" s="314"/>
      <c r="I445" s="314"/>
      <c r="J445" s="327"/>
      <c r="K445" s="327"/>
      <c r="L445" s="327"/>
      <c r="M445" s="327"/>
      <c r="N445" s="327"/>
      <c r="O445" s="327"/>
      <c r="P445" s="327"/>
      <c r="Q445" s="327"/>
      <c r="R445" s="327"/>
      <c r="S445" s="327"/>
      <c r="T445" s="327"/>
      <c r="U445" s="327"/>
      <c r="V445" s="327"/>
      <c r="W445" s="327"/>
      <c r="X445" s="327"/>
      <c r="Y445" s="327"/>
      <c r="Z445" s="327"/>
    </row>
    <row r="446" spans="1:26" ht="15.75" customHeight="1">
      <c r="A446" s="314"/>
      <c r="B446" s="314"/>
      <c r="C446" s="314"/>
      <c r="D446" s="314"/>
      <c r="E446" s="314"/>
      <c r="F446" s="314"/>
      <c r="G446" s="314"/>
      <c r="H446" s="314"/>
      <c r="I446" s="314"/>
      <c r="J446" s="327"/>
      <c r="K446" s="327"/>
      <c r="L446" s="327"/>
      <c r="M446" s="327"/>
      <c r="N446" s="327"/>
      <c r="O446" s="327"/>
      <c r="P446" s="327"/>
      <c r="Q446" s="327"/>
      <c r="R446" s="327"/>
      <c r="S446" s="327"/>
      <c r="T446" s="327"/>
      <c r="U446" s="327"/>
      <c r="V446" s="327"/>
      <c r="W446" s="327"/>
      <c r="X446" s="327"/>
      <c r="Y446" s="327"/>
      <c r="Z446" s="327"/>
    </row>
    <row r="447" spans="1:26" ht="15.75" customHeight="1">
      <c r="A447" s="314"/>
      <c r="B447" s="314"/>
      <c r="C447" s="314"/>
      <c r="D447" s="314"/>
      <c r="E447" s="314"/>
      <c r="F447" s="314"/>
      <c r="G447" s="314"/>
      <c r="H447" s="314"/>
      <c r="I447" s="314"/>
      <c r="J447" s="327"/>
      <c r="K447" s="327"/>
      <c r="L447" s="327"/>
      <c r="M447" s="327"/>
      <c r="N447" s="327"/>
      <c r="O447" s="327"/>
      <c r="P447" s="327"/>
      <c r="Q447" s="327"/>
      <c r="R447" s="327"/>
      <c r="S447" s="327"/>
      <c r="T447" s="327"/>
      <c r="U447" s="327"/>
      <c r="V447" s="327"/>
      <c r="W447" s="327"/>
      <c r="X447" s="327"/>
      <c r="Y447" s="327"/>
      <c r="Z447" s="327"/>
    </row>
    <row r="448" spans="1:26" ht="15.75" customHeight="1">
      <c r="A448" s="314"/>
      <c r="B448" s="314"/>
      <c r="C448" s="314"/>
      <c r="D448" s="314"/>
      <c r="E448" s="314"/>
      <c r="F448" s="314"/>
      <c r="G448" s="314"/>
      <c r="H448" s="314"/>
      <c r="I448" s="314"/>
      <c r="J448" s="327"/>
      <c r="K448" s="327"/>
      <c r="L448" s="327"/>
      <c r="M448" s="327"/>
      <c r="N448" s="327"/>
      <c r="O448" s="327"/>
      <c r="P448" s="327"/>
      <c r="Q448" s="327"/>
      <c r="R448" s="327"/>
      <c r="S448" s="327"/>
      <c r="T448" s="327"/>
      <c r="U448" s="327"/>
      <c r="V448" s="327"/>
      <c r="W448" s="327"/>
      <c r="X448" s="327"/>
      <c r="Y448" s="327"/>
      <c r="Z448" s="327"/>
    </row>
    <row r="449" spans="1:26" ht="15.75" customHeight="1">
      <c r="A449" s="314"/>
      <c r="B449" s="314"/>
      <c r="C449" s="314"/>
      <c r="D449" s="314"/>
      <c r="E449" s="314"/>
      <c r="F449" s="314"/>
      <c r="G449" s="314"/>
      <c r="H449" s="314"/>
      <c r="I449" s="314"/>
      <c r="J449" s="327"/>
      <c r="K449" s="327"/>
      <c r="L449" s="327"/>
      <c r="M449" s="327"/>
      <c r="N449" s="327"/>
      <c r="O449" s="327"/>
      <c r="P449" s="327"/>
      <c r="Q449" s="327"/>
      <c r="R449" s="327"/>
      <c r="S449" s="327"/>
      <c r="T449" s="327"/>
      <c r="U449" s="327"/>
      <c r="V449" s="327"/>
      <c r="W449" s="327"/>
      <c r="X449" s="327"/>
      <c r="Y449" s="327"/>
      <c r="Z449" s="327"/>
    </row>
    <row r="450" spans="1:26" ht="15.75" customHeight="1">
      <c r="A450" s="314"/>
      <c r="B450" s="314"/>
      <c r="C450" s="314"/>
      <c r="D450" s="314"/>
      <c r="E450" s="314"/>
      <c r="F450" s="314"/>
      <c r="G450" s="314"/>
      <c r="H450" s="314"/>
      <c r="I450" s="314"/>
      <c r="J450" s="327"/>
      <c r="K450" s="327"/>
      <c r="L450" s="327"/>
      <c r="M450" s="327"/>
      <c r="N450" s="327"/>
      <c r="O450" s="327"/>
      <c r="P450" s="327"/>
      <c r="Q450" s="327"/>
      <c r="R450" s="327"/>
      <c r="S450" s="327"/>
      <c r="T450" s="327"/>
      <c r="U450" s="327"/>
      <c r="V450" s="327"/>
      <c r="W450" s="327"/>
      <c r="X450" s="327"/>
      <c r="Y450" s="327"/>
      <c r="Z450" s="327"/>
    </row>
    <row r="451" spans="1:26" ht="15.75" customHeight="1">
      <c r="A451" s="314"/>
      <c r="B451" s="314"/>
      <c r="C451" s="314"/>
      <c r="D451" s="314"/>
      <c r="E451" s="314"/>
      <c r="F451" s="314"/>
      <c r="G451" s="314"/>
      <c r="H451" s="314"/>
      <c r="I451" s="314"/>
      <c r="J451" s="327"/>
      <c r="K451" s="327"/>
      <c r="L451" s="327"/>
      <c r="M451" s="327"/>
      <c r="N451" s="327"/>
      <c r="O451" s="327"/>
      <c r="P451" s="327"/>
      <c r="Q451" s="327"/>
      <c r="R451" s="327"/>
      <c r="S451" s="327"/>
      <c r="T451" s="327"/>
      <c r="U451" s="327"/>
      <c r="V451" s="327"/>
      <c r="W451" s="327"/>
      <c r="X451" s="327"/>
      <c r="Y451" s="327"/>
      <c r="Z451" s="327"/>
    </row>
    <row r="452" spans="1:26" ht="15.75" customHeight="1">
      <c r="A452" s="314"/>
      <c r="B452" s="314"/>
      <c r="C452" s="314"/>
      <c r="D452" s="314"/>
      <c r="E452" s="314"/>
      <c r="F452" s="314"/>
      <c r="G452" s="314"/>
      <c r="H452" s="314"/>
      <c r="I452" s="314"/>
      <c r="J452" s="327"/>
      <c r="K452" s="327"/>
      <c r="L452" s="327"/>
      <c r="M452" s="327"/>
      <c r="N452" s="327"/>
      <c r="O452" s="327"/>
      <c r="P452" s="327"/>
      <c r="Q452" s="327"/>
      <c r="R452" s="327"/>
      <c r="S452" s="327"/>
      <c r="T452" s="327"/>
      <c r="U452" s="327"/>
      <c r="V452" s="327"/>
      <c r="W452" s="327"/>
      <c r="X452" s="327"/>
      <c r="Y452" s="327"/>
      <c r="Z452" s="327"/>
    </row>
    <row r="453" spans="1:26" ht="15.75" customHeight="1">
      <c r="A453" s="314"/>
      <c r="B453" s="314"/>
      <c r="C453" s="314"/>
      <c r="D453" s="314"/>
      <c r="E453" s="314"/>
      <c r="F453" s="314"/>
      <c r="G453" s="314"/>
      <c r="H453" s="314"/>
      <c r="I453" s="314"/>
      <c r="J453" s="327"/>
      <c r="K453" s="327"/>
      <c r="L453" s="327"/>
      <c r="M453" s="327"/>
      <c r="N453" s="327"/>
      <c r="O453" s="327"/>
      <c r="P453" s="327"/>
      <c r="Q453" s="327"/>
      <c r="R453" s="327"/>
      <c r="S453" s="327"/>
      <c r="T453" s="327"/>
      <c r="U453" s="327"/>
      <c r="V453" s="327"/>
      <c r="W453" s="327"/>
      <c r="X453" s="327"/>
      <c r="Y453" s="327"/>
      <c r="Z453" s="327"/>
    </row>
    <row r="454" spans="1:26" ht="15.75" customHeight="1">
      <c r="A454" s="314"/>
      <c r="B454" s="314"/>
      <c r="C454" s="314"/>
      <c r="D454" s="314"/>
      <c r="E454" s="314"/>
      <c r="F454" s="314"/>
      <c r="G454" s="314"/>
      <c r="H454" s="314"/>
      <c r="I454" s="314"/>
      <c r="J454" s="327"/>
      <c r="K454" s="327"/>
      <c r="L454" s="327"/>
      <c r="M454" s="327"/>
      <c r="N454" s="327"/>
      <c r="O454" s="327"/>
      <c r="P454" s="327"/>
      <c r="Q454" s="327"/>
      <c r="R454" s="327"/>
      <c r="S454" s="327"/>
      <c r="T454" s="327"/>
      <c r="U454" s="327"/>
      <c r="V454" s="327"/>
      <c r="W454" s="327"/>
      <c r="X454" s="327"/>
      <c r="Y454" s="327"/>
      <c r="Z454" s="327"/>
    </row>
    <row r="455" spans="1:26" ht="15.75" customHeight="1">
      <c r="A455" s="314"/>
      <c r="B455" s="314"/>
      <c r="C455" s="314"/>
      <c r="D455" s="314"/>
      <c r="E455" s="314"/>
      <c r="F455" s="314"/>
      <c r="G455" s="314"/>
      <c r="H455" s="314"/>
      <c r="I455" s="314"/>
      <c r="J455" s="327"/>
      <c r="K455" s="327"/>
      <c r="L455" s="327"/>
      <c r="M455" s="327"/>
      <c r="N455" s="327"/>
      <c r="O455" s="327"/>
      <c r="P455" s="327"/>
      <c r="Q455" s="327"/>
      <c r="R455" s="327"/>
      <c r="S455" s="327"/>
      <c r="T455" s="327"/>
      <c r="U455" s="327"/>
      <c r="V455" s="327"/>
      <c r="W455" s="327"/>
      <c r="X455" s="327"/>
      <c r="Y455" s="327"/>
      <c r="Z455" s="327"/>
    </row>
    <row r="456" spans="1:26" ht="15.75" customHeight="1">
      <c r="A456" s="314"/>
      <c r="B456" s="314"/>
      <c r="C456" s="314"/>
      <c r="D456" s="314"/>
      <c r="E456" s="314"/>
      <c r="F456" s="314"/>
      <c r="G456" s="314"/>
      <c r="H456" s="314"/>
      <c r="I456" s="314"/>
      <c r="J456" s="327"/>
      <c r="K456" s="327"/>
      <c r="L456" s="327"/>
      <c r="M456" s="327"/>
      <c r="N456" s="327"/>
      <c r="O456" s="327"/>
      <c r="P456" s="327"/>
      <c r="Q456" s="327"/>
      <c r="R456" s="327"/>
      <c r="S456" s="327"/>
      <c r="T456" s="327"/>
      <c r="U456" s="327"/>
      <c r="V456" s="327"/>
      <c r="W456" s="327"/>
      <c r="X456" s="327"/>
      <c r="Y456" s="327"/>
      <c r="Z456" s="327"/>
    </row>
    <row r="457" spans="1:26" ht="15.75" customHeight="1">
      <c r="A457" s="314"/>
      <c r="B457" s="314"/>
      <c r="C457" s="314"/>
      <c r="D457" s="314"/>
      <c r="E457" s="314"/>
      <c r="F457" s="314"/>
      <c r="G457" s="314"/>
      <c r="H457" s="314"/>
      <c r="I457" s="314"/>
      <c r="J457" s="327"/>
      <c r="K457" s="327"/>
      <c r="L457" s="327"/>
      <c r="M457" s="327"/>
      <c r="N457" s="327"/>
      <c r="O457" s="327"/>
      <c r="P457" s="327"/>
      <c r="Q457" s="327"/>
      <c r="R457" s="327"/>
      <c r="S457" s="327"/>
      <c r="T457" s="327"/>
      <c r="U457" s="327"/>
      <c r="V457" s="327"/>
      <c r="W457" s="327"/>
      <c r="X457" s="327"/>
      <c r="Y457" s="327"/>
      <c r="Z457" s="327"/>
    </row>
    <row r="458" spans="1:26" ht="15.75" customHeight="1">
      <c r="A458" s="314"/>
      <c r="B458" s="314"/>
      <c r="C458" s="314"/>
      <c r="D458" s="314"/>
      <c r="E458" s="314"/>
      <c r="F458" s="314"/>
      <c r="G458" s="314"/>
      <c r="H458" s="314"/>
      <c r="I458" s="314"/>
      <c r="J458" s="327"/>
      <c r="K458" s="327"/>
      <c r="L458" s="327"/>
      <c r="M458" s="327"/>
      <c r="N458" s="327"/>
      <c r="O458" s="327"/>
      <c r="P458" s="327"/>
      <c r="Q458" s="327"/>
      <c r="R458" s="327"/>
      <c r="S458" s="327"/>
      <c r="T458" s="327"/>
      <c r="U458" s="327"/>
      <c r="V458" s="327"/>
      <c r="W458" s="327"/>
      <c r="X458" s="327"/>
      <c r="Y458" s="327"/>
      <c r="Z458" s="327"/>
    </row>
    <row r="459" spans="1:26" ht="15.75" customHeight="1">
      <c r="A459" s="314"/>
      <c r="B459" s="314"/>
      <c r="C459" s="314"/>
      <c r="D459" s="314"/>
      <c r="E459" s="314"/>
      <c r="F459" s="314"/>
      <c r="G459" s="314"/>
      <c r="H459" s="314"/>
      <c r="I459" s="314"/>
      <c r="J459" s="327"/>
      <c r="K459" s="327"/>
      <c r="L459" s="327"/>
      <c r="M459" s="327"/>
      <c r="N459" s="327"/>
      <c r="O459" s="327"/>
      <c r="P459" s="327"/>
      <c r="Q459" s="327"/>
      <c r="R459" s="327"/>
      <c r="S459" s="327"/>
      <c r="T459" s="327"/>
      <c r="U459" s="327"/>
      <c r="V459" s="327"/>
      <c r="W459" s="327"/>
      <c r="X459" s="327"/>
      <c r="Y459" s="327"/>
      <c r="Z459" s="327"/>
    </row>
    <row r="460" spans="1:26" ht="15.75" customHeight="1">
      <c r="A460" s="314"/>
      <c r="B460" s="314"/>
      <c r="C460" s="314"/>
      <c r="D460" s="314"/>
      <c r="E460" s="314"/>
      <c r="F460" s="314"/>
      <c r="G460" s="314"/>
      <c r="H460" s="314"/>
      <c r="I460" s="314"/>
      <c r="J460" s="327"/>
      <c r="K460" s="327"/>
      <c r="L460" s="327"/>
      <c r="M460" s="327"/>
      <c r="N460" s="327"/>
      <c r="O460" s="327"/>
      <c r="P460" s="327"/>
      <c r="Q460" s="327"/>
      <c r="R460" s="327"/>
      <c r="S460" s="327"/>
      <c r="T460" s="327"/>
      <c r="U460" s="327"/>
      <c r="V460" s="327"/>
      <c r="W460" s="327"/>
      <c r="X460" s="327"/>
      <c r="Y460" s="327"/>
      <c r="Z460" s="327"/>
    </row>
    <row r="461" spans="1:26" ht="15.75" customHeight="1">
      <c r="A461" s="314"/>
      <c r="B461" s="314"/>
      <c r="C461" s="314"/>
      <c r="D461" s="314"/>
      <c r="E461" s="314"/>
      <c r="F461" s="314"/>
      <c r="G461" s="314"/>
      <c r="H461" s="314"/>
      <c r="I461" s="314"/>
      <c r="J461" s="327"/>
      <c r="K461" s="327"/>
      <c r="L461" s="327"/>
      <c r="M461" s="327"/>
      <c r="N461" s="327"/>
      <c r="O461" s="327"/>
      <c r="P461" s="327"/>
      <c r="Q461" s="327"/>
      <c r="R461" s="327"/>
      <c r="S461" s="327"/>
      <c r="T461" s="327"/>
      <c r="U461" s="327"/>
      <c r="V461" s="327"/>
      <c r="W461" s="327"/>
      <c r="X461" s="327"/>
      <c r="Y461" s="327"/>
      <c r="Z461" s="327"/>
    </row>
    <row r="462" spans="1:26" ht="15.75" customHeight="1">
      <c r="A462" s="314"/>
      <c r="B462" s="314"/>
      <c r="C462" s="314"/>
      <c r="D462" s="314"/>
      <c r="E462" s="314"/>
      <c r="F462" s="314"/>
      <c r="G462" s="314"/>
      <c r="H462" s="314"/>
      <c r="I462" s="314"/>
      <c r="J462" s="327"/>
      <c r="K462" s="327"/>
      <c r="L462" s="327"/>
      <c r="M462" s="327"/>
      <c r="N462" s="327"/>
      <c r="O462" s="327"/>
      <c r="P462" s="327"/>
      <c r="Q462" s="327"/>
      <c r="R462" s="327"/>
      <c r="S462" s="327"/>
      <c r="T462" s="327"/>
      <c r="U462" s="327"/>
      <c r="V462" s="327"/>
      <c r="W462" s="327"/>
      <c r="X462" s="327"/>
      <c r="Y462" s="327"/>
      <c r="Z462" s="327"/>
    </row>
    <row r="463" spans="1:26" ht="15.75" customHeight="1">
      <c r="A463" s="314"/>
      <c r="B463" s="314"/>
      <c r="C463" s="314"/>
      <c r="D463" s="314"/>
      <c r="E463" s="314"/>
      <c r="F463" s="314"/>
      <c r="G463" s="314"/>
      <c r="H463" s="314"/>
      <c r="I463" s="314"/>
      <c r="J463" s="327"/>
      <c r="K463" s="327"/>
      <c r="L463" s="327"/>
      <c r="M463" s="327"/>
      <c r="N463" s="327"/>
      <c r="O463" s="327"/>
      <c r="P463" s="327"/>
      <c r="Q463" s="327"/>
      <c r="R463" s="327"/>
      <c r="S463" s="327"/>
      <c r="T463" s="327"/>
      <c r="U463" s="327"/>
      <c r="V463" s="327"/>
      <c r="W463" s="327"/>
      <c r="X463" s="327"/>
      <c r="Y463" s="327"/>
      <c r="Z463" s="327"/>
    </row>
    <row r="464" spans="1:26" ht="15.75" customHeight="1">
      <c r="A464" s="314"/>
      <c r="B464" s="314"/>
      <c r="C464" s="314"/>
      <c r="D464" s="314"/>
      <c r="E464" s="314"/>
      <c r="F464" s="314"/>
      <c r="G464" s="314"/>
      <c r="H464" s="314"/>
      <c r="I464" s="314"/>
      <c r="J464" s="327"/>
      <c r="K464" s="327"/>
      <c r="L464" s="327"/>
      <c r="M464" s="327"/>
      <c r="N464" s="327"/>
      <c r="O464" s="327"/>
      <c r="P464" s="327"/>
      <c r="Q464" s="327"/>
      <c r="R464" s="327"/>
      <c r="S464" s="327"/>
      <c r="T464" s="327"/>
      <c r="U464" s="327"/>
      <c r="V464" s="327"/>
      <c r="W464" s="327"/>
      <c r="X464" s="327"/>
      <c r="Y464" s="327"/>
      <c r="Z464" s="327"/>
    </row>
    <row r="465" spans="1:26" ht="15.75" customHeight="1">
      <c r="A465" s="314"/>
      <c r="B465" s="314"/>
      <c r="C465" s="314"/>
      <c r="D465" s="314"/>
      <c r="E465" s="314"/>
      <c r="F465" s="314"/>
      <c r="G465" s="314"/>
      <c r="H465" s="314"/>
      <c r="I465" s="314"/>
      <c r="J465" s="327"/>
      <c r="K465" s="327"/>
      <c r="L465" s="327"/>
      <c r="M465" s="327"/>
      <c r="N465" s="327"/>
      <c r="O465" s="327"/>
      <c r="P465" s="327"/>
      <c r="Q465" s="327"/>
      <c r="R465" s="327"/>
      <c r="S465" s="327"/>
      <c r="T465" s="327"/>
      <c r="U465" s="327"/>
      <c r="V465" s="327"/>
      <c r="W465" s="327"/>
      <c r="X465" s="327"/>
      <c r="Y465" s="327"/>
      <c r="Z465" s="327"/>
    </row>
    <row r="466" spans="1:26" ht="15.75" customHeight="1">
      <c r="A466" s="314"/>
      <c r="B466" s="314"/>
      <c r="C466" s="314"/>
      <c r="D466" s="314"/>
      <c r="E466" s="314"/>
      <c r="F466" s="314"/>
      <c r="G466" s="314"/>
      <c r="H466" s="314"/>
      <c r="I466" s="314"/>
      <c r="J466" s="327"/>
      <c r="K466" s="327"/>
      <c r="L466" s="327"/>
      <c r="M466" s="327"/>
      <c r="N466" s="327"/>
      <c r="O466" s="327"/>
      <c r="P466" s="327"/>
      <c r="Q466" s="327"/>
      <c r="R466" s="327"/>
      <c r="S466" s="327"/>
      <c r="T466" s="327"/>
      <c r="U466" s="327"/>
      <c r="V466" s="327"/>
      <c r="W466" s="327"/>
      <c r="X466" s="327"/>
      <c r="Y466" s="327"/>
      <c r="Z466" s="327"/>
    </row>
    <row r="467" spans="1:26" ht="15.75" customHeight="1">
      <c r="A467" s="314"/>
      <c r="B467" s="314"/>
      <c r="C467" s="314"/>
      <c r="D467" s="314"/>
      <c r="E467" s="314"/>
      <c r="F467" s="314"/>
      <c r="G467" s="314"/>
      <c r="H467" s="314"/>
      <c r="I467" s="314"/>
      <c r="J467" s="327"/>
      <c r="K467" s="327"/>
      <c r="L467" s="327"/>
      <c r="M467" s="327"/>
      <c r="N467" s="327"/>
      <c r="O467" s="327"/>
      <c r="P467" s="327"/>
      <c r="Q467" s="327"/>
      <c r="R467" s="327"/>
      <c r="S467" s="327"/>
      <c r="T467" s="327"/>
      <c r="U467" s="327"/>
      <c r="V467" s="327"/>
      <c r="W467" s="327"/>
      <c r="X467" s="327"/>
      <c r="Y467" s="327"/>
      <c r="Z467" s="327"/>
    </row>
    <row r="468" spans="1:26" ht="15.75" customHeight="1">
      <c r="A468" s="314"/>
      <c r="B468" s="314"/>
      <c r="C468" s="314"/>
      <c r="D468" s="314"/>
      <c r="E468" s="314"/>
      <c r="F468" s="314"/>
      <c r="G468" s="314"/>
      <c r="H468" s="314"/>
      <c r="I468" s="314"/>
      <c r="J468" s="327"/>
      <c r="K468" s="327"/>
      <c r="L468" s="327"/>
      <c r="M468" s="327"/>
      <c r="N468" s="327"/>
      <c r="O468" s="327"/>
      <c r="P468" s="327"/>
      <c r="Q468" s="327"/>
      <c r="R468" s="327"/>
      <c r="S468" s="327"/>
      <c r="T468" s="327"/>
      <c r="U468" s="327"/>
      <c r="V468" s="327"/>
      <c r="W468" s="327"/>
      <c r="X468" s="327"/>
      <c r="Y468" s="327"/>
      <c r="Z468" s="327"/>
    </row>
    <row r="469" spans="1:26" ht="15.75" customHeight="1">
      <c r="A469" s="314"/>
      <c r="B469" s="314"/>
      <c r="C469" s="314"/>
      <c r="D469" s="314"/>
      <c r="E469" s="314"/>
      <c r="F469" s="314"/>
      <c r="G469" s="314"/>
      <c r="H469" s="314"/>
      <c r="I469" s="314"/>
      <c r="J469" s="327"/>
      <c r="K469" s="327"/>
      <c r="L469" s="327"/>
      <c r="M469" s="327"/>
      <c r="N469" s="327"/>
      <c r="O469" s="327"/>
      <c r="P469" s="327"/>
      <c r="Q469" s="327"/>
      <c r="R469" s="327"/>
      <c r="S469" s="327"/>
      <c r="T469" s="327"/>
      <c r="U469" s="327"/>
      <c r="V469" s="327"/>
      <c r="W469" s="327"/>
      <c r="X469" s="327"/>
      <c r="Y469" s="327"/>
      <c r="Z469" s="327"/>
    </row>
    <row r="470" spans="1:26" ht="15.75" customHeight="1">
      <c r="A470" s="314"/>
      <c r="B470" s="314"/>
      <c r="C470" s="314"/>
      <c r="D470" s="314"/>
      <c r="E470" s="314"/>
      <c r="F470" s="314"/>
      <c r="G470" s="314"/>
      <c r="H470" s="314"/>
      <c r="I470" s="314"/>
      <c r="J470" s="327"/>
      <c r="K470" s="327"/>
      <c r="L470" s="327"/>
      <c r="M470" s="327"/>
      <c r="N470" s="327"/>
      <c r="O470" s="327"/>
      <c r="P470" s="327"/>
      <c r="Q470" s="327"/>
      <c r="R470" s="327"/>
      <c r="S470" s="327"/>
      <c r="T470" s="327"/>
      <c r="U470" s="327"/>
      <c r="V470" s="327"/>
      <c r="W470" s="327"/>
      <c r="X470" s="327"/>
      <c r="Y470" s="327"/>
      <c r="Z470" s="327"/>
    </row>
    <row r="471" spans="1:26" ht="15.75" customHeight="1">
      <c r="A471" s="314"/>
      <c r="B471" s="314"/>
      <c r="C471" s="314"/>
      <c r="D471" s="314"/>
      <c r="E471" s="314"/>
      <c r="F471" s="314"/>
      <c r="G471" s="314"/>
      <c r="H471" s="314"/>
      <c r="I471" s="314"/>
      <c r="J471" s="327"/>
      <c r="K471" s="327"/>
      <c r="L471" s="327"/>
      <c r="M471" s="327"/>
      <c r="N471" s="327"/>
      <c r="O471" s="327"/>
      <c r="P471" s="327"/>
      <c r="Q471" s="327"/>
      <c r="R471" s="327"/>
      <c r="S471" s="327"/>
      <c r="T471" s="327"/>
      <c r="U471" s="327"/>
      <c r="V471" s="327"/>
      <c r="W471" s="327"/>
      <c r="X471" s="327"/>
      <c r="Y471" s="327"/>
      <c r="Z471" s="327"/>
    </row>
    <row r="472" spans="1:26" ht="15.75" customHeight="1">
      <c r="A472" s="314"/>
      <c r="B472" s="314"/>
      <c r="C472" s="314"/>
      <c r="D472" s="314"/>
      <c r="E472" s="314"/>
      <c r="F472" s="314"/>
      <c r="G472" s="314"/>
      <c r="H472" s="314"/>
      <c r="I472" s="314"/>
      <c r="J472" s="327"/>
      <c r="K472" s="327"/>
      <c r="L472" s="327"/>
      <c r="M472" s="327"/>
      <c r="N472" s="327"/>
      <c r="O472" s="327"/>
      <c r="P472" s="327"/>
      <c r="Q472" s="327"/>
      <c r="R472" s="327"/>
      <c r="S472" s="327"/>
      <c r="T472" s="327"/>
      <c r="U472" s="327"/>
      <c r="V472" s="327"/>
      <c r="W472" s="327"/>
      <c r="X472" s="327"/>
      <c r="Y472" s="327"/>
      <c r="Z472" s="327"/>
    </row>
    <row r="473" spans="1:26" ht="15.75" customHeight="1">
      <c r="A473" s="314"/>
      <c r="B473" s="314"/>
      <c r="C473" s="314"/>
      <c r="D473" s="314"/>
      <c r="E473" s="314"/>
      <c r="F473" s="314"/>
      <c r="G473" s="314"/>
      <c r="H473" s="314"/>
      <c r="I473" s="314"/>
      <c r="J473" s="327"/>
      <c r="K473" s="327"/>
      <c r="L473" s="327"/>
      <c r="M473" s="327"/>
      <c r="N473" s="327"/>
      <c r="O473" s="327"/>
      <c r="P473" s="327"/>
      <c r="Q473" s="327"/>
      <c r="R473" s="327"/>
      <c r="S473" s="327"/>
      <c r="T473" s="327"/>
      <c r="U473" s="327"/>
      <c r="V473" s="327"/>
      <c r="W473" s="327"/>
      <c r="X473" s="327"/>
      <c r="Y473" s="327"/>
      <c r="Z473" s="327"/>
    </row>
    <row r="474" spans="1:26" ht="15.75" customHeight="1">
      <c r="A474" s="314"/>
      <c r="B474" s="314"/>
      <c r="C474" s="314"/>
      <c r="D474" s="314"/>
      <c r="E474" s="314"/>
      <c r="F474" s="314"/>
      <c r="G474" s="314"/>
      <c r="H474" s="314"/>
      <c r="I474" s="314"/>
      <c r="J474" s="327"/>
      <c r="K474" s="327"/>
      <c r="L474" s="327"/>
      <c r="M474" s="327"/>
      <c r="N474" s="327"/>
      <c r="O474" s="327"/>
      <c r="P474" s="327"/>
      <c r="Q474" s="327"/>
      <c r="R474" s="327"/>
      <c r="S474" s="327"/>
      <c r="T474" s="327"/>
      <c r="U474" s="327"/>
      <c r="V474" s="327"/>
      <c r="W474" s="327"/>
      <c r="X474" s="327"/>
      <c r="Y474" s="327"/>
      <c r="Z474" s="327"/>
    </row>
    <row r="475" spans="1:26" ht="15.75" customHeight="1">
      <c r="A475" s="314"/>
      <c r="B475" s="314"/>
      <c r="C475" s="314"/>
      <c r="D475" s="314"/>
      <c r="E475" s="314"/>
      <c r="F475" s="314"/>
      <c r="G475" s="314"/>
      <c r="H475" s="314"/>
      <c r="I475" s="314"/>
      <c r="J475" s="327"/>
      <c r="K475" s="327"/>
      <c r="L475" s="327"/>
      <c r="M475" s="327"/>
      <c r="N475" s="327"/>
      <c r="O475" s="327"/>
      <c r="P475" s="327"/>
      <c r="Q475" s="327"/>
      <c r="R475" s="327"/>
      <c r="S475" s="327"/>
      <c r="T475" s="327"/>
      <c r="U475" s="327"/>
      <c r="V475" s="327"/>
      <c r="W475" s="327"/>
      <c r="X475" s="327"/>
      <c r="Y475" s="327"/>
      <c r="Z475" s="327"/>
    </row>
    <row r="476" spans="1:26" ht="15.75" customHeight="1">
      <c r="A476" s="314"/>
      <c r="B476" s="314"/>
      <c r="C476" s="314"/>
      <c r="D476" s="314"/>
      <c r="E476" s="314"/>
      <c r="F476" s="314"/>
      <c r="G476" s="314"/>
      <c r="H476" s="314"/>
      <c r="I476" s="314"/>
      <c r="J476" s="327"/>
      <c r="K476" s="327"/>
      <c r="L476" s="327"/>
      <c r="M476" s="327"/>
      <c r="N476" s="327"/>
      <c r="O476" s="327"/>
      <c r="P476" s="327"/>
      <c r="Q476" s="327"/>
      <c r="R476" s="327"/>
      <c r="S476" s="327"/>
      <c r="T476" s="327"/>
      <c r="U476" s="327"/>
      <c r="V476" s="327"/>
      <c r="W476" s="327"/>
      <c r="X476" s="327"/>
      <c r="Y476" s="327"/>
      <c r="Z476" s="327"/>
    </row>
    <row r="477" spans="1:26" ht="15.75" customHeight="1">
      <c r="A477" s="314"/>
      <c r="B477" s="314"/>
      <c r="C477" s="314"/>
      <c r="D477" s="314"/>
      <c r="E477" s="314"/>
      <c r="F477" s="314"/>
      <c r="G477" s="314"/>
      <c r="H477" s="314"/>
      <c r="I477" s="314"/>
      <c r="J477" s="327"/>
      <c r="K477" s="327"/>
      <c r="L477" s="327"/>
      <c r="M477" s="327"/>
      <c r="N477" s="327"/>
      <c r="O477" s="327"/>
      <c r="P477" s="327"/>
      <c r="Q477" s="327"/>
      <c r="R477" s="327"/>
      <c r="S477" s="327"/>
      <c r="T477" s="327"/>
      <c r="U477" s="327"/>
      <c r="V477" s="327"/>
      <c r="W477" s="327"/>
      <c r="X477" s="327"/>
      <c r="Y477" s="327"/>
      <c r="Z477" s="327"/>
    </row>
    <row r="478" spans="1:26" ht="15.75" customHeight="1">
      <c r="A478" s="314"/>
      <c r="B478" s="314"/>
      <c r="C478" s="314"/>
      <c r="D478" s="314"/>
      <c r="E478" s="314"/>
      <c r="F478" s="314"/>
      <c r="G478" s="314"/>
      <c r="H478" s="314"/>
      <c r="I478" s="314"/>
      <c r="J478" s="327"/>
      <c r="K478" s="327"/>
      <c r="L478" s="327"/>
      <c r="M478" s="327"/>
      <c r="N478" s="327"/>
      <c r="O478" s="327"/>
      <c r="P478" s="327"/>
      <c r="Q478" s="327"/>
      <c r="R478" s="327"/>
      <c r="S478" s="327"/>
      <c r="T478" s="327"/>
      <c r="U478" s="327"/>
      <c r="V478" s="327"/>
      <c r="W478" s="327"/>
      <c r="X478" s="327"/>
      <c r="Y478" s="327"/>
      <c r="Z478" s="327"/>
    </row>
    <row r="479" spans="1:26" ht="15.75" customHeight="1">
      <c r="A479" s="314"/>
      <c r="B479" s="314"/>
      <c r="C479" s="314"/>
      <c r="D479" s="314"/>
      <c r="E479" s="314"/>
      <c r="F479" s="314"/>
      <c r="G479" s="314"/>
      <c r="H479" s="314"/>
      <c r="I479" s="314"/>
      <c r="J479" s="327"/>
      <c r="K479" s="327"/>
      <c r="L479" s="327"/>
      <c r="M479" s="327"/>
      <c r="N479" s="327"/>
      <c r="O479" s="327"/>
      <c r="P479" s="327"/>
      <c r="Q479" s="327"/>
      <c r="R479" s="327"/>
      <c r="S479" s="327"/>
      <c r="T479" s="327"/>
      <c r="U479" s="327"/>
      <c r="V479" s="327"/>
      <c r="W479" s="327"/>
      <c r="X479" s="327"/>
      <c r="Y479" s="327"/>
      <c r="Z479" s="327"/>
    </row>
    <row r="480" spans="1:26" ht="15.75" customHeight="1">
      <c r="A480" s="314"/>
      <c r="B480" s="314"/>
      <c r="C480" s="314"/>
      <c r="D480" s="314"/>
      <c r="E480" s="314"/>
      <c r="F480" s="314"/>
      <c r="G480" s="314"/>
      <c r="H480" s="314"/>
      <c r="I480" s="314"/>
      <c r="J480" s="327"/>
      <c r="K480" s="327"/>
      <c r="L480" s="327"/>
      <c r="M480" s="327"/>
      <c r="N480" s="327"/>
      <c r="O480" s="327"/>
      <c r="P480" s="327"/>
      <c r="Q480" s="327"/>
      <c r="R480" s="327"/>
      <c r="S480" s="327"/>
      <c r="T480" s="327"/>
      <c r="U480" s="327"/>
      <c r="V480" s="327"/>
      <c r="W480" s="327"/>
      <c r="X480" s="327"/>
      <c r="Y480" s="327"/>
      <c r="Z480" s="327"/>
    </row>
    <row r="481" spans="1:26" ht="15.75" customHeight="1">
      <c r="A481" s="314"/>
      <c r="B481" s="314"/>
      <c r="C481" s="314"/>
      <c r="D481" s="314"/>
      <c r="E481" s="314"/>
      <c r="F481" s="314"/>
      <c r="G481" s="314"/>
      <c r="H481" s="314"/>
      <c r="I481" s="314"/>
      <c r="J481" s="327"/>
      <c r="K481" s="327"/>
      <c r="L481" s="327"/>
      <c r="M481" s="327"/>
      <c r="N481" s="327"/>
      <c r="O481" s="327"/>
      <c r="P481" s="327"/>
      <c r="Q481" s="327"/>
      <c r="R481" s="327"/>
      <c r="S481" s="327"/>
      <c r="T481" s="327"/>
      <c r="U481" s="327"/>
      <c r="V481" s="327"/>
      <c r="W481" s="327"/>
      <c r="X481" s="327"/>
      <c r="Y481" s="327"/>
      <c r="Z481" s="327"/>
    </row>
    <row r="482" spans="1:26" ht="15.75" customHeight="1">
      <c r="A482" s="314"/>
      <c r="B482" s="314"/>
      <c r="C482" s="314"/>
      <c r="D482" s="314"/>
      <c r="E482" s="314"/>
      <c r="F482" s="314"/>
      <c r="G482" s="314"/>
      <c r="H482" s="314"/>
      <c r="I482" s="314"/>
      <c r="J482" s="327"/>
      <c r="K482" s="327"/>
      <c r="L482" s="327"/>
      <c r="M482" s="327"/>
      <c r="N482" s="327"/>
      <c r="O482" s="327"/>
      <c r="P482" s="327"/>
      <c r="Q482" s="327"/>
      <c r="R482" s="327"/>
      <c r="S482" s="327"/>
      <c r="T482" s="327"/>
      <c r="U482" s="327"/>
      <c r="V482" s="327"/>
      <c r="W482" s="327"/>
      <c r="X482" s="327"/>
      <c r="Y482" s="327"/>
      <c r="Z482" s="327"/>
    </row>
    <row r="483" spans="1:26" ht="15.75" customHeight="1">
      <c r="A483" s="314"/>
      <c r="B483" s="314"/>
      <c r="C483" s="314"/>
      <c r="D483" s="314"/>
      <c r="E483" s="314"/>
      <c r="F483" s="314"/>
      <c r="G483" s="314"/>
      <c r="H483" s="314"/>
      <c r="I483" s="314"/>
      <c r="J483" s="327"/>
      <c r="K483" s="327"/>
      <c r="L483" s="327"/>
      <c r="M483" s="327"/>
      <c r="N483" s="327"/>
      <c r="O483" s="327"/>
      <c r="P483" s="327"/>
      <c r="Q483" s="327"/>
      <c r="R483" s="327"/>
      <c r="S483" s="327"/>
      <c r="T483" s="327"/>
      <c r="U483" s="327"/>
      <c r="V483" s="327"/>
      <c r="W483" s="327"/>
      <c r="X483" s="327"/>
      <c r="Y483" s="327"/>
      <c r="Z483" s="327"/>
    </row>
    <row r="484" spans="1:26" ht="15.75" customHeight="1">
      <c r="A484" s="314"/>
      <c r="B484" s="314"/>
      <c r="C484" s="314"/>
      <c r="D484" s="314"/>
      <c r="E484" s="314"/>
      <c r="F484" s="314"/>
      <c r="G484" s="314"/>
      <c r="H484" s="314"/>
      <c r="I484" s="314"/>
      <c r="J484" s="327"/>
      <c r="K484" s="327"/>
      <c r="L484" s="327"/>
      <c r="M484" s="327"/>
      <c r="N484" s="327"/>
      <c r="O484" s="327"/>
      <c r="P484" s="327"/>
      <c r="Q484" s="327"/>
      <c r="R484" s="327"/>
      <c r="S484" s="327"/>
      <c r="T484" s="327"/>
      <c r="U484" s="327"/>
      <c r="V484" s="327"/>
      <c r="W484" s="327"/>
      <c r="X484" s="327"/>
      <c r="Y484" s="327"/>
      <c r="Z484" s="327"/>
    </row>
    <row r="485" spans="1:26" ht="15.75" customHeight="1">
      <c r="A485" s="314"/>
      <c r="B485" s="314"/>
      <c r="C485" s="314"/>
      <c r="D485" s="314"/>
      <c r="E485" s="314"/>
      <c r="F485" s="314"/>
      <c r="G485" s="314"/>
      <c r="H485" s="314"/>
      <c r="I485" s="314"/>
      <c r="J485" s="327"/>
      <c r="K485" s="327"/>
      <c r="L485" s="327"/>
      <c r="M485" s="327"/>
      <c r="N485" s="327"/>
      <c r="O485" s="327"/>
      <c r="P485" s="327"/>
      <c r="Q485" s="327"/>
      <c r="R485" s="327"/>
      <c r="S485" s="327"/>
      <c r="T485" s="327"/>
      <c r="U485" s="327"/>
      <c r="V485" s="327"/>
      <c r="W485" s="327"/>
      <c r="X485" s="327"/>
      <c r="Y485" s="327"/>
      <c r="Z485" s="327"/>
    </row>
    <row r="486" spans="1:26" ht="15.75" customHeight="1">
      <c r="A486" s="314"/>
      <c r="B486" s="314"/>
      <c r="C486" s="314"/>
      <c r="D486" s="314"/>
      <c r="E486" s="314"/>
      <c r="F486" s="314"/>
      <c r="G486" s="314"/>
      <c r="H486" s="314"/>
      <c r="I486" s="314"/>
      <c r="J486" s="327"/>
      <c r="K486" s="327"/>
      <c r="L486" s="327"/>
      <c r="M486" s="327"/>
      <c r="N486" s="327"/>
      <c r="O486" s="327"/>
      <c r="P486" s="327"/>
      <c r="Q486" s="327"/>
      <c r="R486" s="327"/>
      <c r="S486" s="327"/>
      <c r="T486" s="327"/>
      <c r="U486" s="327"/>
      <c r="V486" s="327"/>
      <c r="W486" s="327"/>
      <c r="X486" s="327"/>
      <c r="Y486" s="327"/>
      <c r="Z486" s="327"/>
    </row>
    <row r="487" spans="1:26" ht="15.75" customHeight="1">
      <c r="A487" s="314"/>
      <c r="B487" s="314"/>
      <c r="C487" s="314"/>
      <c r="D487" s="314"/>
      <c r="E487" s="314"/>
      <c r="F487" s="314"/>
      <c r="G487" s="314"/>
      <c r="H487" s="314"/>
      <c r="I487" s="314"/>
      <c r="J487" s="327"/>
      <c r="K487" s="327"/>
      <c r="L487" s="327"/>
      <c r="M487" s="327"/>
      <c r="N487" s="327"/>
      <c r="O487" s="327"/>
      <c r="P487" s="327"/>
      <c r="Q487" s="327"/>
      <c r="R487" s="327"/>
      <c r="S487" s="327"/>
      <c r="T487" s="327"/>
      <c r="U487" s="327"/>
      <c r="V487" s="327"/>
      <c r="W487" s="327"/>
      <c r="X487" s="327"/>
      <c r="Y487" s="327"/>
      <c r="Z487" s="327"/>
    </row>
    <row r="488" spans="1:26" ht="15.75" customHeight="1">
      <c r="A488" s="314"/>
      <c r="B488" s="314"/>
      <c r="C488" s="314"/>
      <c r="D488" s="314"/>
      <c r="E488" s="314"/>
      <c r="F488" s="314"/>
      <c r="G488" s="314"/>
      <c r="H488" s="314"/>
      <c r="I488" s="314"/>
      <c r="J488" s="327"/>
      <c r="K488" s="327"/>
      <c r="L488" s="327"/>
      <c r="M488" s="327"/>
      <c r="N488" s="327"/>
      <c r="O488" s="327"/>
      <c r="P488" s="327"/>
      <c r="Q488" s="327"/>
      <c r="R488" s="327"/>
      <c r="S488" s="327"/>
      <c r="T488" s="327"/>
      <c r="U488" s="327"/>
      <c r="V488" s="327"/>
      <c r="W488" s="327"/>
      <c r="X488" s="327"/>
      <c r="Y488" s="327"/>
      <c r="Z488" s="327"/>
    </row>
    <row r="489" spans="1:26" ht="15.75" customHeight="1">
      <c r="A489" s="314"/>
      <c r="B489" s="314"/>
      <c r="C489" s="314"/>
      <c r="D489" s="314"/>
      <c r="E489" s="314"/>
      <c r="F489" s="314"/>
      <c r="G489" s="314"/>
      <c r="H489" s="314"/>
      <c r="I489" s="314"/>
      <c r="J489" s="327"/>
      <c r="K489" s="327"/>
      <c r="L489" s="327"/>
      <c r="M489" s="327"/>
      <c r="N489" s="327"/>
      <c r="O489" s="327"/>
      <c r="P489" s="327"/>
      <c r="Q489" s="327"/>
      <c r="R489" s="327"/>
      <c r="S489" s="327"/>
      <c r="T489" s="327"/>
      <c r="U489" s="327"/>
      <c r="V489" s="327"/>
      <c r="W489" s="327"/>
      <c r="X489" s="327"/>
      <c r="Y489" s="327"/>
      <c r="Z489" s="327"/>
    </row>
    <row r="490" spans="1:26" ht="15.75" customHeight="1">
      <c r="A490" s="314"/>
      <c r="B490" s="314"/>
      <c r="C490" s="314"/>
      <c r="D490" s="314"/>
      <c r="E490" s="314"/>
      <c r="F490" s="314"/>
      <c r="G490" s="314"/>
      <c r="H490" s="314"/>
      <c r="I490" s="314"/>
      <c r="J490" s="327"/>
      <c r="K490" s="327"/>
      <c r="L490" s="327"/>
      <c r="M490" s="327"/>
      <c r="N490" s="327"/>
      <c r="O490" s="327"/>
      <c r="P490" s="327"/>
      <c r="Q490" s="327"/>
      <c r="R490" s="327"/>
      <c r="S490" s="327"/>
      <c r="T490" s="327"/>
      <c r="U490" s="327"/>
      <c r="V490" s="327"/>
      <c r="W490" s="327"/>
      <c r="X490" s="327"/>
      <c r="Y490" s="327"/>
      <c r="Z490" s="327"/>
    </row>
    <row r="491" spans="1:26" ht="15.75" customHeight="1">
      <c r="A491" s="314"/>
      <c r="B491" s="314"/>
      <c r="C491" s="314"/>
      <c r="D491" s="314"/>
      <c r="E491" s="314"/>
      <c r="F491" s="314"/>
      <c r="G491" s="314"/>
      <c r="H491" s="314"/>
      <c r="I491" s="314"/>
      <c r="J491" s="327"/>
      <c r="K491" s="327"/>
      <c r="L491" s="327"/>
      <c r="M491" s="327"/>
      <c r="N491" s="327"/>
      <c r="O491" s="327"/>
      <c r="P491" s="327"/>
      <c r="Q491" s="327"/>
      <c r="R491" s="327"/>
      <c r="S491" s="327"/>
      <c r="T491" s="327"/>
      <c r="U491" s="327"/>
      <c r="V491" s="327"/>
      <c r="W491" s="327"/>
      <c r="X491" s="327"/>
      <c r="Y491" s="327"/>
      <c r="Z491" s="327"/>
    </row>
    <row r="492" spans="1:26" ht="15.75" customHeight="1">
      <c r="A492" s="314"/>
      <c r="B492" s="314"/>
      <c r="C492" s="314"/>
      <c r="D492" s="314"/>
      <c r="E492" s="314"/>
      <c r="F492" s="314"/>
      <c r="G492" s="314"/>
      <c r="H492" s="314"/>
      <c r="I492" s="314"/>
      <c r="J492" s="327"/>
      <c r="K492" s="327"/>
      <c r="L492" s="327"/>
      <c r="M492" s="327"/>
      <c r="N492" s="327"/>
      <c r="O492" s="327"/>
      <c r="P492" s="327"/>
      <c r="Q492" s="327"/>
      <c r="R492" s="327"/>
      <c r="S492" s="327"/>
      <c r="T492" s="327"/>
      <c r="U492" s="327"/>
      <c r="V492" s="327"/>
      <c r="W492" s="327"/>
      <c r="X492" s="327"/>
      <c r="Y492" s="327"/>
      <c r="Z492" s="327"/>
    </row>
    <row r="493" spans="1:26" ht="15.75" customHeight="1">
      <c r="A493" s="314"/>
      <c r="B493" s="314"/>
      <c r="C493" s="314"/>
      <c r="D493" s="314"/>
      <c r="E493" s="314"/>
      <c r="F493" s="314"/>
      <c r="G493" s="314"/>
      <c r="H493" s="314"/>
      <c r="I493" s="314"/>
      <c r="J493" s="327"/>
      <c r="K493" s="327"/>
      <c r="L493" s="327"/>
      <c r="M493" s="327"/>
      <c r="N493" s="327"/>
      <c r="O493" s="327"/>
      <c r="P493" s="327"/>
      <c r="Q493" s="327"/>
      <c r="R493" s="327"/>
      <c r="S493" s="327"/>
      <c r="T493" s="327"/>
      <c r="U493" s="327"/>
      <c r="V493" s="327"/>
      <c r="W493" s="327"/>
      <c r="X493" s="327"/>
      <c r="Y493" s="327"/>
      <c r="Z493" s="327"/>
    </row>
    <row r="494" spans="1:26" ht="15.75" customHeight="1">
      <c r="A494" s="314"/>
      <c r="B494" s="314"/>
      <c r="C494" s="314"/>
      <c r="D494" s="314"/>
      <c r="E494" s="314"/>
      <c r="F494" s="314"/>
      <c r="G494" s="314"/>
      <c r="H494" s="314"/>
      <c r="I494" s="314"/>
      <c r="J494" s="327"/>
      <c r="K494" s="327"/>
      <c r="L494" s="327"/>
      <c r="M494" s="327"/>
      <c r="N494" s="327"/>
      <c r="O494" s="327"/>
      <c r="P494" s="327"/>
      <c r="Q494" s="327"/>
      <c r="R494" s="327"/>
      <c r="S494" s="327"/>
      <c r="T494" s="327"/>
      <c r="U494" s="327"/>
      <c r="V494" s="327"/>
      <c r="W494" s="327"/>
      <c r="X494" s="327"/>
      <c r="Y494" s="327"/>
      <c r="Z494" s="327"/>
    </row>
    <row r="495" spans="1:26" ht="15.75" customHeight="1">
      <c r="A495" s="314"/>
      <c r="B495" s="314"/>
      <c r="C495" s="314"/>
      <c r="D495" s="314"/>
      <c r="E495" s="314"/>
      <c r="F495" s="314"/>
      <c r="G495" s="314"/>
      <c r="H495" s="314"/>
      <c r="I495" s="314"/>
      <c r="J495" s="327"/>
      <c r="K495" s="327"/>
      <c r="L495" s="327"/>
      <c r="M495" s="327"/>
      <c r="N495" s="327"/>
      <c r="O495" s="327"/>
      <c r="P495" s="327"/>
      <c r="Q495" s="327"/>
      <c r="R495" s="327"/>
      <c r="S495" s="327"/>
      <c r="T495" s="327"/>
      <c r="U495" s="327"/>
      <c r="V495" s="327"/>
      <c r="W495" s="327"/>
      <c r="X495" s="327"/>
      <c r="Y495" s="327"/>
      <c r="Z495" s="327"/>
    </row>
    <row r="496" spans="1:26" ht="15.75" customHeight="1">
      <c r="A496" s="314"/>
      <c r="B496" s="314"/>
      <c r="C496" s="314"/>
      <c r="D496" s="314"/>
      <c r="E496" s="314"/>
      <c r="F496" s="314"/>
      <c r="G496" s="314"/>
      <c r="H496" s="314"/>
      <c r="I496" s="314"/>
      <c r="J496" s="327"/>
      <c r="K496" s="327"/>
      <c r="L496" s="327"/>
      <c r="M496" s="327"/>
      <c r="N496" s="327"/>
      <c r="O496" s="327"/>
      <c r="P496" s="327"/>
      <c r="Q496" s="327"/>
      <c r="R496" s="327"/>
      <c r="S496" s="327"/>
      <c r="T496" s="327"/>
      <c r="U496" s="327"/>
      <c r="V496" s="327"/>
      <c r="W496" s="327"/>
      <c r="X496" s="327"/>
      <c r="Y496" s="327"/>
      <c r="Z496" s="327"/>
    </row>
    <row r="497" spans="1:26" ht="15.75" customHeight="1">
      <c r="A497" s="314"/>
      <c r="B497" s="314"/>
      <c r="C497" s="314"/>
      <c r="D497" s="314"/>
      <c r="E497" s="314"/>
      <c r="F497" s="314"/>
      <c r="G497" s="314"/>
      <c r="H497" s="314"/>
      <c r="I497" s="314"/>
      <c r="J497" s="327"/>
      <c r="K497" s="327"/>
      <c r="L497" s="327"/>
      <c r="M497" s="327"/>
      <c r="N497" s="327"/>
      <c r="O497" s="327"/>
      <c r="P497" s="327"/>
      <c r="Q497" s="327"/>
      <c r="R497" s="327"/>
      <c r="S497" s="327"/>
      <c r="T497" s="327"/>
      <c r="U497" s="327"/>
      <c r="V497" s="327"/>
      <c r="W497" s="327"/>
      <c r="X497" s="327"/>
      <c r="Y497" s="327"/>
      <c r="Z497" s="327"/>
    </row>
    <row r="498" spans="1:26" ht="15.75" customHeight="1">
      <c r="A498" s="314"/>
      <c r="B498" s="314"/>
      <c r="C498" s="314"/>
      <c r="D498" s="314"/>
      <c r="E498" s="314"/>
      <c r="F498" s="314"/>
      <c r="G498" s="314"/>
      <c r="H498" s="314"/>
      <c r="I498" s="314"/>
      <c r="J498" s="327"/>
      <c r="K498" s="327"/>
      <c r="L498" s="327"/>
      <c r="M498" s="327"/>
      <c r="N498" s="327"/>
      <c r="O498" s="327"/>
      <c r="P498" s="327"/>
      <c r="Q498" s="327"/>
      <c r="R498" s="327"/>
      <c r="S498" s="327"/>
      <c r="T498" s="327"/>
      <c r="U498" s="327"/>
      <c r="V498" s="327"/>
      <c r="W498" s="327"/>
      <c r="X498" s="327"/>
      <c r="Y498" s="327"/>
      <c r="Z498" s="327"/>
    </row>
    <row r="499" spans="1:26" ht="15.75" customHeight="1">
      <c r="A499" s="314"/>
      <c r="B499" s="314"/>
      <c r="C499" s="314"/>
      <c r="D499" s="314"/>
      <c r="E499" s="314"/>
      <c r="F499" s="314"/>
      <c r="G499" s="314"/>
      <c r="H499" s="314"/>
      <c r="I499" s="314"/>
      <c r="J499" s="327"/>
      <c r="K499" s="327"/>
      <c r="L499" s="327"/>
      <c r="M499" s="327"/>
      <c r="N499" s="327"/>
      <c r="O499" s="327"/>
      <c r="P499" s="327"/>
      <c r="Q499" s="327"/>
      <c r="R499" s="327"/>
      <c r="S499" s="327"/>
      <c r="T499" s="327"/>
      <c r="U499" s="327"/>
      <c r="V499" s="327"/>
      <c r="W499" s="327"/>
      <c r="X499" s="327"/>
      <c r="Y499" s="327"/>
      <c r="Z499" s="327"/>
    </row>
    <row r="500" spans="1:26" ht="15.75" customHeight="1">
      <c r="A500" s="314"/>
      <c r="B500" s="314"/>
      <c r="C500" s="314"/>
      <c r="D500" s="314"/>
      <c r="E500" s="314"/>
      <c r="F500" s="314"/>
      <c r="G500" s="314"/>
      <c r="H500" s="314"/>
      <c r="I500" s="314"/>
      <c r="J500" s="327"/>
      <c r="K500" s="327"/>
      <c r="L500" s="327"/>
      <c r="M500" s="327"/>
      <c r="N500" s="327"/>
      <c r="O500" s="327"/>
      <c r="P500" s="327"/>
      <c r="Q500" s="327"/>
      <c r="R500" s="327"/>
      <c r="S500" s="327"/>
      <c r="T500" s="327"/>
      <c r="U500" s="327"/>
      <c r="V500" s="327"/>
      <c r="W500" s="327"/>
      <c r="X500" s="327"/>
      <c r="Y500" s="327"/>
      <c r="Z500" s="327"/>
    </row>
    <row r="501" spans="1:26" ht="15.75" customHeight="1">
      <c r="A501" s="314"/>
      <c r="B501" s="314"/>
      <c r="C501" s="314"/>
      <c r="D501" s="314"/>
      <c r="E501" s="314"/>
      <c r="F501" s="314"/>
      <c r="G501" s="314"/>
      <c r="H501" s="314"/>
      <c r="I501" s="314"/>
      <c r="J501" s="327"/>
      <c r="K501" s="327"/>
      <c r="L501" s="327"/>
      <c r="M501" s="327"/>
      <c r="N501" s="327"/>
      <c r="O501" s="327"/>
      <c r="P501" s="327"/>
      <c r="Q501" s="327"/>
      <c r="R501" s="327"/>
      <c r="S501" s="327"/>
      <c r="T501" s="327"/>
      <c r="U501" s="327"/>
      <c r="V501" s="327"/>
      <c r="W501" s="327"/>
      <c r="X501" s="327"/>
      <c r="Y501" s="327"/>
      <c r="Z501" s="327"/>
    </row>
    <row r="502" spans="1:26" ht="15.75" customHeight="1">
      <c r="A502" s="314"/>
      <c r="B502" s="314"/>
      <c r="C502" s="314"/>
      <c r="D502" s="314"/>
      <c r="E502" s="314"/>
      <c r="F502" s="314"/>
      <c r="G502" s="314"/>
      <c r="H502" s="314"/>
      <c r="I502" s="314"/>
      <c r="J502" s="327"/>
      <c r="K502" s="327"/>
      <c r="L502" s="327"/>
      <c r="M502" s="327"/>
      <c r="N502" s="327"/>
      <c r="O502" s="327"/>
      <c r="P502" s="327"/>
      <c r="Q502" s="327"/>
      <c r="R502" s="327"/>
      <c r="S502" s="327"/>
      <c r="T502" s="327"/>
      <c r="U502" s="327"/>
      <c r="V502" s="327"/>
      <c r="W502" s="327"/>
      <c r="X502" s="327"/>
      <c r="Y502" s="327"/>
      <c r="Z502" s="327"/>
    </row>
    <row r="503" spans="1:26" ht="15.75" customHeight="1">
      <c r="A503" s="314"/>
      <c r="B503" s="314"/>
      <c r="C503" s="314"/>
      <c r="D503" s="314"/>
      <c r="E503" s="314"/>
      <c r="F503" s="314"/>
      <c r="G503" s="314"/>
      <c r="H503" s="314"/>
      <c r="I503" s="314"/>
      <c r="J503" s="327"/>
      <c r="K503" s="327"/>
      <c r="L503" s="327"/>
      <c r="M503" s="327"/>
      <c r="N503" s="327"/>
      <c r="O503" s="327"/>
      <c r="P503" s="327"/>
      <c r="Q503" s="327"/>
      <c r="R503" s="327"/>
      <c r="S503" s="327"/>
      <c r="T503" s="327"/>
      <c r="U503" s="327"/>
      <c r="V503" s="327"/>
      <c r="W503" s="327"/>
      <c r="X503" s="327"/>
      <c r="Y503" s="327"/>
      <c r="Z503" s="327"/>
    </row>
    <row r="504" spans="1:26" ht="15.75" customHeight="1">
      <c r="A504" s="314"/>
      <c r="B504" s="314"/>
      <c r="C504" s="314"/>
      <c r="D504" s="314"/>
      <c r="E504" s="314"/>
      <c r="F504" s="314"/>
      <c r="G504" s="314"/>
      <c r="H504" s="314"/>
      <c r="I504" s="314"/>
      <c r="J504" s="327"/>
      <c r="K504" s="327"/>
      <c r="L504" s="327"/>
      <c r="M504" s="327"/>
      <c r="N504" s="327"/>
      <c r="O504" s="327"/>
      <c r="P504" s="327"/>
      <c r="Q504" s="327"/>
      <c r="R504" s="327"/>
      <c r="S504" s="327"/>
      <c r="T504" s="327"/>
      <c r="U504" s="327"/>
      <c r="V504" s="327"/>
      <c r="W504" s="327"/>
      <c r="X504" s="327"/>
      <c r="Y504" s="327"/>
      <c r="Z504" s="327"/>
    </row>
    <row r="505" spans="1:26" ht="15.75" customHeight="1">
      <c r="A505" s="314"/>
      <c r="B505" s="314"/>
      <c r="C505" s="314"/>
      <c r="D505" s="314"/>
      <c r="E505" s="314"/>
      <c r="F505" s="314"/>
      <c r="G505" s="314"/>
      <c r="H505" s="314"/>
      <c r="I505" s="314"/>
      <c r="J505" s="327"/>
      <c r="K505" s="327"/>
      <c r="L505" s="327"/>
      <c r="M505" s="327"/>
      <c r="N505" s="327"/>
      <c r="O505" s="327"/>
      <c r="P505" s="327"/>
      <c r="Q505" s="327"/>
      <c r="R505" s="327"/>
      <c r="S505" s="327"/>
      <c r="T505" s="327"/>
      <c r="U505" s="327"/>
      <c r="V505" s="327"/>
      <c r="W505" s="327"/>
      <c r="X505" s="327"/>
      <c r="Y505" s="327"/>
      <c r="Z505" s="327"/>
    </row>
    <row r="506" spans="1:26" ht="15.75" customHeight="1">
      <c r="A506" s="314"/>
      <c r="B506" s="314"/>
      <c r="C506" s="314"/>
      <c r="D506" s="314"/>
      <c r="E506" s="314"/>
      <c r="F506" s="314"/>
      <c r="G506" s="314"/>
      <c r="H506" s="314"/>
      <c r="I506" s="314"/>
      <c r="J506" s="327"/>
      <c r="K506" s="327"/>
      <c r="L506" s="327"/>
      <c r="M506" s="327"/>
      <c r="N506" s="327"/>
      <c r="O506" s="327"/>
      <c r="P506" s="327"/>
      <c r="Q506" s="327"/>
      <c r="R506" s="327"/>
      <c r="S506" s="327"/>
      <c r="T506" s="327"/>
      <c r="U506" s="327"/>
      <c r="V506" s="327"/>
      <c r="W506" s="327"/>
      <c r="X506" s="327"/>
      <c r="Y506" s="327"/>
      <c r="Z506" s="327"/>
    </row>
    <row r="507" spans="1:26" ht="15.75" customHeight="1">
      <c r="A507" s="314"/>
      <c r="B507" s="314"/>
      <c r="C507" s="314"/>
      <c r="D507" s="314"/>
      <c r="E507" s="314"/>
      <c r="F507" s="314"/>
      <c r="G507" s="314"/>
      <c r="H507" s="314"/>
      <c r="I507" s="314"/>
      <c r="J507" s="327"/>
      <c r="K507" s="327"/>
      <c r="L507" s="327"/>
      <c r="M507" s="327"/>
      <c r="N507" s="327"/>
      <c r="O507" s="327"/>
      <c r="P507" s="327"/>
      <c r="Q507" s="327"/>
      <c r="R507" s="327"/>
      <c r="S507" s="327"/>
      <c r="T507" s="327"/>
      <c r="U507" s="327"/>
      <c r="V507" s="327"/>
      <c r="W507" s="327"/>
      <c r="X507" s="327"/>
      <c r="Y507" s="327"/>
      <c r="Z507" s="327"/>
    </row>
    <row r="508" spans="1:26" ht="15.75" customHeight="1">
      <c r="A508" s="314"/>
      <c r="B508" s="314"/>
      <c r="C508" s="314"/>
      <c r="D508" s="314"/>
      <c r="E508" s="314"/>
      <c r="F508" s="314"/>
      <c r="G508" s="314"/>
      <c r="H508" s="314"/>
      <c r="I508" s="314"/>
      <c r="J508" s="327"/>
      <c r="K508" s="327"/>
      <c r="L508" s="327"/>
      <c r="M508" s="327"/>
      <c r="N508" s="327"/>
      <c r="O508" s="327"/>
      <c r="P508" s="327"/>
      <c r="Q508" s="327"/>
      <c r="R508" s="327"/>
      <c r="S508" s="327"/>
      <c r="T508" s="327"/>
      <c r="U508" s="327"/>
      <c r="V508" s="327"/>
      <c r="W508" s="327"/>
      <c r="X508" s="327"/>
      <c r="Y508" s="327"/>
      <c r="Z508" s="327"/>
    </row>
    <row r="509" spans="1:26" ht="15.75" customHeight="1">
      <c r="A509" s="314"/>
      <c r="B509" s="314"/>
      <c r="C509" s="314"/>
      <c r="D509" s="314"/>
      <c r="E509" s="314"/>
      <c r="F509" s="314"/>
      <c r="G509" s="314"/>
      <c r="H509" s="314"/>
      <c r="I509" s="314"/>
      <c r="J509" s="327"/>
      <c r="K509" s="327"/>
      <c r="L509" s="327"/>
      <c r="M509" s="327"/>
      <c r="N509" s="327"/>
      <c r="O509" s="327"/>
      <c r="P509" s="327"/>
      <c r="Q509" s="327"/>
      <c r="R509" s="327"/>
      <c r="S509" s="327"/>
      <c r="T509" s="327"/>
      <c r="U509" s="327"/>
      <c r="V509" s="327"/>
      <c r="W509" s="327"/>
      <c r="X509" s="327"/>
      <c r="Y509" s="327"/>
      <c r="Z509" s="327"/>
    </row>
    <row r="510" spans="1:26" ht="15.75" customHeight="1">
      <c r="A510" s="314"/>
      <c r="B510" s="314"/>
      <c r="C510" s="314"/>
      <c r="D510" s="314"/>
      <c r="E510" s="314"/>
      <c r="F510" s="314"/>
      <c r="G510" s="314"/>
      <c r="H510" s="314"/>
      <c r="I510" s="314"/>
      <c r="J510" s="327"/>
      <c r="K510" s="327"/>
      <c r="L510" s="327"/>
      <c r="M510" s="327"/>
      <c r="N510" s="327"/>
      <c r="O510" s="327"/>
      <c r="P510" s="327"/>
      <c r="Q510" s="327"/>
      <c r="R510" s="327"/>
      <c r="S510" s="327"/>
      <c r="T510" s="327"/>
      <c r="U510" s="327"/>
      <c r="V510" s="327"/>
      <c r="W510" s="327"/>
      <c r="X510" s="327"/>
      <c r="Y510" s="327"/>
      <c r="Z510" s="327"/>
    </row>
    <row r="511" spans="1:26" ht="15.75" customHeight="1">
      <c r="A511" s="314"/>
      <c r="B511" s="314"/>
      <c r="C511" s="314"/>
      <c r="D511" s="314"/>
      <c r="E511" s="314"/>
      <c r="F511" s="314"/>
      <c r="G511" s="314"/>
      <c r="H511" s="314"/>
      <c r="I511" s="314"/>
      <c r="J511" s="327"/>
      <c r="K511" s="327"/>
      <c r="L511" s="327"/>
      <c r="M511" s="327"/>
      <c r="N511" s="327"/>
      <c r="O511" s="327"/>
      <c r="P511" s="327"/>
      <c r="Q511" s="327"/>
      <c r="R511" s="327"/>
      <c r="S511" s="327"/>
      <c r="T511" s="327"/>
      <c r="U511" s="327"/>
      <c r="V511" s="327"/>
      <c r="W511" s="327"/>
      <c r="X511" s="327"/>
      <c r="Y511" s="327"/>
      <c r="Z511" s="327"/>
    </row>
    <row r="512" spans="1:26" ht="15.75" customHeight="1">
      <c r="A512" s="314"/>
      <c r="B512" s="314"/>
      <c r="C512" s="314"/>
      <c r="D512" s="314"/>
      <c r="E512" s="314"/>
      <c r="F512" s="314"/>
      <c r="G512" s="314"/>
      <c r="H512" s="314"/>
      <c r="I512" s="314"/>
      <c r="J512" s="327"/>
      <c r="K512" s="327"/>
      <c r="L512" s="327"/>
      <c r="M512" s="327"/>
      <c r="N512" s="327"/>
      <c r="O512" s="327"/>
      <c r="P512" s="327"/>
      <c r="Q512" s="327"/>
      <c r="R512" s="327"/>
      <c r="S512" s="327"/>
      <c r="T512" s="327"/>
      <c r="U512" s="327"/>
      <c r="V512" s="327"/>
      <c r="W512" s="327"/>
      <c r="X512" s="327"/>
      <c r="Y512" s="327"/>
      <c r="Z512" s="327"/>
    </row>
    <row r="513" spans="1:26" ht="15.75" customHeight="1">
      <c r="A513" s="314"/>
      <c r="B513" s="314"/>
      <c r="C513" s="314"/>
      <c r="D513" s="314"/>
      <c r="E513" s="314"/>
      <c r="F513" s="314"/>
      <c r="G513" s="314"/>
      <c r="H513" s="314"/>
      <c r="I513" s="314"/>
      <c r="J513" s="327"/>
      <c r="K513" s="327"/>
      <c r="L513" s="327"/>
      <c r="M513" s="327"/>
      <c r="N513" s="327"/>
      <c r="O513" s="327"/>
      <c r="P513" s="327"/>
      <c r="Q513" s="327"/>
      <c r="R513" s="327"/>
      <c r="S513" s="327"/>
      <c r="T513" s="327"/>
      <c r="U513" s="327"/>
      <c r="V513" s="327"/>
      <c r="W513" s="327"/>
      <c r="X513" s="327"/>
      <c r="Y513" s="327"/>
      <c r="Z513" s="327"/>
    </row>
    <row r="514" spans="1:26" ht="15.75" customHeight="1">
      <c r="A514" s="314"/>
      <c r="B514" s="314"/>
      <c r="C514" s="314"/>
      <c r="D514" s="314"/>
      <c r="E514" s="314"/>
      <c r="F514" s="314"/>
      <c r="G514" s="314"/>
      <c r="H514" s="314"/>
      <c r="I514" s="314"/>
      <c r="J514" s="327"/>
      <c r="K514" s="327"/>
      <c r="L514" s="327"/>
      <c r="M514" s="327"/>
      <c r="N514" s="327"/>
      <c r="O514" s="327"/>
      <c r="P514" s="327"/>
      <c r="Q514" s="327"/>
      <c r="R514" s="327"/>
      <c r="S514" s="327"/>
      <c r="T514" s="327"/>
      <c r="U514" s="327"/>
      <c r="V514" s="327"/>
      <c r="W514" s="327"/>
      <c r="X514" s="327"/>
      <c r="Y514" s="327"/>
      <c r="Z514" s="327"/>
    </row>
    <row r="515" spans="1:26" ht="15.75" customHeight="1">
      <c r="A515" s="314"/>
      <c r="B515" s="314"/>
      <c r="C515" s="314"/>
      <c r="D515" s="314"/>
      <c r="E515" s="314"/>
      <c r="F515" s="314"/>
      <c r="G515" s="314"/>
      <c r="H515" s="314"/>
      <c r="I515" s="314"/>
      <c r="J515" s="327"/>
      <c r="K515" s="327"/>
      <c r="L515" s="327"/>
      <c r="M515" s="327"/>
      <c r="N515" s="327"/>
      <c r="O515" s="327"/>
      <c r="P515" s="327"/>
      <c r="Q515" s="327"/>
      <c r="R515" s="327"/>
      <c r="S515" s="327"/>
      <c r="T515" s="327"/>
      <c r="U515" s="327"/>
      <c r="V515" s="327"/>
      <c r="W515" s="327"/>
      <c r="X515" s="327"/>
      <c r="Y515" s="327"/>
      <c r="Z515" s="327"/>
    </row>
    <row r="516" spans="1:26" ht="15.75" customHeight="1">
      <c r="A516" s="314"/>
      <c r="B516" s="314"/>
      <c r="C516" s="314"/>
      <c r="D516" s="314"/>
      <c r="E516" s="314"/>
      <c r="F516" s="314"/>
      <c r="G516" s="314"/>
      <c r="H516" s="314"/>
      <c r="I516" s="314"/>
      <c r="J516" s="327"/>
      <c r="K516" s="327"/>
      <c r="L516" s="327"/>
      <c r="M516" s="327"/>
      <c r="N516" s="327"/>
      <c r="O516" s="327"/>
      <c r="P516" s="327"/>
      <c r="Q516" s="327"/>
      <c r="R516" s="327"/>
      <c r="S516" s="327"/>
      <c r="T516" s="327"/>
      <c r="U516" s="327"/>
      <c r="V516" s="327"/>
      <c r="W516" s="327"/>
      <c r="X516" s="327"/>
      <c r="Y516" s="327"/>
      <c r="Z516" s="327"/>
    </row>
    <row r="517" spans="1:26" ht="15.75" customHeight="1">
      <c r="A517" s="314"/>
      <c r="B517" s="314"/>
      <c r="C517" s="314"/>
      <c r="D517" s="314"/>
      <c r="E517" s="314"/>
      <c r="F517" s="314"/>
      <c r="G517" s="314"/>
      <c r="H517" s="314"/>
      <c r="I517" s="314"/>
      <c r="J517" s="327"/>
      <c r="K517" s="327"/>
      <c r="L517" s="327"/>
      <c r="M517" s="327"/>
      <c r="N517" s="327"/>
      <c r="O517" s="327"/>
      <c r="P517" s="327"/>
      <c r="Q517" s="327"/>
      <c r="R517" s="327"/>
      <c r="S517" s="327"/>
      <c r="T517" s="327"/>
      <c r="U517" s="327"/>
      <c r="V517" s="327"/>
      <c r="W517" s="327"/>
      <c r="X517" s="327"/>
      <c r="Y517" s="327"/>
      <c r="Z517" s="327"/>
    </row>
    <row r="518" spans="1:26" ht="15.75" customHeight="1">
      <c r="A518" s="314"/>
      <c r="B518" s="314"/>
      <c r="C518" s="314"/>
      <c r="D518" s="314"/>
      <c r="E518" s="314"/>
      <c r="F518" s="314"/>
      <c r="G518" s="314"/>
      <c r="H518" s="314"/>
      <c r="I518" s="314"/>
      <c r="J518" s="327"/>
      <c r="K518" s="327"/>
      <c r="L518" s="327"/>
      <c r="M518" s="327"/>
      <c r="N518" s="327"/>
      <c r="O518" s="327"/>
      <c r="P518" s="327"/>
      <c r="Q518" s="327"/>
      <c r="R518" s="327"/>
      <c r="S518" s="327"/>
      <c r="T518" s="327"/>
      <c r="U518" s="327"/>
      <c r="V518" s="327"/>
      <c r="W518" s="327"/>
      <c r="X518" s="327"/>
      <c r="Y518" s="327"/>
      <c r="Z518" s="327"/>
    </row>
    <row r="519" spans="1:26" ht="15.75" customHeight="1">
      <c r="A519" s="314"/>
      <c r="B519" s="314"/>
      <c r="C519" s="314"/>
      <c r="D519" s="314"/>
      <c r="E519" s="314"/>
      <c r="F519" s="314"/>
      <c r="G519" s="314"/>
      <c r="H519" s="314"/>
      <c r="I519" s="314"/>
      <c r="J519" s="327"/>
      <c r="K519" s="327"/>
      <c r="L519" s="327"/>
      <c r="M519" s="327"/>
      <c r="N519" s="327"/>
      <c r="O519" s="327"/>
      <c r="P519" s="327"/>
      <c r="Q519" s="327"/>
      <c r="R519" s="327"/>
      <c r="S519" s="327"/>
      <c r="T519" s="327"/>
      <c r="U519" s="327"/>
      <c r="V519" s="327"/>
      <c r="W519" s="327"/>
      <c r="X519" s="327"/>
      <c r="Y519" s="327"/>
      <c r="Z519" s="327"/>
    </row>
    <row r="520" spans="1:26" ht="15.75" customHeight="1">
      <c r="A520" s="314"/>
      <c r="B520" s="314"/>
      <c r="C520" s="314"/>
      <c r="D520" s="314"/>
      <c r="E520" s="314"/>
      <c r="F520" s="314"/>
      <c r="G520" s="314"/>
      <c r="H520" s="314"/>
      <c r="I520" s="314"/>
      <c r="J520" s="327"/>
      <c r="K520" s="327"/>
      <c r="L520" s="327"/>
      <c r="M520" s="327"/>
      <c r="N520" s="327"/>
      <c r="O520" s="327"/>
      <c r="P520" s="327"/>
      <c r="Q520" s="327"/>
      <c r="R520" s="327"/>
      <c r="S520" s="327"/>
      <c r="T520" s="327"/>
      <c r="U520" s="327"/>
      <c r="V520" s="327"/>
      <c r="W520" s="327"/>
      <c r="X520" s="327"/>
      <c r="Y520" s="327"/>
      <c r="Z520" s="327"/>
    </row>
    <row r="521" spans="1:26" ht="15.75" customHeight="1">
      <c r="A521" s="314"/>
      <c r="B521" s="314"/>
      <c r="C521" s="314"/>
      <c r="D521" s="314"/>
      <c r="E521" s="314"/>
      <c r="F521" s="314"/>
      <c r="G521" s="314"/>
      <c r="H521" s="314"/>
      <c r="I521" s="314"/>
      <c r="J521" s="327"/>
      <c r="K521" s="327"/>
      <c r="L521" s="327"/>
      <c r="M521" s="327"/>
      <c r="N521" s="327"/>
      <c r="O521" s="327"/>
      <c r="P521" s="327"/>
      <c r="Q521" s="327"/>
      <c r="R521" s="327"/>
      <c r="S521" s="327"/>
      <c r="T521" s="327"/>
      <c r="U521" s="327"/>
      <c r="V521" s="327"/>
      <c r="W521" s="327"/>
      <c r="X521" s="327"/>
      <c r="Y521" s="327"/>
      <c r="Z521" s="327"/>
    </row>
    <row r="522" spans="1:26" ht="15.75" customHeight="1">
      <c r="A522" s="314"/>
      <c r="B522" s="314"/>
      <c r="C522" s="314"/>
      <c r="D522" s="314"/>
      <c r="E522" s="314"/>
      <c r="F522" s="314"/>
      <c r="G522" s="314"/>
      <c r="H522" s="314"/>
      <c r="I522" s="314"/>
      <c r="J522" s="327"/>
      <c r="K522" s="327"/>
      <c r="L522" s="327"/>
      <c r="M522" s="327"/>
      <c r="N522" s="327"/>
      <c r="O522" s="327"/>
      <c r="P522" s="327"/>
      <c r="Q522" s="327"/>
      <c r="R522" s="327"/>
      <c r="S522" s="327"/>
      <c r="T522" s="327"/>
      <c r="U522" s="327"/>
      <c r="V522" s="327"/>
      <c r="W522" s="327"/>
      <c r="X522" s="327"/>
      <c r="Y522" s="327"/>
      <c r="Z522" s="327"/>
    </row>
    <row r="523" spans="1:26" ht="15.75" customHeight="1">
      <c r="A523" s="314"/>
      <c r="B523" s="314"/>
      <c r="C523" s="314"/>
      <c r="D523" s="314"/>
      <c r="E523" s="314"/>
      <c r="F523" s="314"/>
      <c r="G523" s="314"/>
      <c r="H523" s="314"/>
      <c r="I523" s="314"/>
      <c r="J523" s="327"/>
      <c r="K523" s="327"/>
      <c r="L523" s="327"/>
      <c r="M523" s="327"/>
      <c r="N523" s="327"/>
      <c r="O523" s="327"/>
      <c r="P523" s="327"/>
      <c r="Q523" s="327"/>
      <c r="R523" s="327"/>
      <c r="S523" s="327"/>
      <c r="T523" s="327"/>
      <c r="U523" s="327"/>
      <c r="V523" s="327"/>
      <c r="W523" s="327"/>
      <c r="X523" s="327"/>
      <c r="Y523" s="327"/>
      <c r="Z523" s="327"/>
    </row>
    <row r="524" spans="1:26" ht="15.75" customHeight="1">
      <c r="A524" s="314"/>
      <c r="B524" s="314"/>
      <c r="C524" s="314"/>
      <c r="D524" s="314"/>
      <c r="E524" s="314"/>
      <c r="F524" s="314"/>
      <c r="G524" s="314"/>
      <c r="H524" s="314"/>
      <c r="I524" s="314"/>
      <c r="J524" s="327"/>
      <c r="K524" s="327"/>
      <c r="L524" s="327"/>
      <c r="M524" s="327"/>
      <c r="N524" s="327"/>
      <c r="O524" s="327"/>
      <c r="P524" s="327"/>
      <c r="Q524" s="327"/>
      <c r="R524" s="327"/>
      <c r="S524" s="327"/>
      <c r="T524" s="327"/>
      <c r="U524" s="327"/>
      <c r="V524" s="327"/>
      <c r="W524" s="327"/>
      <c r="X524" s="327"/>
      <c r="Y524" s="327"/>
      <c r="Z524" s="327"/>
    </row>
    <row r="525" spans="1:26" ht="15.75" customHeight="1">
      <c r="A525" s="314"/>
      <c r="B525" s="314"/>
      <c r="C525" s="314"/>
      <c r="D525" s="314"/>
      <c r="E525" s="314"/>
      <c r="F525" s="314"/>
      <c r="G525" s="314"/>
      <c r="H525" s="314"/>
      <c r="I525" s="314"/>
      <c r="J525" s="327"/>
      <c r="K525" s="327"/>
      <c r="L525" s="327"/>
      <c r="M525" s="327"/>
      <c r="N525" s="327"/>
      <c r="O525" s="327"/>
      <c r="P525" s="327"/>
      <c r="Q525" s="327"/>
      <c r="R525" s="327"/>
      <c r="S525" s="327"/>
      <c r="T525" s="327"/>
      <c r="U525" s="327"/>
      <c r="V525" s="327"/>
      <c r="W525" s="327"/>
      <c r="X525" s="327"/>
      <c r="Y525" s="327"/>
      <c r="Z525" s="327"/>
    </row>
    <row r="526" spans="1:26" ht="15.75" customHeight="1">
      <c r="A526" s="314"/>
      <c r="B526" s="314"/>
      <c r="C526" s="314"/>
      <c r="D526" s="314"/>
      <c r="E526" s="314"/>
      <c r="F526" s="314"/>
      <c r="G526" s="314"/>
      <c r="H526" s="314"/>
      <c r="I526" s="314"/>
      <c r="J526" s="327"/>
      <c r="K526" s="327"/>
      <c r="L526" s="327"/>
      <c r="M526" s="327"/>
      <c r="N526" s="327"/>
      <c r="O526" s="327"/>
      <c r="P526" s="327"/>
      <c r="Q526" s="327"/>
      <c r="R526" s="327"/>
      <c r="S526" s="327"/>
      <c r="T526" s="327"/>
      <c r="U526" s="327"/>
      <c r="V526" s="327"/>
      <c r="W526" s="327"/>
      <c r="X526" s="327"/>
      <c r="Y526" s="327"/>
      <c r="Z526" s="327"/>
    </row>
    <row r="527" spans="1:26" ht="15.75" customHeight="1">
      <c r="A527" s="314"/>
      <c r="B527" s="314"/>
      <c r="C527" s="314"/>
      <c r="D527" s="314"/>
      <c r="E527" s="314"/>
      <c r="F527" s="314"/>
      <c r="G527" s="314"/>
      <c r="H527" s="314"/>
      <c r="I527" s="314"/>
      <c r="J527" s="327"/>
      <c r="K527" s="327"/>
      <c r="L527" s="327"/>
      <c r="M527" s="327"/>
      <c r="N527" s="327"/>
      <c r="O527" s="327"/>
      <c r="P527" s="327"/>
      <c r="Q527" s="327"/>
      <c r="R527" s="327"/>
      <c r="S527" s="327"/>
      <c r="T527" s="327"/>
      <c r="U527" s="327"/>
      <c r="V527" s="327"/>
      <c r="W527" s="327"/>
      <c r="X527" s="327"/>
      <c r="Y527" s="327"/>
      <c r="Z527" s="327"/>
    </row>
    <row r="528" spans="1:26" ht="15.75" customHeight="1">
      <c r="A528" s="314"/>
      <c r="B528" s="314"/>
      <c r="C528" s="314"/>
      <c r="D528" s="314"/>
      <c r="E528" s="314"/>
      <c r="F528" s="314"/>
      <c r="G528" s="314"/>
      <c r="H528" s="314"/>
      <c r="I528" s="314"/>
      <c r="J528" s="327"/>
      <c r="K528" s="327"/>
      <c r="L528" s="327"/>
      <c r="M528" s="327"/>
      <c r="N528" s="327"/>
      <c r="O528" s="327"/>
      <c r="P528" s="327"/>
      <c r="Q528" s="327"/>
      <c r="R528" s="327"/>
      <c r="S528" s="327"/>
      <c r="T528" s="327"/>
      <c r="U528" s="327"/>
      <c r="V528" s="327"/>
      <c r="W528" s="327"/>
      <c r="X528" s="327"/>
      <c r="Y528" s="327"/>
      <c r="Z528" s="327"/>
    </row>
    <row r="529" spans="1:26" ht="15.75" customHeight="1">
      <c r="A529" s="314"/>
      <c r="B529" s="314"/>
      <c r="C529" s="314"/>
      <c r="D529" s="314"/>
      <c r="E529" s="314"/>
      <c r="F529" s="314"/>
      <c r="G529" s="314"/>
      <c r="H529" s="314"/>
      <c r="I529" s="314"/>
      <c r="J529" s="327"/>
      <c r="K529" s="327"/>
      <c r="L529" s="327"/>
      <c r="M529" s="327"/>
      <c r="N529" s="327"/>
      <c r="O529" s="327"/>
      <c r="P529" s="327"/>
      <c r="Q529" s="327"/>
      <c r="R529" s="327"/>
      <c r="S529" s="327"/>
      <c r="T529" s="327"/>
      <c r="U529" s="327"/>
      <c r="V529" s="327"/>
      <c r="W529" s="327"/>
      <c r="X529" s="327"/>
      <c r="Y529" s="327"/>
      <c r="Z529" s="327"/>
    </row>
    <row r="530" spans="1:26" ht="15.75" customHeight="1">
      <c r="A530" s="314"/>
      <c r="B530" s="314"/>
      <c r="C530" s="314"/>
      <c r="D530" s="314"/>
      <c r="E530" s="314"/>
      <c r="F530" s="314"/>
      <c r="G530" s="314"/>
      <c r="H530" s="314"/>
      <c r="I530" s="314"/>
      <c r="J530" s="327"/>
      <c r="K530" s="327"/>
      <c r="L530" s="327"/>
      <c r="M530" s="327"/>
      <c r="N530" s="327"/>
      <c r="O530" s="327"/>
      <c r="P530" s="327"/>
      <c r="Q530" s="327"/>
      <c r="R530" s="327"/>
      <c r="S530" s="327"/>
      <c r="T530" s="327"/>
      <c r="U530" s="327"/>
      <c r="V530" s="327"/>
      <c r="W530" s="327"/>
      <c r="X530" s="327"/>
      <c r="Y530" s="327"/>
      <c r="Z530" s="327"/>
    </row>
    <row r="531" spans="1:26" ht="15.75" customHeight="1">
      <c r="A531" s="314"/>
      <c r="B531" s="314"/>
      <c r="C531" s="314"/>
      <c r="D531" s="314"/>
      <c r="E531" s="314"/>
      <c r="F531" s="314"/>
      <c r="G531" s="314"/>
      <c r="H531" s="314"/>
      <c r="I531" s="314"/>
      <c r="J531" s="327"/>
      <c r="K531" s="327"/>
      <c r="L531" s="327"/>
      <c r="M531" s="327"/>
      <c r="N531" s="327"/>
      <c r="O531" s="327"/>
      <c r="P531" s="327"/>
      <c r="Q531" s="327"/>
      <c r="R531" s="327"/>
      <c r="S531" s="327"/>
      <c r="T531" s="327"/>
      <c r="U531" s="327"/>
      <c r="V531" s="327"/>
      <c r="W531" s="327"/>
      <c r="X531" s="327"/>
      <c r="Y531" s="327"/>
      <c r="Z531" s="327"/>
    </row>
    <row r="532" spans="1:26" ht="15.75" customHeight="1">
      <c r="A532" s="314"/>
      <c r="B532" s="314"/>
      <c r="C532" s="314"/>
      <c r="D532" s="314"/>
      <c r="E532" s="314"/>
      <c r="F532" s="314"/>
      <c r="G532" s="314"/>
      <c r="H532" s="314"/>
      <c r="I532" s="314"/>
      <c r="J532" s="327"/>
      <c r="K532" s="327"/>
      <c r="L532" s="327"/>
      <c r="M532" s="327"/>
      <c r="N532" s="327"/>
      <c r="O532" s="327"/>
      <c r="P532" s="327"/>
      <c r="Q532" s="327"/>
      <c r="R532" s="327"/>
      <c r="S532" s="327"/>
      <c r="T532" s="327"/>
      <c r="U532" s="327"/>
      <c r="V532" s="327"/>
      <c r="W532" s="327"/>
      <c r="X532" s="327"/>
      <c r="Y532" s="327"/>
      <c r="Z532" s="327"/>
    </row>
    <row r="533" spans="1:26" ht="15.75" customHeight="1">
      <c r="A533" s="314"/>
      <c r="B533" s="314"/>
      <c r="C533" s="314"/>
      <c r="D533" s="314"/>
      <c r="E533" s="314"/>
      <c r="F533" s="314"/>
      <c r="G533" s="314"/>
      <c r="H533" s="314"/>
      <c r="I533" s="314"/>
      <c r="J533" s="327"/>
      <c r="K533" s="327"/>
      <c r="L533" s="327"/>
      <c r="M533" s="327"/>
      <c r="N533" s="327"/>
      <c r="O533" s="327"/>
      <c r="P533" s="327"/>
      <c r="Q533" s="327"/>
      <c r="R533" s="327"/>
      <c r="S533" s="327"/>
      <c r="T533" s="327"/>
      <c r="U533" s="327"/>
      <c r="V533" s="327"/>
      <c r="W533" s="327"/>
      <c r="X533" s="327"/>
      <c r="Y533" s="327"/>
      <c r="Z533" s="327"/>
    </row>
    <row r="534" spans="1:26" ht="15.75" customHeight="1">
      <c r="A534" s="314"/>
      <c r="B534" s="314"/>
      <c r="C534" s="314"/>
      <c r="D534" s="314"/>
      <c r="E534" s="314"/>
      <c r="F534" s="314"/>
      <c r="G534" s="314"/>
      <c r="H534" s="314"/>
      <c r="I534" s="314"/>
      <c r="J534" s="327"/>
      <c r="K534" s="327"/>
      <c r="L534" s="327"/>
      <c r="M534" s="327"/>
      <c r="N534" s="327"/>
      <c r="O534" s="327"/>
      <c r="P534" s="327"/>
      <c r="Q534" s="327"/>
      <c r="R534" s="327"/>
      <c r="S534" s="327"/>
      <c r="T534" s="327"/>
      <c r="U534" s="327"/>
      <c r="V534" s="327"/>
      <c r="W534" s="327"/>
      <c r="X534" s="327"/>
      <c r="Y534" s="327"/>
      <c r="Z534" s="327"/>
    </row>
    <row r="535" spans="1:26" ht="15.75" customHeight="1">
      <c r="A535" s="314"/>
      <c r="B535" s="314"/>
      <c r="C535" s="314"/>
      <c r="D535" s="314"/>
      <c r="E535" s="314"/>
      <c r="F535" s="314"/>
      <c r="G535" s="314"/>
      <c r="H535" s="314"/>
      <c r="I535" s="314"/>
      <c r="J535" s="327"/>
      <c r="K535" s="327"/>
      <c r="L535" s="327"/>
      <c r="M535" s="327"/>
      <c r="N535" s="327"/>
      <c r="O535" s="327"/>
      <c r="P535" s="327"/>
      <c r="Q535" s="327"/>
      <c r="R535" s="327"/>
      <c r="S535" s="327"/>
      <c r="T535" s="327"/>
      <c r="U535" s="327"/>
      <c r="V535" s="327"/>
      <c r="W535" s="327"/>
      <c r="X535" s="327"/>
      <c r="Y535" s="327"/>
      <c r="Z535" s="327"/>
    </row>
    <row r="536" spans="1:26" ht="15.75" customHeight="1">
      <c r="A536" s="314"/>
      <c r="B536" s="314"/>
      <c r="C536" s="314"/>
      <c r="D536" s="314"/>
      <c r="E536" s="314"/>
      <c r="F536" s="314"/>
      <c r="G536" s="314"/>
      <c r="H536" s="314"/>
      <c r="I536" s="314"/>
      <c r="J536" s="327"/>
      <c r="K536" s="327"/>
      <c r="L536" s="327"/>
      <c r="M536" s="327"/>
      <c r="N536" s="327"/>
      <c r="O536" s="327"/>
      <c r="P536" s="327"/>
      <c r="Q536" s="327"/>
      <c r="R536" s="327"/>
      <c r="S536" s="327"/>
      <c r="T536" s="327"/>
      <c r="U536" s="327"/>
      <c r="V536" s="327"/>
      <c r="W536" s="327"/>
      <c r="X536" s="327"/>
      <c r="Y536" s="327"/>
      <c r="Z536" s="327"/>
    </row>
    <row r="537" spans="1:26" ht="15.75" customHeight="1">
      <c r="A537" s="314"/>
      <c r="B537" s="314"/>
      <c r="C537" s="314"/>
      <c r="D537" s="314"/>
      <c r="E537" s="314"/>
      <c r="F537" s="314"/>
      <c r="G537" s="314"/>
      <c r="H537" s="314"/>
      <c r="I537" s="314"/>
      <c r="J537" s="327"/>
      <c r="K537" s="327"/>
      <c r="L537" s="327"/>
      <c r="M537" s="327"/>
      <c r="N537" s="327"/>
      <c r="O537" s="327"/>
      <c r="P537" s="327"/>
      <c r="Q537" s="327"/>
      <c r="R537" s="327"/>
      <c r="S537" s="327"/>
      <c r="T537" s="327"/>
      <c r="U537" s="327"/>
      <c r="V537" s="327"/>
      <c r="W537" s="327"/>
      <c r="X537" s="327"/>
      <c r="Y537" s="327"/>
      <c r="Z537" s="327"/>
    </row>
    <row r="538" spans="1:26" ht="15.75" customHeight="1">
      <c r="A538" s="314"/>
      <c r="B538" s="314"/>
      <c r="C538" s="314"/>
      <c r="D538" s="314"/>
      <c r="E538" s="314"/>
      <c r="F538" s="314"/>
      <c r="G538" s="314"/>
      <c r="H538" s="314"/>
      <c r="I538" s="314"/>
      <c r="J538" s="327"/>
      <c r="K538" s="327"/>
      <c r="L538" s="327"/>
      <c r="M538" s="327"/>
      <c r="N538" s="327"/>
      <c r="O538" s="327"/>
      <c r="P538" s="327"/>
      <c r="Q538" s="327"/>
      <c r="R538" s="327"/>
      <c r="S538" s="327"/>
      <c r="T538" s="327"/>
      <c r="U538" s="327"/>
      <c r="V538" s="327"/>
      <c r="W538" s="327"/>
      <c r="X538" s="327"/>
      <c r="Y538" s="327"/>
      <c r="Z538" s="327"/>
    </row>
    <row r="539" spans="1:26" ht="15.75" customHeight="1">
      <c r="A539" s="314"/>
      <c r="B539" s="314"/>
      <c r="C539" s="314"/>
      <c r="D539" s="314"/>
      <c r="E539" s="314"/>
      <c r="F539" s="314"/>
      <c r="G539" s="314"/>
      <c r="H539" s="314"/>
      <c r="I539" s="314"/>
      <c r="J539" s="327"/>
      <c r="K539" s="327"/>
      <c r="L539" s="327"/>
      <c r="M539" s="327"/>
      <c r="N539" s="327"/>
      <c r="O539" s="327"/>
      <c r="P539" s="327"/>
      <c r="Q539" s="327"/>
      <c r="R539" s="327"/>
      <c r="S539" s="327"/>
      <c r="T539" s="327"/>
      <c r="U539" s="327"/>
      <c r="V539" s="327"/>
      <c r="W539" s="327"/>
      <c r="X539" s="327"/>
      <c r="Y539" s="327"/>
      <c r="Z539" s="327"/>
    </row>
    <row r="540" spans="1:26" ht="15.75" customHeight="1">
      <c r="A540" s="314"/>
      <c r="B540" s="314"/>
      <c r="C540" s="314"/>
      <c r="D540" s="314"/>
      <c r="E540" s="314"/>
      <c r="F540" s="314"/>
      <c r="G540" s="314"/>
      <c r="H540" s="314"/>
      <c r="I540" s="314"/>
      <c r="J540" s="327"/>
      <c r="K540" s="327"/>
      <c r="L540" s="327"/>
      <c r="M540" s="327"/>
      <c r="N540" s="327"/>
      <c r="O540" s="327"/>
      <c r="P540" s="327"/>
      <c r="Q540" s="327"/>
      <c r="R540" s="327"/>
      <c r="S540" s="327"/>
      <c r="T540" s="327"/>
      <c r="U540" s="327"/>
      <c r="V540" s="327"/>
      <c r="W540" s="327"/>
      <c r="X540" s="327"/>
      <c r="Y540" s="327"/>
      <c r="Z540" s="327"/>
    </row>
    <row r="541" spans="1:26" ht="15.75" customHeight="1">
      <c r="A541" s="314"/>
      <c r="B541" s="314"/>
      <c r="C541" s="314"/>
      <c r="D541" s="314"/>
      <c r="E541" s="314"/>
      <c r="F541" s="314"/>
      <c r="G541" s="314"/>
      <c r="H541" s="314"/>
      <c r="I541" s="314"/>
      <c r="J541" s="327"/>
      <c r="K541" s="327"/>
      <c r="L541" s="327"/>
      <c r="M541" s="327"/>
      <c r="N541" s="327"/>
      <c r="O541" s="327"/>
      <c r="P541" s="327"/>
      <c r="Q541" s="327"/>
      <c r="R541" s="327"/>
      <c r="S541" s="327"/>
      <c r="T541" s="327"/>
      <c r="U541" s="327"/>
      <c r="V541" s="327"/>
      <c r="W541" s="327"/>
      <c r="X541" s="327"/>
      <c r="Y541" s="327"/>
      <c r="Z541" s="327"/>
    </row>
    <row r="542" spans="1:26" ht="15.75" customHeight="1">
      <c r="A542" s="314"/>
      <c r="B542" s="314"/>
      <c r="C542" s="314"/>
      <c r="D542" s="314"/>
      <c r="E542" s="314"/>
      <c r="F542" s="314"/>
      <c r="G542" s="314"/>
      <c r="H542" s="314"/>
      <c r="I542" s="314"/>
      <c r="J542" s="327"/>
      <c r="K542" s="327"/>
      <c r="L542" s="327"/>
      <c r="M542" s="327"/>
      <c r="N542" s="327"/>
      <c r="O542" s="327"/>
      <c r="P542" s="327"/>
      <c r="Q542" s="327"/>
      <c r="R542" s="327"/>
      <c r="S542" s="327"/>
      <c r="T542" s="327"/>
      <c r="U542" s="327"/>
      <c r="V542" s="327"/>
      <c r="W542" s="327"/>
      <c r="X542" s="327"/>
      <c r="Y542" s="327"/>
      <c r="Z542" s="327"/>
    </row>
    <row r="543" spans="1:26" ht="15.75" customHeight="1">
      <c r="A543" s="314"/>
      <c r="B543" s="314"/>
      <c r="C543" s="314"/>
      <c r="D543" s="314"/>
      <c r="E543" s="314"/>
      <c r="F543" s="314"/>
      <c r="G543" s="314"/>
      <c r="H543" s="314"/>
      <c r="I543" s="314"/>
      <c r="J543" s="327"/>
      <c r="K543" s="327"/>
      <c r="L543" s="327"/>
      <c r="M543" s="327"/>
      <c r="N543" s="327"/>
      <c r="O543" s="327"/>
      <c r="P543" s="327"/>
      <c r="Q543" s="327"/>
      <c r="R543" s="327"/>
      <c r="S543" s="327"/>
      <c r="T543" s="327"/>
      <c r="U543" s="327"/>
      <c r="V543" s="327"/>
      <c r="W543" s="327"/>
      <c r="X543" s="327"/>
      <c r="Y543" s="327"/>
      <c r="Z543" s="327"/>
    </row>
    <row r="544" spans="1:26" ht="15.75" customHeight="1">
      <c r="A544" s="314"/>
      <c r="B544" s="314"/>
      <c r="C544" s="314"/>
      <c r="D544" s="314"/>
      <c r="E544" s="314"/>
      <c r="F544" s="314"/>
      <c r="G544" s="314"/>
      <c r="H544" s="314"/>
      <c r="I544" s="314"/>
      <c r="J544" s="327"/>
      <c r="K544" s="327"/>
      <c r="L544" s="327"/>
      <c r="M544" s="327"/>
      <c r="N544" s="327"/>
      <c r="O544" s="327"/>
      <c r="P544" s="327"/>
      <c r="Q544" s="327"/>
      <c r="R544" s="327"/>
      <c r="S544" s="327"/>
      <c r="T544" s="327"/>
      <c r="U544" s="327"/>
      <c r="V544" s="327"/>
      <c r="W544" s="327"/>
      <c r="X544" s="327"/>
      <c r="Y544" s="327"/>
      <c r="Z544" s="327"/>
    </row>
    <row r="545" spans="1:26" ht="15.75" customHeight="1">
      <c r="A545" s="314"/>
      <c r="B545" s="314"/>
      <c r="C545" s="314"/>
      <c r="D545" s="314"/>
      <c r="E545" s="314"/>
      <c r="F545" s="314"/>
      <c r="G545" s="314"/>
      <c r="H545" s="314"/>
      <c r="I545" s="314"/>
      <c r="J545" s="327"/>
      <c r="K545" s="327"/>
      <c r="L545" s="327"/>
      <c r="M545" s="327"/>
      <c r="N545" s="327"/>
      <c r="O545" s="327"/>
      <c r="P545" s="327"/>
      <c r="Q545" s="327"/>
      <c r="R545" s="327"/>
      <c r="S545" s="327"/>
      <c r="T545" s="327"/>
      <c r="U545" s="327"/>
      <c r="V545" s="327"/>
      <c r="W545" s="327"/>
      <c r="X545" s="327"/>
      <c r="Y545" s="327"/>
      <c r="Z545" s="327"/>
    </row>
    <row r="546" spans="1:26" ht="15.75" customHeight="1">
      <c r="A546" s="314"/>
      <c r="B546" s="314"/>
      <c r="C546" s="314"/>
      <c r="D546" s="314"/>
      <c r="E546" s="314"/>
      <c r="F546" s="314"/>
      <c r="G546" s="314"/>
      <c r="H546" s="314"/>
      <c r="I546" s="314"/>
      <c r="J546" s="327"/>
      <c r="K546" s="327"/>
      <c r="L546" s="327"/>
      <c r="M546" s="327"/>
      <c r="N546" s="327"/>
      <c r="O546" s="327"/>
      <c r="P546" s="327"/>
      <c r="Q546" s="327"/>
      <c r="R546" s="327"/>
      <c r="S546" s="327"/>
      <c r="T546" s="327"/>
      <c r="U546" s="327"/>
      <c r="V546" s="327"/>
      <c r="W546" s="327"/>
      <c r="X546" s="327"/>
      <c r="Y546" s="327"/>
      <c r="Z546" s="327"/>
    </row>
    <row r="547" spans="1:26" ht="15.75" customHeight="1">
      <c r="A547" s="314"/>
      <c r="B547" s="314"/>
      <c r="C547" s="314"/>
      <c r="D547" s="314"/>
      <c r="E547" s="314"/>
      <c r="F547" s="314"/>
      <c r="G547" s="314"/>
      <c r="H547" s="314"/>
      <c r="I547" s="314"/>
      <c r="J547" s="327"/>
      <c r="K547" s="327"/>
      <c r="L547" s="327"/>
      <c r="M547" s="327"/>
      <c r="N547" s="327"/>
      <c r="O547" s="327"/>
      <c r="P547" s="327"/>
      <c r="Q547" s="327"/>
      <c r="R547" s="327"/>
      <c r="S547" s="327"/>
      <c r="T547" s="327"/>
      <c r="U547" s="327"/>
      <c r="V547" s="327"/>
      <c r="W547" s="327"/>
      <c r="X547" s="327"/>
      <c r="Y547" s="327"/>
      <c r="Z547" s="327"/>
    </row>
    <row r="548" spans="1:26" ht="15.75" customHeight="1">
      <c r="A548" s="314"/>
      <c r="B548" s="314"/>
      <c r="C548" s="314"/>
      <c r="D548" s="314"/>
      <c r="E548" s="314"/>
      <c r="F548" s="314"/>
      <c r="G548" s="314"/>
      <c r="H548" s="314"/>
      <c r="I548" s="314"/>
      <c r="J548" s="327"/>
      <c r="K548" s="327"/>
      <c r="L548" s="327"/>
      <c r="M548" s="327"/>
      <c r="N548" s="327"/>
      <c r="O548" s="327"/>
      <c r="P548" s="327"/>
      <c r="Q548" s="327"/>
      <c r="R548" s="327"/>
      <c r="S548" s="327"/>
      <c r="T548" s="327"/>
      <c r="U548" s="327"/>
      <c r="V548" s="327"/>
      <c r="W548" s="327"/>
      <c r="X548" s="327"/>
      <c r="Y548" s="327"/>
      <c r="Z548" s="327"/>
    </row>
    <row r="549" spans="1:26" ht="15.75" customHeight="1">
      <c r="A549" s="314"/>
      <c r="B549" s="314"/>
      <c r="C549" s="314"/>
      <c r="D549" s="314"/>
      <c r="E549" s="314"/>
      <c r="F549" s="314"/>
      <c r="G549" s="314"/>
      <c r="H549" s="314"/>
      <c r="I549" s="314"/>
      <c r="J549" s="327"/>
      <c r="K549" s="327"/>
      <c r="L549" s="327"/>
      <c r="M549" s="327"/>
      <c r="N549" s="327"/>
      <c r="O549" s="327"/>
      <c r="P549" s="327"/>
      <c r="Q549" s="327"/>
      <c r="R549" s="327"/>
      <c r="S549" s="327"/>
      <c r="T549" s="327"/>
      <c r="U549" s="327"/>
      <c r="V549" s="327"/>
      <c r="W549" s="327"/>
      <c r="X549" s="327"/>
      <c r="Y549" s="327"/>
      <c r="Z549" s="327"/>
    </row>
    <row r="550" spans="1:26" ht="15.75" customHeight="1">
      <c r="A550" s="314"/>
      <c r="B550" s="314"/>
      <c r="C550" s="314"/>
      <c r="D550" s="314"/>
      <c r="E550" s="314"/>
      <c r="F550" s="314"/>
      <c r="G550" s="314"/>
      <c r="H550" s="314"/>
      <c r="I550" s="314"/>
      <c r="J550" s="327"/>
      <c r="K550" s="327"/>
      <c r="L550" s="327"/>
      <c r="M550" s="327"/>
      <c r="N550" s="327"/>
      <c r="O550" s="327"/>
      <c r="P550" s="327"/>
      <c r="Q550" s="327"/>
      <c r="R550" s="327"/>
      <c r="S550" s="327"/>
      <c r="T550" s="327"/>
      <c r="U550" s="327"/>
      <c r="V550" s="327"/>
      <c r="W550" s="327"/>
      <c r="X550" s="327"/>
      <c r="Y550" s="327"/>
      <c r="Z550" s="327"/>
    </row>
    <row r="551" spans="1:26" ht="15.75" customHeight="1">
      <c r="A551" s="314"/>
      <c r="B551" s="314"/>
      <c r="C551" s="314"/>
      <c r="D551" s="314"/>
      <c r="E551" s="314"/>
      <c r="F551" s="314"/>
      <c r="G551" s="314"/>
      <c r="H551" s="314"/>
      <c r="I551" s="314"/>
      <c r="J551" s="327"/>
      <c r="K551" s="327"/>
      <c r="L551" s="327"/>
      <c r="M551" s="327"/>
      <c r="N551" s="327"/>
      <c r="O551" s="327"/>
      <c r="P551" s="327"/>
      <c r="Q551" s="327"/>
      <c r="R551" s="327"/>
      <c r="S551" s="327"/>
      <c r="T551" s="327"/>
      <c r="U551" s="327"/>
      <c r="V551" s="327"/>
      <c r="W551" s="327"/>
      <c r="X551" s="327"/>
      <c r="Y551" s="327"/>
      <c r="Z551" s="327"/>
    </row>
    <row r="552" spans="1:26" ht="15.75" customHeight="1">
      <c r="A552" s="314"/>
      <c r="B552" s="314"/>
      <c r="C552" s="314"/>
      <c r="D552" s="314"/>
      <c r="E552" s="314"/>
      <c r="F552" s="314"/>
      <c r="G552" s="314"/>
      <c r="H552" s="314"/>
      <c r="I552" s="314"/>
      <c r="J552" s="327"/>
      <c r="K552" s="327"/>
      <c r="L552" s="327"/>
      <c r="M552" s="327"/>
      <c r="N552" s="327"/>
      <c r="O552" s="327"/>
      <c r="P552" s="327"/>
      <c r="Q552" s="327"/>
      <c r="R552" s="327"/>
      <c r="S552" s="327"/>
      <c r="T552" s="327"/>
      <c r="U552" s="327"/>
      <c r="V552" s="327"/>
      <c r="W552" s="327"/>
      <c r="X552" s="327"/>
      <c r="Y552" s="327"/>
      <c r="Z552" s="327"/>
    </row>
    <row r="553" spans="1:26" ht="15.75" customHeight="1">
      <c r="A553" s="314"/>
      <c r="B553" s="314"/>
      <c r="C553" s="314"/>
      <c r="D553" s="314"/>
      <c r="E553" s="314"/>
      <c r="F553" s="314"/>
      <c r="G553" s="314"/>
      <c r="H553" s="314"/>
      <c r="I553" s="314"/>
      <c r="J553" s="327"/>
      <c r="K553" s="327"/>
      <c r="L553" s="327"/>
      <c r="M553" s="327"/>
      <c r="N553" s="327"/>
      <c r="O553" s="327"/>
      <c r="P553" s="327"/>
      <c r="Q553" s="327"/>
      <c r="R553" s="327"/>
      <c r="S553" s="327"/>
      <c r="T553" s="327"/>
      <c r="U553" s="327"/>
      <c r="V553" s="327"/>
      <c r="W553" s="327"/>
      <c r="X553" s="327"/>
      <c r="Y553" s="327"/>
      <c r="Z553" s="327"/>
    </row>
    <row r="554" spans="1:26" ht="15.75" customHeight="1">
      <c r="A554" s="314"/>
      <c r="B554" s="314"/>
      <c r="C554" s="314"/>
      <c r="D554" s="314"/>
      <c r="E554" s="314"/>
      <c r="F554" s="314"/>
      <c r="G554" s="314"/>
      <c r="H554" s="314"/>
      <c r="I554" s="314"/>
      <c r="J554" s="327"/>
      <c r="K554" s="327"/>
      <c r="L554" s="327"/>
      <c r="M554" s="327"/>
      <c r="N554" s="327"/>
      <c r="O554" s="327"/>
      <c r="P554" s="327"/>
      <c r="Q554" s="327"/>
      <c r="R554" s="327"/>
      <c r="S554" s="327"/>
      <c r="T554" s="327"/>
      <c r="U554" s="327"/>
      <c r="V554" s="327"/>
      <c r="W554" s="327"/>
      <c r="X554" s="327"/>
      <c r="Y554" s="327"/>
      <c r="Z554" s="327"/>
    </row>
    <row r="555" spans="1:26" ht="15.75" customHeight="1">
      <c r="A555" s="314"/>
      <c r="B555" s="314"/>
      <c r="C555" s="314"/>
      <c r="D555" s="314"/>
      <c r="E555" s="314"/>
      <c r="F555" s="314"/>
      <c r="G555" s="314"/>
      <c r="H555" s="314"/>
      <c r="I555" s="314"/>
      <c r="J555" s="327"/>
      <c r="K555" s="327"/>
      <c r="L555" s="327"/>
      <c r="M555" s="327"/>
      <c r="N555" s="327"/>
      <c r="O555" s="327"/>
      <c r="P555" s="327"/>
      <c r="Q555" s="327"/>
      <c r="R555" s="327"/>
      <c r="S555" s="327"/>
      <c r="T555" s="327"/>
      <c r="U555" s="327"/>
      <c r="V555" s="327"/>
      <c r="W555" s="327"/>
      <c r="X555" s="327"/>
      <c r="Y555" s="327"/>
      <c r="Z555" s="327"/>
    </row>
    <row r="556" spans="1:26" ht="15.75" customHeight="1">
      <c r="A556" s="314"/>
      <c r="B556" s="314"/>
      <c r="C556" s="314"/>
      <c r="D556" s="314"/>
      <c r="E556" s="314"/>
      <c r="F556" s="314"/>
      <c r="G556" s="314"/>
      <c r="H556" s="314"/>
      <c r="I556" s="314"/>
      <c r="J556" s="327"/>
      <c r="K556" s="327"/>
      <c r="L556" s="327"/>
      <c r="M556" s="327"/>
      <c r="N556" s="327"/>
      <c r="O556" s="327"/>
      <c r="P556" s="327"/>
      <c r="Q556" s="327"/>
      <c r="R556" s="327"/>
      <c r="S556" s="327"/>
      <c r="T556" s="327"/>
      <c r="U556" s="327"/>
      <c r="V556" s="327"/>
      <c r="W556" s="327"/>
      <c r="X556" s="327"/>
      <c r="Y556" s="327"/>
      <c r="Z556" s="327"/>
    </row>
    <row r="557" spans="1:26" ht="15.75" customHeight="1">
      <c r="A557" s="314"/>
      <c r="B557" s="314"/>
      <c r="C557" s="314"/>
      <c r="D557" s="314"/>
      <c r="E557" s="314"/>
      <c r="F557" s="314"/>
      <c r="G557" s="314"/>
      <c r="H557" s="314"/>
      <c r="I557" s="314"/>
      <c r="J557" s="327"/>
      <c r="K557" s="327"/>
      <c r="L557" s="327"/>
      <c r="M557" s="327"/>
      <c r="N557" s="327"/>
      <c r="O557" s="327"/>
      <c r="P557" s="327"/>
      <c r="Q557" s="327"/>
      <c r="R557" s="327"/>
      <c r="S557" s="327"/>
      <c r="T557" s="327"/>
      <c r="U557" s="327"/>
      <c r="V557" s="327"/>
      <c r="W557" s="327"/>
      <c r="X557" s="327"/>
      <c r="Y557" s="327"/>
      <c r="Z557" s="327"/>
    </row>
    <row r="558" spans="1:26" ht="15.75" customHeight="1">
      <c r="A558" s="314"/>
      <c r="B558" s="314"/>
      <c r="C558" s="314"/>
      <c r="D558" s="314"/>
      <c r="E558" s="314"/>
      <c r="F558" s="314"/>
      <c r="G558" s="314"/>
      <c r="H558" s="314"/>
      <c r="I558" s="314"/>
      <c r="J558" s="327"/>
      <c r="K558" s="327"/>
      <c r="L558" s="327"/>
      <c r="M558" s="327"/>
      <c r="N558" s="327"/>
      <c r="O558" s="327"/>
      <c r="P558" s="327"/>
      <c r="Q558" s="327"/>
      <c r="R558" s="327"/>
      <c r="S558" s="327"/>
      <c r="T558" s="327"/>
      <c r="U558" s="327"/>
      <c r="V558" s="327"/>
      <c r="W558" s="327"/>
      <c r="X558" s="327"/>
      <c r="Y558" s="327"/>
      <c r="Z558" s="327"/>
    </row>
    <row r="559" spans="1:26" ht="15.75" customHeight="1">
      <c r="A559" s="314"/>
      <c r="B559" s="314"/>
      <c r="C559" s="314"/>
      <c r="D559" s="314"/>
      <c r="E559" s="314"/>
      <c r="F559" s="314"/>
      <c r="G559" s="314"/>
      <c r="H559" s="314"/>
      <c r="I559" s="314"/>
      <c r="J559" s="327"/>
      <c r="K559" s="327"/>
      <c r="L559" s="327"/>
      <c r="M559" s="327"/>
      <c r="N559" s="327"/>
      <c r="O559" s="327"/>
      <c r="P559" s="327"/>
      <c r="Q559" s="327"/>
      <c r="R559" s="327"/>
      <c r="S559" s="327"/>
      <c r="T559" s="327"/>
      <c r="U559" s="327"/>
      <c r="V559" s="327"/>
      <c r="W559" s="327"/>
      <c r="X559" s="327"/>
      <c r="Y559" s="327"/>
      <c r="Z559" s="327"/>
    </row>
    <row r="560" spans="1:26" ht="15.75" customHeight="1">
      <c r="A560" s="314"/>
      <c r="B560" s="314"/>
      <c r="C560" s="314"/>
      <c r="D560" s="314"/>
      <c r="E560" s="314"/>
      <c r="F560" s="314"/>
      <c r="G560" s="314"/>
      <c r="H560" s="314"/>
      <c r="I560" s="314"/>
      <c r="J560" s="327"/>
      <c r="K560" s="327"/>
      <c r="L560" s="327"/>
      <c r="M560" s="327"/>
      <c r="N560" s="327"/>
      <c r="O560" s="327"/>
      <c r="P560" s="327"/>
      <c r="Q560" s="327"/>
      <c r="R560" s="327"/>
      <c r="S560" s="327"/>
      <c r="T560" s="327"/>
      <c r="U560" s="327"/>
      <c r="V560" s="327"/>
      <c r="W560" s="327"/>
      <c r="X560" s="327"/>
      <c r="Y560" s="327"/>
      <c r="Z560" s="327"/>
    </row>
    <row r="561" spans="1:26" ht="15.75" customHeight="1">
      <c r="A561" s="314"/>
      <c r="B561" s="314"/>
      <c r="C561" s="314"/>
      <c r="D561" s="314"/>
      <c r="E561" s="314"/>
      <c r="F561" s="314"/>
      <c r="G561" s="314"/>
      <c r="H561" s="314"/>
      <c r="I561" s="314"/>
      <c r="J561" s="327"/>
      <c r="K561" s="327"/>
      <c r="L561" s="327"/>
      <c r="M561" s="327"/>
      <c r="N561" s="327"/>
      <c r="O561" s="327"/>
      <c r="P561" s="327"/>
      <c r="Q561" s="327"/>
      <c r="R561" s="327"/>
      <c r="S561" s="327"/>
      <c r="T561" s="327"/>
      <c r="U561" s="327"/>
      <c r="V561" s="327"/>
      <c r="W561" s="327"/>
      <c r="X561" s="327"/>
      <c r="Y561" s="327"/>
      <c r="Z561" s="327"/>
    </row>
    <row r="562" spans="1:26" ht="15.75" customHeight="1">
      <c r="A562" s="314"/>
      <c r="B562" s="314"/>
      <c r="C562" s="314"/>
      <c r="D562" s="314"/>
      <c r="E562" s="314"/>
      <c r="F562" s="314"/>
      <c r="G562" s="314"/>
      <c r="H562" s="314"/>
      <c r="I562" s="314"/>
      <c r="J562" s="327"/>
      <c r="K562" s="327"/>
      <c r="L562" s="327"/>
      <c r="M562" s="327"/>
      <c r="N562" s="327"/>
      <c r="O562" s="327"/>
      <c r="P562" s="327"/>
      <c r="Q562" s="327"/>
      <c r="R562" s="327"/>
      <c r="S562" s="327"/>
      <c r="T562" s="327"/>
      <c r="U562" s="327"/>
      <c r="V562" s="327"/>
      <c r="W562" s="327"/>
      <c r="X562" s="327"/>
      <c r="Y562" s="327"/>
      <c r="Z562" s="327"/>
    </row>
    <row r="563" spans="1:26" ht="15.75" customHeight="1">
      <c r="A563" s="314"/>
      <c r="B563" s="314"/>
      <c r="C563" s="314"/>
      <c r="D563" s="314"/>
      <c r="E563" s="314"/>
      <c r="F563" s="314"/>
      <c r="G563" s="314"/>
      <c r="H563" s="314"/>
      <c r="I563" s="314"/>
      <c r="J563" s="327"/>
      <c r="K563" s="327"/>
      <c r="L563" s="327"/>
      <c r="M563" s="327"/>
      <c r="N563" s="327"/>
      <c r="O563" s="327"/>
      <c r="P563" s="327"/>
      <c r="Q563" s="327"/>
      <c r="R563" s="327"/>
      <c r="S563" s="327"/>
      <c r="T563" s="327"/>
      <c r="U563" s="327"/>
      <c r="V563" s="327"/>
      <c r="W563" s="327"/>
      <c r="X563" s="327"/>
      <c r="Y563" s="327"/>
      <c r="Z563" s="327"/>
    </row>
    <row r="564" spans="1:26" ht="15.75" customHeight="1">
      <c r="A564" s="314"/>
      <c r="B564" s="314"/>
      <c r="C564" s="314"/>
      <c r="D564" s="314"/>
      <c r="E564" s="314"/>
      <c r="F564" s="314"/>
      <c r="G564" s="314"/>
      <c r="H564" s="314"/>
      <c r="I564" s="314"/>
      <c r="J564" s="327"/>
      <c r="K564" s="327"/>
      <c r="L564" s="327"/>
      <c r="M564" s="327"/>
      <c r="N564" s="327"/>
      <c r="O564" s="327"/>
      <c r="P564" s="327"/>
      <c r="Q564" s="327"/>
      <c r="R564" s="327"/>
      <c r="S564" s="327"/>
      <c r="T564" s="327"/>
      <c r="U564" s="327"/>
      <c r="V564" s="327"/>
      <c r="W564" s="327"/>
      <c r="X564" s="327"/>
      <c r="Y564" s="327"/>
      <c r="Z564" s="327"/>
    </row>
    <row r="565" spans="1:26" ht="15.75" customHeight="1">
      <c r="A565" s="314"/>
      <c r="B565" s="314"/>
      <c r="C565" s="314"/>
      <c r="D565" s="314"/>
      <c r="E565" s="314"/>
      <c r="F565" s="314"/>
      <c r="G565" s="314"/>
      <c r="H565" s="314"/>
      <c r="I565" s="314"/>
      <c r="J565" s="327"/>
      <c r="K565" s="327"/>
      <c r="L565" s="327"/>
      <c r="M565" s="327"/>
      <c r="N565" s="327"/>
      <c r="O565" s="327"/>
      <c r="P565" s="327"/>
      <c r="Q565" s="327"/>
      <c r="R565" s="327"/>
      <c r="S565" s="327"/>
      <c r="T565" s="327"/>
      <c r="U565" s="327"/>
      <c r="V565" s="327"/>
      <c r="W565" s="327"/>
      <c r="X565" s="327"/>
      <c r="Y565" s="327"/>
      <c r="Z565" s="327"/>
    </row>
    <row r="566" spans="1:26" ht="15.75" customHeight="1">
      <c r="A566" s="314"/>
      <c r="B566" s="314"/>
      <c r="C566" s="314"/>
      <c r="D566" s="314"/>
      <c r="E566" s="314"/>
      <c r="F566" s="314"/>
      <c r="G566" s="314"/>
      <c r="H566" s="314"/>
      <c r="I566" s="314"/>
      <c r="J566" s="327"/>
      <c r="K566" s="327"/>
      <c r="L566" s="327"/>
      <c r="M566" s="327"/>
      <c r="N566" s="327"/>
      <c r="O566" s="327"/>
      <c r="P566" s="327"/>
      <c r="Q566" s="327"/>
      <c r="R566" s="327"/>
      <c r="S566" s="327"/>
      <c r="T566" s="327"/>
      <c r="U566" s="327"/>
      <c r="V566" s="327"/>
      <c r="W566" s="327"/>
      <c r="X566" s="327"/>
      <c r="Y566" s="327"/>
      <c r="Z566" s="327"/>
    </row>
    <row r="567" spans="1:26" ht="15.75" customHeight="1">
      <c r="A567" s="314"/>
      <c r="B567" s="314"/>
      <c r="C567" s="314"/>
      <c r="D567" s="314"/>
      <c r="E567" s="314"/>
      <c r="F567" s="314"/>
      <c r="G567" s="314"/>
      <c r="H567" s="314"/>
      <c r="I567" s="314"/>
      <c r="J567" s="327"/>
      <c r="K567" s="327"/>
      <c r="L567" s="327"/>
      <c r="M567" s="327"/>
      <c r="N567" s="327"/>
      <c r="O567" s="327"/>
      <c r="P567" s="327"/>
      <c r="Q567" s="327"/>
      <c r="R567" s="327"/>
      <c r="S567" s="327"/>
      <c r="T567" s="327"/>
      <c r="U567" s="327"/>
      <c r="V567" s="327"/>
      <c r="W567" s="327"/>
      <c r="X567" s="327"/>
      <c r="Y567" s="327"/>
      <c r="Z567" s="327"/>
    </row>
    <row r="568" spans="1:26" ht="15.75" customHeight="1">
      <c r="A568" s="314"/>
      <c r="B568" s="314"/>
      <c r="C568" s="314"/>
      <c r="D568" s="314"/>
      <c r="E568" s="314"/>
      <c r="F568" s="314"/>
      <c r="G568" s="314"/>
      <c r="H568" s="314"/>
      <c r="I568" s="314"/>
      <c r="J568" s="327"/>
      <c r="K568" s="327"/>
      <c r="L568" s="327"/>
      <c r="M568" s="327"/>
      <c r="N568" s="327"/>
      <c r="O568" s="327"/>
      <c r="P568" s="327"/>
      <c r="Q568" s="327"/>
      <c r="R568" s="327"/>
      <c r="S568" s="327"/>
      <c r="T568" s="327"/>
      <c r="U568" s="327"/>
      <c r="V568" s="327"/>
      <c r="W568" s="327"/>
      <c r="X568" s="327"/>
      <c r="Y568" s="327"/>
      <c r="Z568" s="327"/>
    </row>
    <row r="569" spans="1:26" ht="15.75" customHeight="1">
      <c r="A569" s="314"/>
      <c r="B569" s="314"/>
      <c r="C569" s="314"/>
      <c r="D569" s="314"/>
      <c r="E569" s="314"/>
      <c r="F569" s="314"/>
      <c r="G569" s="314"/>
      <c r="H569" s="314"/>
      <c r="I569" s="314"/>
      <c r="J569" s="327"/>
      <c r="K569" s="327"/>
      <c r="L569" s="327"/>
      <c r="M569" s="327"/>
      <c r="N569" s="327"/>
      <c r="O569" s="327"/>
      <c r="P569" s="327"/>
      <c r="Q569" s="327"/>
      <c r="R569" s="327"/>
      <c r="S569" s="327"/>
      <c r="T569" s="327"/>
      <c r="U569" s="327"/>
      <c r="V569" s="327"/>
      <c r="W569" s="327"/>
      <c r="X569" s="327"/>
      <c r="Y569" s="327"/>
      <c r="Z569" s="327"/>
    </row>
    <row r="570" spans="1:26" ht="15.75" customHeight="1">
      <c r="A570" s="314"/>
      <c r="B570" s="314"/>
      <c r="C570" s="314"/>
      <c r="D570" s="314"/>
      <c r="E570" s="314"/>
      <c r="F570" s="314"/>
      <c r="G570" s="314"/>
      <c r="H570" s="314"/>
      <c r="I570" s="314"/>
      <c r="J570" s="327"/>
      <c r="K570" s="327"/>
      <c r="L570" s="327"/>
      <c r="M570" s="327"/>
      <c r="N570" s="327"/>
      <c r="O570" s="327"/>
      <c r="P570" s="327"/>
      <c r="Q570" s="327"/>
      <c r="R570" s="327"/>
      <c r="S570" s="327"/>
      <c r="T570" s="327"/>
      <c r="U570" s="327"/>
      <c r="V570" s="327"/>
      <c r="W570" s="327"/>
      <c r="X570" s="327"/>
      <c r="Y570" s="327"/>
      <c r="Z570" s="327"/>
    </row>
    <row r="571" spans="1:26" ht="15.75" customHeight="1">
      <c r="A571" s="314"/>
      <c r="B571" s="314"/>
      <c r="C571" s="314"/>
      <c r="D571" s="314"/>
      <c r="E571" s="314"/>
      <c r="F571" s="314"/>
      <c r="G571" s="314"/>
      <c r="H571" s="314"/>
      <c r="I571" s="314"/>
      <c r="J571" s="327"/>
      <c r="K571" s="327"/>
      <c r="L571" s="327"/>
      <c r="M571" s="327"/>
      <c r="N571" s="327"/>
      <c r="O571" s="327"/>
      <c r="P571" s="327"/>
      <c r="Q571" s="327"/>
      <c r="R571" s="327"/>
      <c r="S571" s="327"/>
      <c r="T571" s="327"/>
      <c r="U571" s="327"/>
      <c r="V571" s="327"/>
      <c r="W571" s="327"/>
      <c r="X571" s="327"/>
      <c r="Y571" s="327"/>
      <c r="Z571" s="327"/>
    </row>
    <row r="572" spans="1:26" ht="15.75" customHeight="1">
      <c r="A572" s="314"/>
      <c r="B572" s="314"/>
      <c r="C572" s="314"/>
      <c r="D572" s="314"/>
      <c r="E572" s="314"/>
      <c r="F572" s="314"/>
      <c r="G572" s="314"/>
      <c r="H572" s="314"/>
      <c r="I572" s="314"/>
      <c r="J572" s="327"/>
      <c r="K572" s="327"/>
      <c r="L572" s="327"/>
      <c r="M572" s="327"/>
      <c r="N572" s="327"/>
      <c r="O572" s="327"/>
      <c r="P572" s="327"/>
      <c r="Q572" s="327"/>
      <c r="R572" s="327"/>
      <c r="S572" s="327"/>
      <c r="T572" s="327"/>
      <c r="U572" s="327"/>
      <c r="V572" s="327"/>
      <c r="W572" s="327"/>
      <c r="X572" s="327"/>
      <c r="Y572" s="327"/>
      <c r="Z572" s="327"/>
    </row>
    <row r="573" spans="1:26" ht="15.75" customHeight="1">
      <c r="A573" s="314"/>
      <c r="B573" s="314"/>
      <c r="C573" s="314"/>
      <c r="D573" s="314"/>
      <c r="E573" s="314"/>
      <c r="F573" s="314"/>
      <c r="G573" s="314"/>
      <c r="H573" s="314"/>
      <c r="I573" s="314"/>
      <c r="J573" s="327"/>
      <c r="K573" s="327"/>
      <c r="L573" s="327"/>
      <c r="M573" s="327"/>
      <c r="N573" s="327"/>
      <c r="O573" s="327"/>
      <c r="P573" s="327"/>
      <c r="Q573" s="327"/>
      <c r="R573" s="327"/>
      <c r="S573" s="327"/>
      <c r="T573" s="327"/>
      <c r="U573" s="327"/>
      <c r="V573" s="327"/>
      <c r="W573" s="327"/>
      <c r="X573" s="327"/>
      <c r="Y573" s="327"/>
      <c r="Z573" s="327"/>
    </row>
    <row r="574" spans="1:26" ht="15.75" customHeight="1">
      <c r="A574" s="314"/>
      <c r="B574" s="314"/>
      <c r="C574" s="314"/>
      <c r="D574" s="314"/>
      <c r="E574" s="314"/>
      <c r="F574" s="314"/>
      <c r="G574" s="314"/>
      <c r="H574" s="314"/>
      <c r="I574" s="314"/>
      <c r="J574" s="327"/>
      <c r="K574" s="327"/>
      <c r="L574" s="327"/>
      <c r="M574" s="327"/>
      <c r="N574" s="327"/>
      <c r="O574" s="327"/>
      <c r="P574" s="327"/>
      <c r="Q574" s="327"/>
      <c r="R574" s="327"/>
      <c r="S574" s="327"/>
      <c r="T574" s="327"/>
      <c r="U574" s="327"/>
      <c r="V574" s="327"/>
      <c r="W574" s="327"/>
      <c r="X574" s="327"/>
      <c r="Y574" s="327"/>
      <c r="Z574" s="327"/>
    </row>
    <row r="575" spans="1:26" ht="15.75" customHeight="1">
      <c r="A575" s="314"/>
      <c r="B575" s="314"/>
      <c r="C575" s="314"/>
      <c r="D575" s="314"/>
      <c r="E575" s="314"/>
      <c r="F575" s="314"/>
      <c r="G575" s="314"/>
      <c r="H575" s="314"/>
      <c r="I575" s="314"/>
      <c r="J575" s="327"/>
      <c r="K575" s="327"/>
      <c r="L575" s="327"/>
      <c r="M575" s="327"/>
      <c r="N575" s="327"/>
      <c r="O575" s="327"/>
      <c r="P575" s="327"/>
      <c r="Q575" s="327"/>
      <c r="R575" s="327"/>
      <c r="S575" s="327"/>
      <c r="T575" s="327"/>
      <c r="U575" s="327"/>
      <c r="V575" s="327"/>
      <c r="W575" s="327"/>
      <c r="X575" s="327"/>
      <c r="Y575" s="327"/>
      <c r="Z575" s="327"/>
    </row>
    <row r="576" spans="1:26" ht="15.75" customHeight="1">
      <c r="A576" s="314"/>
      <c r="B576" s="314"/>
      <c r="C576" s="314"/>
      <c r="D576" s="314"/>
      <c r="E576" s="314"/>
      <c r="F576" s="314"/>
      <c r="G576" s="314"/>
      <c r="H576" s="314"/>
      <c r="I576" s="314"/>
      <c r="J576" s="327"/>
      <c r="K576" s="327"/>
      <c r="L576" s="327"/>
      <c r="M576" s="327"/>
      <c r="N576" s="327"/>
      <c r="O576" s="327"/>
      <c r="P576" s="327"/>
      <c r="Q576" s="327"/>
      <c r="R576" s="327"/>
      <c r="S576" s="327"/>
      <c r="T576" s="327"/>
      <c r="U576" s="327"/>
      <c r="V576" s="327"/>
      <c r="W576" s="327"/>
      <c r="X576" s="327"/>
      <c r="Y576" s="327"/>
      <c r="Z576" s="327"/>
    </row>
    <row r="577" spans="1:26" ht="15.75" customHeight="1">
      <c r="A577" s="314"/>
      <c r="B577" s="314"/>
      <c r="C577" s="314"/>
      <c r="D577" s="314"/>
      <c r="E577" s="314"/>
      <c r="F577" s="314"/>
      <c r="G577" s="314"/>
      <c r="H577" s="314"/>
      <c r="I577" s="314"/>
      <c r="J577" s="327"/>
      <c r="K577" s="327"/>
      <c r="L577" s="327"/>
      <c r="M577" s="327"/>
      <c r="N577" s="327"/>
      <c r="O577" s="327"/>
      <c r="P577" s="327"/>
      <c r="Q577" s="327"/>
      <c r="R577" s="327"/>
      <c r="S577" s="327"/>
      <c r="T577" s="327"/>
      <c r="U577" s="327"/>
      <c r="V577" s="327"/>
      <c r="W577" s="327"/>
      <c r="X577" s="327"/>
      <c r="Y577" s="327"/>
      <c r="Z577" s="327"/>
    </row>
    <row r="578" spans="1:26" ht="15.75" customHeight="1">
      <c r="A578" s="314"/>
      <c r="B578" s="314"/>
      <c r="C578" s="314"/>
      <c r="D578" s="314"/>
      <c r="E578" s="314"/>
      <c r="F578" s="314"/>
      <c r="G578" s="314"/>
      <c r="H578" s="314"/>
      <c r="I578" s="314"/>
      <c r="J578" s="327"/>
      <c r="K578" s="327"/>
      <c r="L578" s="327"/>
      <c r="M578" s="327"/>
      <c r="N578" s="327"/>
      <c r="O578" s="327"/>
      <c r="P578" s="327"/>
      <c r="Q578" s="327"/>
      <c r="R578" s="327"/>
      <c r="S578" s="327"/>
      <c r="T578" s="327"/>
      <c r="U578" s="327"/>
      <c r="V578" s="327"/>
      <c r="W578" s="327"/>
      <c r="X578" s="327"/>
      <c r="Y578" s="327"/>
      <c r="Z578" s="327"/>
    </row>
    <row r="579" spans="1:26" ht="15.75" customHeight="1">
      <c r="A579" s="314"/>
      <c r="B579" s="314"/>
      <c r="C579" s="314"/>
      <c r="D579" s="314"/>
      <c r="E579" s="314"/>
      <c r="F579" s="314"/>
      <c r="G579" s="314"/>
      <c r="H579" s="314"/>
      <c r="I579" s="314"/>
      <c r="J579" s="327"/>
      <c r="K579" s="327"/>
      <c r="L579" s="327"/>
      <c r="M579" s="327"/>
      <c r="N579" s="327"/>
      <c r="O579" s="327"/>
      <c r="P579" s="327"/>
      <c r="Q579" s="327"/>
      <c r="R579" s="327"/>
      <c r="S579" s="327"/>
      <c r="T579" s="327"/>
      <c r="U579" s="327"/>
      <c r="V579" s="327"/>
      <c r="W579" s="327"/>
      <c r="X579" s="327"/>
      <c r="Y579" s="327"/>
      <c r="Z579" s="327"/>
    </row>
    <row r="580" spans="1:26" ht="15.75" customHeight="1">
      <c r="A580" s="314"/>
      <c r="B580" s="314"/>
      <c r="C580" s="314"/>
      <c r="D580" s="314"/>
      <c r="E580" s="314"/>
      <c r="F580" s="314"/>
      <c r="G580" s="314"/>
      <c r="H580" s="314"/>
      <c r="I580" s="314"/>
      <c r="J580" s="327"/>
      <c r="K580" s="327"/>
      <c r="L580" s="327"/>
      <c r="M580" s="327"/>
      <c r="N580" s="327"/>
      <c r="O580" s="327"/>
      <c r="P580" s="327"/>
      <c r="Q580" s="327"/>
      <c r="R580" s="327"/>
      <c r="S580" s="327"/>
      <c r="T580" s="327"/>
      <c r="U580" s="327"/>
      <c r="V580" s="327"/>
      <c r="W580" s="327"/>
      <c r="X580" s="327"/>
      <c r="Y580" s="327"/>
      <c r="Z580" s="327"/>
    </row>
    <row r="581" spans="1:26" ht="15.75" customHeight="1">
      <c r="A581" s="314"/>
      <c r="B581" s="314"/>
      <c r="C581" s="314"/>
      <c r="D581" s="314"/>
      <c r="E581" s="314"/>
      <c r="F581" s="314"/>
      <c r="G581" s="314"/>
      <c r="H581" s="314"/>
      <c r="I581" s="314"/>
      <c r="J581" s="327"/>
      <c r="K581" s="327"/>
      <c r="L581" s="327"/>
      <c r="M581" s="327"/>
      <c r="N581" s="327"/>
      <c r="O581" s="327"/>
      <c r="P581" s="327"/>
      <c r="Q581" s="327"/>
      <c r="R581" s="327"/>
      <c r="S581" s="327"/>
      <c r="T581" s="327"/>
      <c r="U581" s="327"/>
      <c r="V581" s="327"/>
      <c r="W581" s="327"/>
      <c r="X581" s="327"/>
      <c r="Y581" s="327"/>
      <c r="Z581" s="327"/>
    </row>
    <row r="582" spans="1:26" ht="15.75" customHeight="1">
      <c r="A582" s="314"/>
      <c r="B582" s="314"/>
      <c r="C582" s="314"/>
      <c r="D582" s="314"/>
      <c r="E582" s="314"/>
      <c r="F582" s="314"/>
      <c r="G582" s="314"/>
      <c r="H582" s="314"/>
      <c r="I582" s="314"/>
      <c r="J582" s="327"/>
      <c r="K582" s="327"/>
      <c r="L582" s="327"/>
      <c r="M582" s="327"/>
      <c r="N582" s="327"/>
      <c r="O582" s="327"/>
      <c r="P582" s="327"/>
      <c r="Q582" s="327"/>
      <c r="R582" s="327"/>
      <c r="S582" s="327"/>
      <c r="T582" s="327"/>
      <c r="U582" s="327"/>
      <c r="V582" s="327"/>
      <c r="W582" s="327"/>
      <c r="X582" s="327"/>
      <c r="Y582" s="327"/>
      <c r="Z582" s="327"/>
    </row>
    <row r="583" spans="1:26" ht="15.75" customHeight="1">
      <c r="A583" s="314"/>
      <c r="B583" s="314"/>
      <c r="C583" s="314"/>
      <c r="D583" s="314"/>
      <c r="E583" s="314"/>
      <c r="F583" s="314"/>
      <c r="G583" s="314"/>
      <c r="H583" s="314"/>
      <c r="I583" s="314"/>
      <c r="J583" s="327"/>
      <c r="K583" s="327"/>
      <c r="L583" s="327"/>
      <c r="M583" s="327"/>
      <c r="N583" s="327"/>
      <c r="O583" s="327"/>
      <c r="P583" s="327"/>
      <c r="Q583" s="327"/>
      <c r="R583" s="327"/>
      <c r="S583" s="327"/>
      <c r="T583" s="327"/>
      <c r="U583" s="327"/>
      <c r="V583" s="327"/>
      <c r="W583" s="327"/>
      <c r="X583" s="327"/>
      <c r="Y583" s="327"/>
      <c r="Z583" s="327"/>
    </row>
    <row r="584" spans="1:26" ht="15.75" customHeight="1">
      <c r="A584" s="314"/>
      <c r="B584" s="314"/>
      <c r="C584" s="314"/>
      <c r="D584" s="314"/>
      <c r="E584" s="314"/>
      <c r="F584" s="314"/>
      <c r="G584" s="314"/>
      <c r="H584" s="314"/>
      <c r="I584" s="314"/>
      <c r="J584" s="327"/>
      <c r="K584" s="327"/>
      <c r="L584" s="327"/>
      <c r="M584" s="327"/>
      <c r="N584" s="327"/>
      <c r="O584" s="327"/>
      <c r="P584" s="327"/>
      <c r="Q584" s="327"/>
      <c r="R584" s="327"/>
      <c r="S584" s="327"/>
      <c r="T584" s="327"/>
      <c r="U584" s="327"/>
      <c r="V584" s="327"/>
      <c r="W584" s="327"/>
      <c r="X584" s="327"/>
      <c r="Y584" s="327"/>
      <c r="Z584" s="327"/>
    </row>
    <row r="585" spans="1:26" ht="15.75" customHeight="1">
      <c r="A585" s="314"/>
      <c r="B585" s="314"/>
      <c r="C585" s="314"/>
      <c r="D585" s="314"/>
      <c r="E585" s="314"/>
      <c r="F585" s="314"/>
      <c r="G585" s="314"/>
      <c r="H585" s="314"/>
      <c r="I585" s="314"/>
      <c r="J585" s="327"/>
      <c r="K585" s="327"/>
      <c r="L585" s="327"/>
      <c r="M585" s="327"/>
      <c r="N585" s="327"/>
      <c r="O585" s="327"/>
      <c r="P585" s="327"/>
      <c r="Q585" s="327"/>
      <c r="R585" s="327"/>
      <c r="S585" s="327"/>
      <c r="T585" s="327"/>
      <c r="U585" s="327"/>
      <c r="V585" s="327"/>
      <c r="W585" s="327"/>
      <c r="X585" s="327"/>
      <c r="Y585" s="327"/>
      <c r="Z585" s="327"/>
    </row>
    <row r="586" spans="1:26" ht="15.75" customHeight="1">
      <c r="A586" s="314"/>
      <c r="B586" s="314"/>
      <c r="C586" s="314"/>
      <c r="D586" s="314"/>
      <c r="E586" s="314"/>
      <c r="F586" s="314"/>
      <c r="G586" s="314"/>
      <c r="H586" s="314"/>
      <c r="I586" s="314"/>
      <c r="J586" s="327"/>
      <c r="K586" s="327"/>
      <c r="L586" s="327"/>
      <c r="M586" s="327"/>
      <c r="N586" s="327"/>
      <c r="O586" s="327"/>
      <c r="P586" s="327"/>
      <c r="Q586" s="327"/>
      <c r="R586" s="327"/>
      <c r="S586" s="327"/>
      <c r="T586" s="327"/>
      <c r="U586" s="327"/>
      <c r="V586" s="327"/>
      <c r="W586" s="327"/>
      <c r="X586" s="327"/>
      <c r="Y586" s="327"/>
      <c r="Z586" s="327"/>
    </row>
    <row r="587" spans="1:26" ht="15.75" customHeight="1">
      <c r="A587" s="314"/>
      <c r="B587" s="314"/>
      <c r="C587" s="314"/>
      <c r="D587" s="314"/>
      <c r="E587" s="314"/>
      <c r="F587" s="314"/>
      <c r="G587" s="314"/>
      <c r="H587" s="314"/>
      <c r="I587" s="314"/>
      <c r="J587" s="327"/>
      <c r="K587" s="327"/>
      <c r="L587" s="327"/>
      <c r="M587" s="327"/>
      <c r="N587" s="327"/>
      <c r="O587" s="327"/>
      <c r="P587" s="327"/>
      <c r="Q587" s="327"/>
      <c r="R587" s="327"/>
      <c r="S587" s="327"/>
      <c r="T587" s="327"/>
      <c r="U587" s="327"/>
      <c r="V587" s="327"/>
      <c r="W587" s="327"/>
      <c r="X587" s="327"/>
      <c r="Y587" s="327"/>
      <c r="Z587" s="327"/>
    </row>
    <row r="588" spans="1:26" ht="15.75" customHeight="1">
      <c r="A588" s="314"/>
      <c r="B588" s="314"/>
      <c r="C588" s="314"/>
      <c r="D588" s="314"/>
      <c r="E588" s="314"/>
      <c r="F588" s="314"/>
      <c r="G588" s="314"/>
      <c r="H588" s="314"/>
      <c r="I588" s="314"/>
      <c r="J588" s="327"/>
      <c r="K588" s="327"/>
      <c r="L588" s="327"/>
      <c r="M588" s="327"/>
      <c r="N588" s="327"/>
      <c r="O588" s="327"/>
      <c r="P588" s="327"/>
      <c r="Q588" s="327"/>
      <c r="R588" s="327"/>
      <c r="S588" s="327"/>
      <c r="T588" s="327"/>
      <c r="U588" s="327"/>
      <c r="V588" s="327"/>
      <c r="W588" s="327"/>
      <c r="X588" s="327"/>
      <c r="Y588" s="327"/>
      <c r="Z588" s="327"/>
    </row>
    <row r="589" spans="1:26" ht="15.75" customHeight="1">
      <c r="A589" s="314"/>
      <c r="B589" s="314"/>
      <c r="C589" s="314"/>
      <c r="D589" s="314"/>
      <c r="E589" s="314"/>
      <c r="F589" s="314"/>
      <c r="G589" s="314"/>
      <c r="H589" s="314"/>
      <c r="I589" s="314"/>
      <c r="J589" s="327"/>
      <c r="K589" s="327"/>
      <c r="L589" s="327"/>
      <c r="M589" s="327"/>
      <c r="N589" s="327"/>
      <c r="O589" s="327"/>
      <c r="P589" s="327"/>
      <c r="Q589" s="327"/>
      <c r="R589" s="327"/>
      <c r="S589" s="327"/>
      <c r="T589" s="327"/>
      <c r="U589" s="327"/>
      <c r="V589" s="327"/>
      <c r="W589" s="327"/>
      <c r="X589" s="327"/>
      <c r="Y589" s="327"/>
      <c r="Z589" s="327"/>
    </row>
    <row r="590" spans="1:26" ht="15.75" customHeight="1">
      <c r="A590" s="314"/>
      <c r="B590" s="314"/>
      <c r="C590" s="314"/>
      <c r="D590" s="314"/>
      <c r="E590" s="314"/>
      <c r="F590" s="314"/>
      <c r="G590" s="314"/>
      <c r="H590" s="314"/>
      <c r="I590" s="314"/>
      <c r="J590" s="327"/>
      <c r="K590" s="327"/>
      <c r="L590" s="327"/>
      <c r="M590" s="327"/>
      <c r="N590" s="327"/>
      <c r="O590" s="327"/>
      <c r="P590" s="327"/>
      <c r="Q590" s="327"/>
      <c r="R590" s="327"/>
      <c r="S590" s="327"/>
      <c r="T590" s="327"/>
      <c r="U590" s="327"/>
      <c r="V590" s="327"/>
      <c r="W590" s="327"/>
      <c r="X590" s="327"/>
      <c r="Y590" s="327"/>
      <c r="Z590" s="327"/>
    </row>
    <row r="591" spans="1:26" ht="15.75" customHeight="1">
      <c r="A591" s="314"/>
      <c r="B591" s="314"/>
      <c r="C591" s="314"/>
      <c r="D591" s="314"/>
      <c r="E591" s="314"/>
      <c r="F591" s="314"/>
      <c r="G591" s="314"/>
      <c r="H591" s="314"/>
      <c r="I591" s="314"/>
      <c r="J591" s="327"/>
      <c r="K591" s="327"/>
      <c r="L591" s="327"/>
      <c r="M591" s="327"/>
      <c r="N591" s="327"/>
      <c r="O591" s="327"/>
      <c r="P591" s="327"/>
      <c r="Q591" s="327"/>
      <c r="R591" s="327"/>
      <c r="S591" s="327"/>
      <c r="T591" s="327"/>
      <c r="U591" s="327"/>
      <c r="V591" s="327"/>
      <c r="W591" s="327"/>
      <c r="X591" s="327"/>
      <c r="Y591" s="327"/>
      <c r="Z591" s="327"/>
    </row>
    <row r="592" spans="1:26" ht="15.75" customHeight="1">
      <c r="A592" s="314"/>
      <c r="B592" s="314"/>
      <c r="C592" s="314"/>
      <c r="D592" s="314"/>
      <c r="E592" s="314"/>
      <c r="F592" s="314"/>
      <c r="G592" s="314"/>
      <c r="H592" s="314"/>
      <c r="I592" s="314"/>
      <c r="J592" s="327"/>
      <c r="K592" s="327"/>
      <c r="L592" s="327"/>
      <c r="M592" s="327"/>
      <c r="N592" s="327"/>
      <c r="O592" s="327"/>
      <c r="P592" s="327"/>
      <c r="Q592" s="327"/>
      <c r="R592" s="327"/>
      <c r="S592" s="327"/>
      <c r="T592" s="327"/>
      <c r="U592" s="327"/>
      <c r="V592" s="327"/>
      <c r="W592" s="327"/>
      <c r="X592" s="327"/>
      <c r="Y592" s="327"/>
      <c r="Z592" s="327"/>
    </row>
    <row r="593" spans="1:26" ht="15.75" customHeight="1">
      <c r="A593" s="314"/>
      <c r="B593" s="314"/>
      <c r="C593" s="314"/>
      <c r="D593" s="314"/>
      <c r="E593" s="314"/>
      <c r="F593" s="314"/>
      <c r="G593" s="314"/>
      <c r="H593" s="314"/>
      <c r="I593" s="314"/>
      <c r="J593" s="327"/>
      <c r="K593" s="327"/>
      <c r="L593" s="327"/>
      <c r="M593" s="327"/>
      <c r="N593" s="327"/>
      <c r="O593" s="327"/>
      <c r="P593" s="327"/>
      <c r="Q593" s="327"/>
      <c r="R593" s="327"/>
      <c r="S593" s="327"/>
      <c r="T593" s="327"/>
      <c r="U593" s="327"/>
      <c r="V593" s="327"/>
      <c r="W593" s="327"/>
      <c r="X593" s="327"/>
      <c r="Y593" s="327"/>
      <c r="Z593" s="327"/>
    </row>
    <row r="594" spans="1:26" ht="15.75" customHeight="1">
      <c r="A594" s="314"/>
      <c r="B594" s="314"/>
      <c r="C594" s="314"/>
      <c r="D594" s="314"/>
      <c r="E594" s="314"/>
      <c r="F594" s="314"/>
      <c r="G594" s="314"/>
      <c r="H594" s="314"/>
      <c r="I594" s="314"/>
      <c r="J594" s="327"/>
      <c r="K594" s="327"/>
      <c r="L594" s="327"/>
      <c r="M594" s="327"/>
      <c r="N594" s="327"/>
      <c r="O594" s="327"/>
      <c r="P594" s="327"/>
      <c r="Q594" s="327"/>
      <c r="R594" s="327"/>
      <c r="S594" s="327"/>
      <c r="T594" s="327"/>
      <c r="U594" s="327"/>
      <c r="V594" s="327"/>
      <c r="W594" s="327"/>
      <c r="X594" s="327"/>
      <c r="Y594" s="327"/>
      <c r="Z594" s="327"/>
    </row>
    <row r="595" spans="1:26" ht="15.75" customHeight="1">
      <c r="A595" s="314"/>
      <c r="B595" s="314"/>
      <c r="C595" s="314"/>
      <c r="D595" s="314"/>
      <c r="E595" s="314"/>
      <c r="F595" s="314"/>
      <c r="G595" s="314"/>
      <c r="H595" s="314"/>
      <c r="I595" s="314"/>
      <c r="J595" s="327"/>
      <c r="K595" s="327"/>
      <c r="L595" s="327"/>
      <c r="M595" s="327"/>
      <c r="N595" s="327"/>
      <c r="O595" s="327"/>
      <c r="P595" s="327"/>
      <c r="Q595" s="327"/>
      <c r="R595" s="327"/>
      <c r="S595" s="327"/>
      <c r="T595" s="327"/>
      <c r="U595" s="327"/>
      <c r="V595" s="327"/>
      <c r="W595" s="327"/>
      <c r="X595" s="327"/>
      <c r="Y595" s="327"/>
      <c r="Z595" s="327"/>
    </row>
    <row r="596" spans="1:26" ht="15.75" customHeight="1">
      <c r="A596" s="314"/>
      <c r="B596" s="314"/>
      <c r="C596" s="314"/>
      <c r="D596" s="314"/>
      <c r="E596" s="314"/>
      <c r="F596" s="314"/>
      <c r="G596" s="314"/>
      <c r="H596" s="314"/>
      <c r="I596" s="314"/>
      <c r="J596" s="327"/>
      <c r="K596" s="327"/>
      <c r="L596" s="327"/>
      <c r="M596" s="327"/>
      <c r="N596" s="327"/>
      <c r="O596" s="327"/>
      <c r="P596" s="327"/>
      <c r="Q596" s="327"/>
      <c r="R596" s="327"/>
      <c r="S596" s="327"/>
      <c r="T596" s="327"/>
      <c r="U596" s="327"/>
      <c r="V596" s="327"/>
      <c r="W596" s="327"/>
      <c r="X596" s="327"/>
      <c r="Y596" s="327"/>
      <c r="Z596" s="327"/>
    </row>
    <row r="597" spans="1:26" ht="15.75" customHeight="1">
      <c r="A597" s="314"/>
      <c r="B597" s="314"/>
      <c r="C597" s="314"/>
      <c r="D597" s="314"/>
      <c r="E597" s="314"/>
      <c r="F597" s="314"/>
      <c r="G597" s="314"/>
      <c r="H597" s="314"/>
      <c r="I597" s="314"/>
      <c r="J597" s="327"/>
      <c r="K597" s="327"/>
      <c r="L597" s="327"/>
      <c r="M597" s="327"/>
      <c r="N597" s="327"/>
      <c r="O597" s="327"/>
      <c r="P597" s="327"/>
      <c r="Q597" s="327"/>
      <c r="R597" s="327"/>
      <c r="S597" s="327"/>
      <c r="T597" s="327"/>
      <c r="U597" s="327"/>
      <c r="V597" s="327"/>
      <c r="W597" s="327"/>
      <c r="X597" s="327"/>
      <c r="Y597" s="327"/>
      <c r="Z597" s="327"/>
    </row>
    <row r="598" spans="1:26" ht="15.75" customHeight="1">
      <c r="A598" s="314"/>
      <c r="B598" s="314"/>
      <c r="C598" s="314"/>
      <c r="D598" s="314"/>
      <c r="E598" s="314"/>
      <c r="F598" s="314"/>
      <c r="G598" s="314"/>
      <c r="H598" s="314"/>
      <c r="I598" s="314"/>
      <c r="J598" s="327"/>
      <c r="K598" s="327"/>
      <c r="L598" s="327"/>
      <c r="M598" s="327"/>
      <c r="N598" s="327"/>
      <c r="O598" s="327"/>
      <c r="P598" s="327"/>
      <c r="Q598" s="327"/>
      <c r="R598" s="327"/>
      <c r="S598" s="327"/>
      <c r="T598" s="327"/>
      <c r="U598" s="327"/>
      <c r="V598" s="327"/>
      <c r="W598" s="327"/>
      <c r="X598" s="327"/>
      <c r="Y598" s="327"/>
      <c r="Z598" s="327"/>
    </row>
    <row r="599" spans="1:26" ht="15.75" customHeight="1">
      <c r="A599" s="314"/>
      <c r="B599" s="314"/>
      <c r="C599" s="314"/>
      <c r="D599" s="314"/>
      <c r="E599" s="314"/>
      <c r="F599" s="314"/>
      <c r="G599" s="314"/>
      <c r="H599" s="314"/>
      <c r="I599" s="314"/>
      <c r="J599" s="327"/>
      <c r="K599" s="327"/>
      <c r="L599" s="327"/>
      <c r="M599" s="327"/>
      <c r="N599" s="327"/>
      <c r="O599" s="327"/>
      <c r="P599" s="327"/>
      <c r="Q599" s="327"/>
      <c r="R599" s="327"/>
      <c r="S599" s="327"/>
      <c r="T599" s="327"/>
      <c r="U599" s="327"/>
      <c r="V599" s="327"/>
      <c r="W599" s="327"/>
      <c r="X599" s="327"/>
      <c r="Y599" s="327"/>
      <c r="Z599" s="327"/>
    </row>
    <row r="600" spans="1:26" ht="15.75" customHeight="1">
      <c r="A600" s="314"/>
      <c r="B600" s="314"/>
      <c r="C600" s="314"/>
      <c r="D600" s="314"/>
      <c r="E600" s="314"/>
      <c r="F600" s="314"/>
      <c r="G600" s="314"/>
      <c r="H600" s="314"/>
      <c r="I600" s="314"/>
      <c r="J600" s="327"/>
      <c r="K600" s="327"/>
      <c r="L600" s="327"/>
      <c r="M600" s="327"/>
      <c r="N600" s="327"/>
      <c r="O600" s="327"/>
      <c r="P600" s="327"/>
      <c r="Q600" s="327"/>
      <c r="R600" s="327"/>
      <c r="S600" s="327"/>
      <c r="T600" s="327"/>
      <c r="U600" s="327"/>
      <c r="V600" s="327"/>
      <c r="W600" s="327"/>
      <c r="X600" s="327"/>
      <c r="Y600" s="327"/>
      <c r="Z600" s="327"/>
    </row>
    <row r="601" spans="1:26" ht="15.75" customHeight="1">
      <c r="A601" s="314"/>
      <c r="B601" s="314"/>
      <c r="C601" s="314"/>
      <c r="D601" s="314"/>
      <c r="E601" s="314"/>
      <c r="F601" s="314"/>
      <c r="G601" s="314"/>
      <c r="H601" s="314"/>
      <c r="I601" s="314"/>
      <c r="J601" s="327"/>
      <c r="K601" s="327"/>
      <c r="L601" s="327"/>
      <c r="M601" s="327"/>
      <c r="N601" s="327"/>
      <c r="O601" s="327"/>
      <c r="P601" s="327"/>
      <c r="Q601" s="327"/>
      <c r="R601" s="327"/>
      <c r="S601" s="327"/>
      <c r="T601" s="327"/>
      <c r="U601" s="327"/>
      <c r="V601" s="327"/>
      <c r="W601" s="327"/>
      <c r="X601" s="327"/>
      <c r="Y601" s="327"/>
      <c r="Z601" s="327"/>
    </row>
    <row r="602" spans="1:26" ht="15.75" customHeight="1">
      <c r="A602" s="314"/>
      <c r="B602" s="314"/>
      <c r="C602" s="314"/>
      <c r="D602" s="314"/>
      <c r="E602" s="314"/>
      <c r="F602" s="314"/>
      <c r="G602" s="314"/>
      <c r="H602" s="314"/>
      <c r="I602" s="314"/>
      <c r="J602" s="327"/>
      <c r="K602" s="327"/>
      <c r="L602" s="327"/>
      <c r="M602" s="327"/>
      <c r="N602" s="327"/>
      <c r="O602" s="327"/>
      <c r="P602" s="327"/>
      <c r="Q602" s="327"/>
      <c r="R602" s="327"/>
      <c r="S602" s="327"/>
      <c r="T602" s="327"/>
      <c r="U602" s="327"/>
      <c r="V602" s="327"/>
      <c r="W602" s="327"/>
      <c r="X602" s="327"/>
      <c r="Y602" s="327"/>
      <c r="Z602" s="327"/>
    </row>
    <row r="603" spans="1:26" ht="15.75" customHeight="1">
      <c r="A603" s="314"/>
      <c r="B603" s="314"/>
      <c r="C603" s="314"/>
      <c r="D603" s="314"/>
      <c r="E603" s="314"/>
      <c r="F603" s="314"/>
      <c r="G603" s="314"/>
      <c r="H603" s="314"/>
      <c r="I603" s="314"/>
      <c r="J603" s="327"/>
      <c r="K603" s="327"/>
      <c r="L603" s="327"/>
      <c r="M603" s="327"/>
      <c r="N603" s="327"/>
      <c r="O603" s="327"/>
      <c r="P603" s="327"/>
      <c r="Q603" s="327"/>
      <c r="R603" s="327"/>
      <c r="S603" s="327"/>
      <c r="T603" s="327"/>
      <c r="U603" s="327"/>
      <c r="V603" s="327"/>
      <c r="W603" s="327"/>
      <c r="X603" s="327"/>
      <c r="Y603" s="327"/>
      <c r="Z603" s="327"/>
    </row>
    <row r="604" spans="1:26" ht="15.75" customHeight="1">
      <c r="A604" s="314"/>
      <c r="B604" s="314"/>
      <c r="C604" s="314"/>
      <c r="D604" s="314"/>
      <c r="E604" s="314"/>
      <c r="F604" s="314"/>
      <c r="G604" s="314"/>
      <c r="H604" s="314"/>
      <c r="I604" s="314"/>
      <c r="J604" s="327"/>
      <c r="K604" s="327"/>
      <c r="L604" s="327"/>
      <c r="M604" s="327"/>
      <c r="N604" s="327"/>
      <c r="O604" s="327"/>
      <c r="P604" s="327"/>
      <c r="Q604" s="327"/>
      <c r="R604" s="327"/>
      <c r="S604" s="327"/>
      <c r="T604" s="327"/>
      <c r="U604" s="327"/>
      <c r="V604" s="327"/>
      <c r="W604" s="327"/>
      <c r="X604" s="327"/>
      <c r="Y604" s="327"/>
      <c r="Z604" s="327"/>
    </row>
    <row r="605" spans="1:26" ht="15.75" customHeight="1">
      <c r="A605" s="314"/>
      <c r="B605" s="314"/>
      <c r="C605" s="314"/>
      <c r="D605" s="314"/>
      <c r="E605" s="314"/>
      <c r="F605" s="314"/>
      <c r="G605" s="314"/>
      <c r="H605" s="314"/>
      <c r="I605" s="314"/>
      <c r="J605" s="327"/>
      <c r="K605" s="327"/>
      <c r="L605" s="327"/>
      <c r="M605" s="327"/>
      <c r="N605" s="327"/>
      <c r="O605" s="327"/>
      <c r="P605" s="327"/>
      <c r="Q605" s="327"/>
      <c r="R605" s="327"/>
      <c r="S605" s="327"/>
      <c r="T605" s="327"/>
      <c r="U605" s="327"/>
      <c r="V605" s="327"/>
      <c r="W605" s="327"/>
      <c r="X605" s="327"/>
      <c r="Y605" s="327"/>
      <c r="Z605" s="327"/>
    </row>
    <row r="606" spans="1:26" ht="15.75" customHeight="1">
      <c r="A606" s="314"/>
      <c r="B606" s="314"/>
      <c r="C606" s="314"/>
      <c r="D606" s="314"/>
      <c r="E606" s="314"/>
      <c r="F606" s="314"/>
      <c r="G606" s="314"/>
      <c r="H606" s="314"/>
      <c r="I606" s="314"/>
      <c r="J606" s="327"/>
      <c r="K606" s="327"/>
      <c r="L606" s="327"/>
      <c r="M606" s="327"/>
      <c r="N606" s="327"/>
      <c r="O606" s="327"/>
      <c r="P606" s="327"/>
      <c r="Q606" s="327"/>
      <c r="R606" s="327"/>
      <c r="S606" s="327"/>
      <c r="T606" s="327"/>
      <c r="U606" s="327"/>
      <c r="V606" s="327"/>
      <c r="W606" s="327"/>
      <c r="X606" s="327"/>
      <c r="Y606" s="327"/>
      <c r="Z606" s="327"/>
    </row>
    <row r="607" spans="1:26" ht="15.75" customHeight="1">
      <c r="A607" s="314"/>
      <c r="B607" s="314"/>
      <c r="C607" s="314"/>
      <c r="D607" s="314"/>
      <c r="E607" s="314"/>
      <c r="F607" s="314"/>
      <c r="G607" s="314"/>
      <c r="H607" s="314"/>
      <c r="I607" s="314"/>
      <c r="J607" s="327"/>
      <c r="K607" s="327"/>
      <c r="L607" s="327"/>
      <c r="M607" s="327"/>
      <c r="N607" s="327"/>
      <c r="O607" s="327"/>
      <c r="P607" s="327"/>
      <c r="Q607" s="327"/>
      <c r="R607" s="327"/>
      <c r="S607" s="327"/>
      <c r="T607" s="327"/>
      <c r="U607" s="327"/>
      <c r="V607" s="327"/>
      <c r="W607" s="327"/>
      <c r="X607" s="327"/>
      <c r="Y607" s="327"/>
      <c r="Z607" s="327"/>
    </row>
    <row r="608" spans="1:26" ht="15.75" customHeight="1">
      <c r="A608" s="314"/>
      <c r="B608" s="314"/>
      <c r="C608" s="314"/>
      <c r="D608" s="314"/>
      <c r="E608" s="314"/>
      <c r="F608" s="314"/>
      <c r="G608" s="314"/>
      <c r="H608" s="314"/>
      <c r="I608" s="314"/>
      <c r="J608" s="327"/>
      <c r="K608" s="327"/>
      <c r="L608" s="327"/>
      <c r="M608" s="327"/>
      <c r="N608" s="327"/>
      <c r="O608" s="327"/>
      <c r="P608" s="327"/>
      <c r="Q608" s="327"/>
      <c r="R608" s="327"/>
      <c r="S608" s="327"/>
      <c r="T608" s="327"/>
      <c r="U608" s="327"/>
      <c r="V608" s="327"/>
      <c r="W608" s="327"/>
      <c r="X608" s="327"/>
      <c r="Y608" s="327"/>
      <c r="Z608" s="327"/>
    </row>
    <row r="609" spans="1:26" ht="15.75" customHeight="1">
      <c r="A609" s="314"/>
      <c r="B609" s="314"/>
      <c r="C609" s="314"/>
      <c r="D609" s="314"/>
      <c r="E609" s="314"/>
      <c r="F609" s="314"/>
      <c r="G609" s="314"/>
      <c r="H609" s="314"/>
      <c r="I609" s="314"/>
      <c r="J609" s="327"/>
      <c r="K609" s="327"/>
      <c r="L609" s="327"/>
      <c r="M609" s="327"/>
      <c r="N609" s="327"/>
      <c r="O609" s="327"/>
      <c r="P609" s="327"/>
      <c r="Q609" s="327"/>
      <c r="R609" s="327"/>
      <c r="S609" s="327"/>
      <c r="T609" s="327"/>
      <c r="U609" s="327"/>
      <c r="V609" s="327"/>
      <c r="W609" s="327"/>
      <c r="X609" s="327"/>
      <c r="Y609" s="327"/>
      <c r="Z609" s="327"/>
    </row>
    <row r="610" spans="1:26" ht="15.75" customHeight="1">
      <c r="A610" s="314"/>
      <c r="B610" s="314"/>
      <c r="C610" s="314"/>
      <c r="D610" s="314"/>
      <c r="E610" s="314"/>
      <c r="F610" s="314"/>
      <c r="G610" s="314"/>
      <c r="H610" s="314"/>
      <c r="I610" s="314"/>
      <c r="J610" s="327"/>
      <c r="K610" s="327"/>
      <c r="L610" s="327"/>
      <c r="M610" s="327"/>
      <c r="N610" s="327"/>
      <c r="O610" s="327"/>
      <c r="P610" s="327"/>
      <c r="Q610" s="327"/>
      <c r="R610" s="327"/>
      <c r="S610" s="327"/>
      <c r="T610" s="327"/>
      <c r="U610" s="327"/>
      <c r="V610" s="327"/>
      <c r="W610" s="327"/>
      <c r="X610" s="327"/>
      <c r="Y610" s="327"/>
      <c r="Z610" s="327"/>
    </row>
    <row r="611" spans="1:26" ht="15.75" customHeight="1">
      <c r="A611" s="314"/>
      <c r="B611" s="314"/>
      <c r="C611" s="314"/>
      <c r="D611" s="314"/>
      <c r="E611" s="314"/>
      <c r="F611" s="314"/>
      <c r="G611" s="314"/>
      <c r="H611" s="314"/>
      <c r="I611" s="314"/>
      <c r="J611" s="327"/>
      <c r="K611" s="327"/>
      <c r="L611" s="327"/>
      <c r="M611" s="327"/>
      <c r="N611" s="327"/>
      <c r="O611" s="327"/>
      <c r="P611" s="327"/>
      <c r="Q611" s="327"/>
      <c r="R611" s="327"/>
      <c r="S611" s="327"/>
      <c r="T611" s="327"/>
      <c r="U611" s="327"/>
      <c r="V611" s="327"/>
      <c r="W611" s="327"/>
      <c r="X611" s="327"/>
      <c r="Y611" s="327"/>
      <c r="Z611" s="327"/>
    </row>
    <row r="612" spans="1:26" ht="15.75" customHeight="1">
      <c r="A612" s="314"/>
      <c r="B612" s="314"/>
      <c r="C612" s="314"/>
      <c r="D612" s="314"/>
      <c r="E612" s="314"/>
      <c r="F612" s="314"/>
      <c r="G612" s="314"/>
      <c r="H612" s="314"/>
      <c r="I612" s="314"/>
      <c r="J612" s="327"/>
      <c r="K612" s="327"/>
      <c r="L612" s="327"/>
      <c r="M612" s="327"/>
      <c r="N612" s="327"/>
      <c r="O612" s="327"/>
      <c r="P612" s="327"/>
      <c r="Q612" s="327"/>
      <c r="R612" s="327"/>
      <c r="S612" s="327"/>
      <c r="T612" s="327"/>
      <c r="U612" s="327"/>
      <c r="V612" s="327"/>
      <c r="W612" s="327"/>
      <c r="X612" s="327"/>
      <c r="Y612" s="327"/>
      <c r="Z612" s="327"/>
    </row>
    <row r="613" spans="1:26" ht="15.75" customHeight="1">
      <c r="A613" s="314"/>
      <c r="B613" s="314"/>
      <c r="C613" s="314"/>
      <c r="D613" s="314"/>
      <c r="E613" s="314"/>
      <c r="F613" s="314"/>
      <c r="G613" s="314"/>
      <c r="H613" s="314"/>
      <c r="I613" s="314"/>
      <c r="J613" s="327"/>
      <c r="K613" s="327"/>
      <c r="L613" s="327"/>
      <c r="M613" s="327"/>
      <c r="N613" s="327"/>
      <c r="O613" s="327"/>
      <c r="P613" s="327"/>
      <c r="Q613" s="327"/>
      <c r="R613" s="327"/>
      <c r="S613" s="327"/>
      <c r="T613" s="327"/>
      <c r="U613" s="327"/>
      <c r="V613" s="327"/>
      <c r="W613" s="327"/>
      <c r="X613" s="327"/>
      <c r="Y613" s="327"/>
      <c r="Z613" s="327"/>
    </row>
    <row r="614" spans="1:26" ht="15.75" customHeight="1">
      <c r="A614" s="314"/>
      <c r="B614" s="314"/>
      <c r="C614" s="314"/>
      <c r="D614" s="314"/>
      <c r="E614" s="314"/>
      <c r="F614" s="314"/>
      <c r="G614" s="314"/>
      <c r="H614" s="314"/>
      <c r="I614" s="314"/>
      <c r="J614" s="327"/>
      <c r="K614" s="327"/>
      <c r="L614" s="327"/>
      <c r="M614" s="327"/>
      <c r="N614" s="327"/>
      <c r="O614" s="327"/>
      <c r="P614" s="327"/>
      <c r="Q614" s="327"/>
      <c r="R614" s="327"/>
      <c r="S614" s="327"/>
      <c r="T614" s="327"/>
      <c r="U614" s="327"/>
      <c r="V614" s="327"/>
      <c r="W614" s="327"/>
      <c r="X614" s="327"/>
      <c r="Y614" s="327"/>
      <c r="Z614" s="327"/>
    </row>
    <row r="615" spans="1:26" ht="15.75" customHeight="1">
      <c r="A615" s="314"/>
      <c r="B615" s="314"/>
      <c r="C615" s="314"/>
      <c r="D615" s="314"/>
      <c r="E615" s="314"/>
      <c r="F615" s="314"/>
      <c r="G615" s="314"/>
      <c r="H615" s="314"/>
      <c r="I615" s="314"/>
      <c r="J615" s="327"/>
      <c r="K615" s="327"/>
      <c r="L615" s="327"/>
      <c r="M615" s="327"/>
      <c r="N615" s="327"/>
      <c r="O615" s="327"/>
      <c r="P615" s="327"/>
      <c r="Q615" s="327"/>
      <c r="R615" s="327"/>
      <c r="S615" s="327"/>
      <c r="T615" s="327"/>
      <c r="U615" s="327"/>
      <c r="V615" s="327"/>
      <c r="W615" s="327"/>
      <c r="X615" s="327"/>
      <c r="Y615" s="327"/>
      <c r="Z615" s="327"/>
    </row>
    <row r="616" spans="1:26" ht="15.75" customHeight="1">
      <c r="A616" s="314"/>
      <c r="B616" s="314"/>
      <c r="C616" s="314"/>
      <c r="D616" s="314"/>
      <c r="E616" s="314"/>
      <c r="F616" s="314"/>
      <c r="G616" s="314"/>
      <c r="H616" s="314"/>
      <c r="I616" s="314"/>
      <c r="J616" s="327"/>
      <c r="K616" s="327"/>
      <c r="L616" s="327"/>
      <c r="M616" s="327"/>
      <c r="N616" s="327"/>
      <c r="O616" s="327"/>
      <c r="P616" s="327"/>
      <c r="Q616" s="327"/>
      <c r="R616" s="327"/>
      <c r="S616" s="327"/>
      <c r="T616" s="327"/>
      <c r="U616" s="327"/>
      <c r="V616" s="327"/>
      <c r="W616" s="327"/>
      <c r="X616" s="327"/>
      <c r="Y616" s="327"/>
      <c r="Z616" s="327"/>
    </row>
    <row r="617" spans="1:26" ht="15.75" customHeight="1">
      <c r="A617" s="314"/>
      <c r="B617" s="314"/>
      <c r="C617" s="314"/>
      <c r="D617" s="314"/>
      <c r="E617" s="314"/>
      <c r="F617" s="314"/>
      <c r="G617" s="314"/>
      <c r="H617" s="314"/>
      <c r="I617" s="314"/>
      <c r="J617" s="327"/>
      <c r="K617" s="327"/>
      <c r="L617" s="327"/>
      <c r="M617" s="327"/>
      <c r="N617" s="327"/>
      <c r="O617" s="327"/>
      <c r="P617" s="327"/>
      <c r="Q617" s="327"/>
      <c r="R617" s="327"/>
      <c r="S617" s="327"/>
      <c r="T617" s="327"/>
      <c r="U617" s="327"/>
      <c r="V617" s="327"/>
      <c r="W617" s="327"/>
      <c r="X617" s="327"/>
      <c r="Y617" s="327"/>
      <c r="Z617" s="327"/>
    </row>
    <row r="618" spans="1:26" ht="15.75" customHeight="1">
      <c r="A618" s="314"/>
      <c r="B618" s="314"/>
      <c r="C618" s="314"/>
      <c r="D618" s="314"/>
      <c r="E618" s="314"/>
      <c r="F618" s="314"/>
      <c r="G618" s="314"/>
      <c r="H618" s="314"/>
      <c r="I618" s="314"/>
      <c r="J618" s="327"/>
      <c r="K618" s="327"/>
      <c r="L618" s="327"/>
      <c r="M618" s="327"/>
      <c r="N618" s="327"/>
      <c r="O618" s="327"/>
      <c r="P618" s="327"/>
      <c r="Q618" s="327"/>
      <c r="R618" s="327"/>
      <c r="S618" s="327"/>
      <c r="T618" s="327"/>
      <c r="U618" s="327"/>
      <c r="V618" s="327"/>
      <c r="W618" s="327"/>
      <c r="X618" s="327"/>
      <c r="Y618" s="327"/>
      <c r="Z618" s="327"/>
    </row>
    <row r="619" spans="1:26" ht="15.75" customHeight="1">
      <c r="A619" s="314"/>
      <c r="B619" s="314"/>
      <c r="C619" s="314"/>
      <c r="D619" s="314"/>
      <c r="E619" s="314"/>
      <c r="F619" s="314"/>
      <c r="G619" s="314"/>
      <c r="H619" s="314"/>
      <c r="I619" s="314"/>
      <c r="J619" s="327"/>
      <c r="K619" s="327"/>
      <c r="L619" s="327"/>
      <c r="M619" s="327"/>
      <c r="N619" s="327"/>
      <c r="O619" s="327"/>
      <c r="P619" s="327"/>
      <c r="Q619" s="327"/>
      <c r="R619" s="327"/>
      <c r="S619" s="327"/>
      <c r="T619" s="327"/>
      <c r="U619" s="327"/>
      <c r="V619" s="327"/>
      <c r="W619" s="327"/>
      <c r="X619" s="327"/>
      <c r="Y619" s="327"/>
      <c r="Z619" s="327"/>
    </row>
    <row r="620" spans="1:26" ht="15.75" customHeight="1">
      <c r="A620" s="314"/>
      <c r="B620" s="314"/>
      <c r="C620" s="314"/>
      <c r="D620" s="314"/>
      <c r="E620" s="314"/>
      <c r="F620" s="314"/>
      <c r="G620" s="314"/>
      <c r="H620" s="314"/>
      <c r="I620" s="314"/>
      <c r="J620" s="327"/>
      <c r="K620" s="327"/>
      <c r="L620" s="327"/>
      <c r="M620" s="327"/>
      <c r="N620" s="327"/>
      <c r="O620" s="327"/>
      <c r="P620" s="327"/>
      <c r="Q620" s="327"/>
      <c r="R620" s="327"/>
      <c r="S620" s="327"/>
      <c r="T620" s="327"/>
      <c r="U620" s="327"/>
      <c r="V620" s="327"/>
      <c r="W620" s="327"/>
      <c r="X620" s="327"/>
      <c r="Y620" s="327"/>
      <c r="Z620" s="327"/>
    </row>
    <row r="621" spans="1:26" ht="15.75" customHeight="1">
      <c r="A621" s="314"/>
      <c r="B621" s="314"/>
      <c r="C621" s="314"/>
      <c r="D621" s="314"/>
      <c r="E621" s="314"/>
      <c r="F621" s="314"/>
      <c r="G621" s="314"/>
      <c r="H621" s="314"/>
      <c r="I621" s="314"/>
      <c r="J621" s="327"/>
      <c r="K621" s="327"/>
      <c r="L621" s="327"/>
      <c r="M621" s="327"/>
      <c r="N621" s="327"/>
      <c r="O621" s="327"/>
      <c r="P621" s="327"/>
      <c r="Q621" s="327"/>
      <c r="R621" s="327"/>
      <c r="S621" s="327"/>
      <c r="T621" s="327"/>
      <c r="U621" s="327"/>
      <c r="V621" s="327"/>
      <c r="W621" s="327"/>
      <c r="X621" s="327"/>
      <c r="Y621" s="327"/>
      <c r="Z621" s="327"/>
    </row>
    <row r="622" spans="1:26" ht="15.75" customHeight="1">
      <c r="A622" s="314"/>
      <c r="B622" s="314"/>
      <c r="C622" s="314"/>
      <c r="D622" s="314"/>
      <c r="E622" s="314"/>
      <c r="F622" s="314"/>
      <c r="G622" s="314"/>
      <c r="H622" s="314"/>
      <c r="I622" s="314"/>
      <c r="J622" s="327"/>
      <c r="K622" s="327"/>
      <c r="L622" s="327"/>
      <c r="M622" s="327"/>
      <c r="N622" s="327"/>
      <c r="O622" s="327"/>
      <c r="P622" s="327"/>
      <c r="Q622" s="327"/>
      <c r="R622" s="327"/>
      <c r="S622" s="327"/>
      <c r="T622" s="327"/>
      <c r="U622" s="327"/>
      <c r="V622" s="327"/>
      <c r="W622" s="327"/>
      <c r="X622" s="327"/>
      <c r="Y622" s="327"/>
      <c r="Z622" s="327"/>
    </row>
    <row r="623" spans="1:26" ht="15.75" customHeight="1">
      <c r="A623" s="314"/>
      <c r="B623" s="314"/>
      <c r="C623" s="314"/>
      <c r="D623" s="314"/>
      <c r="E623" s="314"/>
      <c r="F623" s="314"/>
      <c r="G623" s="314"/>
      <c r="H623" s="314"/>
      <c r="I623" s="314"/>
      <c r="J623" s="327"/>
      <c r="K623" s="327"/>
      <c r="L623" s="327"/>
      <c r="M623" s="327"/>
      <c r="N623" s="327"/>
      <c r="O623" s="327"/>
      <c r="P623" s="327"/>
      <c r="Q623" s="327"/>
      <c r="R623" s="327"/>
      <c r="S623" s="327"/>
      <c r="T623" s="327"/>
      <c r="U623" s="327"/>
      <c r="V623" s="327"/>
      <c r="W623" s="327"/>
      <c r="X623" s="327"/>
      <c r="Y623" s="327"/>
      <c r="Z623" s="327"/>
    </row>
    <row r="624" spans="1:26" ht="15.75" customHeight="1">
      <c r="A624" s="314"/>
      <c r="B624" s="314"/>
      <c r="C624" s="314"/>
      <c r="D624" s="314"/>
      <c r="E624" s="314"/>
      <c r="F624" s="314"/>
      <c r="G624" s="314"/>
      <c r="H624" s="314"/>
      <c r="I624" s="314"/>
      <c r="J624" s="327"/>
      <c r="K624" s="327"/>
      <c r="L624" s="327"/>
      <c r="M624" s="327"/>
      <c r="N624" s="327"/>
      <c r="O624" s="327"/>
      <c r="P624" s="327"/>
      <c r="Q624" s="327"/>
      <c r="R624" s="327"/>
      <c r="S624" s="327"/>
      <c r="T624" s="327"/>
      <c r="U624" s="327"/>
      <c r="V624" s="327"/>
      <c r="W624" s="327"/>
      <c r="X624" s="327"/>
      <c r="Y624" s="327"/>
      <c r="Z624" s="327"/>
    </row>
    <row r="625" spans="1:26" ht="15.75" customHeight="1">
      <c r="A625" s="314"/>
      <c r="B625" s="314"/>
      <c r="C625" s="314"/>
      <c r="D625" s="314"/>
      <c r="E625" s="314"/>
      <c r="F625" s="314"/>
      <c r="G625" s="314"/>
      <c r="H625" s="314"/>
      <c r="I625" s="314"/>
      <c r="J625" s="327"/>
      <c r="K625" s="327"/>
      <c r="L625" s="327"/>
      <c r="M625" s="327"/>
      <c r="N625" s="327"/>
      <c r="O625" s="327"/>
      <c r="P625" s="327"/>
      <c r="Q625" s="327"/>
      <c r="R625" s="327"/>
      <c r="S625" s="327"/>
      <c r="T625" s="327"/>
      <c r="U625" s="327"/>
      <c r="V625" s="327"/>
      <c r="W625" s="327"/>
      <c r="X625" s="327"/>
      <c r="Y625" s="327"/>
      <c r="Z625" s="327"/>
    </row>
    <row r="626" spans="1:26" ht="15.75" customHeight="1">
      <c r="A626" s="314"/>
      <c r="B626" s="314"/>
      <c r="C626" s="314"/>
      <c r="D626" s="314"/>
      <c r="E626" s="314"/>
      <c r="F626" s="314"/>
      <c r="G626" s="314"/>
      <c r="H626" s="314"/>
      <c r="I626" s="314"/>
      <c r="J626" s="327"/>
      <c r="K626" s="327"/>
      <c r="L626" s="327"/>
      <c r="M626" s="327"/>
      <c r="N626" s="327"/>
      <c r="O626" s="327"/>
      <c r="P626" s="327"/>
      <c r="Q626" s="327"/>
      <c r="R626" s="327"/>
      <c r="S626" s="327"/>
      <c r="T626" s="327"/>
      <c r="U626" s="327"/>
      <c r="V626" s="327"/>
      <c r="W626" s="327"/>
      <c r="X626" s="327"/>
      <c r="Y626" s="327"/>
      <c r="Z626" s="327"/>
    </row>
    <row r="627" spans="1:26" ht="15.75" customHeight="1">
      <c r="A627" s="314"/>
      <c r="B627" s="314"/>
      <c r="C627" s="314"/>
      <c r="D627" s="314"/>
      <c r="E627" s="314"/>
      <c r="F627" s="314"/>
      <c r="G627" s="314"/>
      <c r="H627" s="314"/>
      <c r="I627" s="314"/>
      <c r="J627" s="327"/>
      <c r="K627" s="327"/>
      <c r="L627" s="327"/>
      <c r="M627" s="327"/>
      <c r="N627" s="327"/>
      <c r="O627" s="327"/>
      <c r="P627" s="327"/>
      <c r="Q627" s="327"/>
      <c r="R627" s="327"/>
      <c r="S627" s="327"/>
      <c r="T627" s="327"/>
      <c r="U627" s="327"/>
      <c r="V627" s="327"/>
      <c r="W627" s="327"/>
      <c r="X627" s="327"/>
      <c r="Y627" s="327"/>
      <c r="Z627" s="327"/>
    </row>
    <row r="628" spans="1:26" ht="15.75" customHeight="1">
      <c r="A628" s="314"/>
      <c r="B628" s="314"/>
      <c r="C628" s="314"/>
      <c r="D628" s="314"/>
      <c r="E628" s="314"/>
      <c r="F628" s="314"/>
      <c r="G628" s="314"/>
      <c r="H628" s="314"/>
      <c r="I628" s="314"/>
      <c r="J628" s="327"/>
      <c r="K628" s="327"/>
      <c r="L628" s="327"/>
      <c r="M628" s="327"/>
      <c r="N628" s="327"/>
      <c r="O628" s="327"/>
      <c r="P628" s="327"/>
      <c r="Q628" s="327"/>
      <c r="R628" s="327"/>
      <c r="S628" s="327"/>
      <c r="T628" s="327"/>
      <c r="U628" s="327"/>
      <c r="V628" s="327"/>
      <c r="W628" s="327"/>
      <c r="X628" s="327"/>
      <c r="Y628" s="327"/>
      <c r="Z628" s="327"/>
    </row>
    <row r="629" spans="1:26" ht="15.75" customHeight="1">
      <c r="A629" s="314"/>
      <c r="B629" s="314"/>
      <c r="C629" s="314"/>
      <c r="D629" s="314"/>
      <c r="E629" s="314"/>
      <c r="F629" s="314"/>
      <c r="G629" s="314"/>
      <c r="H629" s="314"/>
      <c r="I629" s="314"/>
      <c r="J629" s="327"/>
      <c r="K629" s="327"/>
      <c r="L629" s="327"/>
      <c r="M629" s="327"/>
      <c r="N629" s="327"/>
      <c r="O629" s="327"/>
      <c r="P629" s="327"/>
      <c r="Q629" s="327"/>
      <c r="R629" s="327"/>
      <c r="S629" s="327"/>
      <c r="T629" s="327"/>
      <c r="U629" s="327"/>
      <c r="V629" s="327"/>
      <c r="W629" s="327"/>
      <c r="X629" s="327"/>
      <c r="Y629" s="327"/>
      <c r="Z629" s="327"/>
    </row>
    <row r="630" spans="1:26" ht="15.75" customHeight="1">
      <c r="A630" s="314"/>
      <c r="B630" s="314"/>
      <c r="C630" s="314"/>
      <c r="D630" s="314"/>
      <c r="E630" s="314"/>
      <c r="F630" s="314"/>
      <c r="G630" s="314"/>
      <c r="H630" s="314"/>
      <c r="I630" s="314"/>
      <c r="J630" s="327"/>
      <c r="K630" s="327"/>
      <c r="L630" s="327"/>
      <c r="M630" s="327"/>
      <c r="N630" s="327"/>
      <c r="O630" s="327"/>
      <c r="P630" s="327"/>
      <c r="Q630" s="327"/>
      <c r="R630" s="327"/>
      <c r="S630" s="327"/>
      <c r="T630" s="327"/>
      <c r="U630" s="327"/>
      <c r="V630" s="327"/>
      <c r="W630" s="327"/>
      <c r="X630" s="327"/>
      <c r="Y630" s="327"/>
      <c r="Z630" s="327"/>
    </row>
    <row r="631" spans="1:26" ht="15.75" customHeight="1">
      <c r="A631" s="314"/>
      <c r="B631" s="314"/>
      <c r="C631" s="314"/>
      <c r="D631" s="314"/>
      <c r="E631" s="314"/>
      <c r="F631" s="314"/>
      <c r="G631" s="314"/>
      <c r="H631" s="314"/>
      <c r="I631" s="314"/>
      <c r="J631" s="327"/>
      <c r="K631" s="327"/>
      <c r="L631" s="327"/>
      <c r="M631" s="327"/>
      <c r="N631" s="327"/>
      <c r="O631" s="327"/>
      <c r="P631" s="327"/>
      <c r="Q631" s="327"/>
      <c r="R631" s="327"/>
      <c r="S631" s="327"/>
      <c r="T631" s="327"/>
      <c r="U631" s="327"/>
      <c r="V631" s="327"/>
      <c r="W631" s="327"/>
      <c r="X631" s="327"/>
      <c r="Y631" s="327"/>
      <c r="Z631" s="327"/>
    </row>
    <row r="632" spans="1:26" ht="15.75" customHeight="1">
      <c r="A632" s="314"/>
      <c r="B632" s="314"/>
      <c r="C632" s="314"/>
      <c r="D632" s="314"/>
      <c r="E632" s="314"/>
      <c r="F632" s="314"/>
      <c r="G632" s="314"/>
      <c r="H632" s="314"/>
      <c r="I632" s="314"/>
      <c r="J632" s="327"/>
      <c r="K632" s="327"/>
      <c r="L632" s="327"/>
      <c r="M632" s="327"/>
      <c r="N632" s="327"/>
      <c r="O632" s="327"/>
      <c r="P632" s="327"/>
      <c r="Q632" s="327"/>
      <c r="R632" s="327"/>
      <c r="S632" s="327"/>
      <c r="T632" s="327"/>
      <c r="U632" s="327"/>
      <c r="V632" s="327"/>
      <c r="W632" s="327"/>
      <c r="X632" s="327"/>
      <c r="Y632" s="327"/>
      <c r="Z632" s="327"/>
    </row>
    <row r="633" spans="1:26" ht="15.75" customHeight="1">
      <c r="A633" s="314"/>
      <c r="B633" s="314"/>
      <c r="C633" s="314"/>
      <c r="D633" s="314"/>
      <c r="E633" s="314"/>
      <c r="F633" s="314"/>
      <c r="G633" s="314"/>
      <c r="H633" s="314"/>
      <c r="I633" s="314"/>
      <c r="J633" s="327"/>
      <c r="K633" s="327"/>
      <c r="L633" s="327"/>
      <c r="M633" s="327"/>
      <c r="N633" s="327"/>
      <c r="O633" s="327"/>
      <c r="P633" s="327"/>
      <c r="Q633" s="327"/>
      <c r="R633" s="327"/>
      <c r="S633" s="327"/>
      <c r="T633" s="327"/>
      <c r="U633" s="327"/>
      <c r="V633" s="327"/>
      <c r="W633" s="327"/>
      <c r="X633" s="327"/>
      <c r="Y633" s="327"/>
      <c r="Z633" s="327"/>
    </row>
    <row r="634" spans="1:26" ht="15.75" customHeight="1">
      <c r="A634" s="314"/>
      <c r="B634" s="314"/>
      <c r="C634" s="314"/>
      <c r="D634" s="314"/>
      <c r="E634" s="314"/>
      <c r="F634" s="314"/>
      <c r="G634" s="314"/>
      <c r="H634" s="314"/>
      <c r="I634" s="314"/>
      <c r="J634" s="327"/>
      <c r="K634" s="327"/>
      <c r="L634" s="327"/>
      <c r="M634" s="327"/>
      <c r="N634" s="327"/>
      <c r="O634" s="327"/>
      <c r="P634" s="327"/>
      <c r="Q634" s="327"/>
      <c r="R634" s="327"/>
      <c r="S634" s="327"/>
      <c r="T634" s="327"/>
      <c r="U634" s="327"/>
      <c r="V634" s="327"/>
      <c r="W634" s="327"/>
      <c r="X634" s="327"/>
      <c r="Y634" s="327"/>
      <c r="Z634" s="327"/>
    </row>
    <row r="635" spans="1:26" ht="15.75" customHeight="1">
      <c r="A635" s="314"/>
      <c r="B635" s="314"/>
      <c r="C635" s="314"/>
      <c r="D635" s="314"/>
      <c r="E635" s="314"/>
      <c r="F635" s="314"/>
      <c r="G635" s="314"/>
      <c r="H635" s="314"/>
      <c r="I635" s="314"/>
      <c r="J635" s="327"/>
      <c r="K635" s="327"/>
      <c r="L635" s="327"/>
      <c r="M635" s="327"/>
      <c r="N635" s="327"/>
      <c r="O635" s="327"/>
      <c r="P635" s="327"/>
      <c r="Q635" s="327"/>
      <c r="R635" s="327"/>
      <c r="S635" s="327"/>
      <c r="T635" s="327"/>
      <c r="U635" s="327"/>
      <c r="V635" s="327"/>
      <c r="W635" s="327"/>
      <c r="X635" s="327"/>
      <c r="Y635" s="327"/>
      <c r="Z635" s="327"/>
    </row>
    <row r="636" spans="1:26" ht="15.75" customHeight="1">
      <c r="A636" s="314"/>
      <c r="B636" s="314"/>
      <c r="C636" s="314"/>
      <c r="D636" s="314"/>
      <c r="E636" s="314"/>
      <c r="F636" s="314"/>
      <c r="G636" s="314"/>
      <c r="H636" s="314"/>
      <c r="I636" s="314"/>
      <c r="J636" s="327"/>
      <c r="K636" s="327"/>
      <c r="L636" s="327"/>
      <c r="M636" s="327"/>
      <c r="N636" s="327"/>
      <c r="O636" s="327"/>
      <c r="P636" s="327"/>
      <c r="Q636" s="327"/>
      <c r="R636" s="327"/>
      <c r="S636" s="327"/>
      <c r="T636" s="327"/>
      <c r="U636" s="327"/>
      <c r="V636" s="327"/>
      <c r="W636" s="327"/>
      <c r="X636" s="327"/>
      <c r="Y636" s="327"/>
      <c r="Z636" s="327"/>
    </row>
    <row r="637" spans="1:26" ht="15.75" customHeight="1">
      <c r="A637" s="314"/>
      <c r="B637" s="314"/>
      <c r="C637" s="314"/>
      <c r="D637" s="314"/>
      <c r="E637" s="314"/>
      <c r="F637" s="314"/>
      <c r="G637" s="314"/>
      <c r="H637" s="314"/>
      <c r="I637" s="314"/>
      <c r="J637" s="327"/>
      <c r="K637" s="327"/>
      <c r="L637" s="327"/>
      <c r="M637" s="327"/>
      <c r="N637" s="327"/>
      <c r="O637" s="327"/>
      <c r="P637" s="327"/>
      <c r="Q637" s="327"/>
      <c r="R637" s="327"/>
      <c r="S637" s="327"/>
      <c r="T637" s="327"/>
      <c r="U637" s="327"/>
      <c r="V637" s="327"/>
      <c r="W637" s="327"/>
      <c r="X637" s="327"/>
      <c r="Y637" s="327"/>
      <c r="Z637" s="327"/>
    </row>
    <row r="638" spans="1:26" ht="15.75" customHeight="1">
      <c r="A638" s="314"/>
      <c r="B638" s="314"/>
      <c r="C638" s="314"/>
      <c r="D638" s="314"/>
      <c r="E638" s="314"/>
      <c r="F638" s="314"/>
      <c r="G638" s="314"/>
      <c r="H638" s="314"/>
      <c r="I638" s="314"/>
      <c r="J638" s="327"/>
      <c r="K638" s="327"/>
      <c r="L638" s="327"/>
      <c r="M638" s="327"/>
      <c r="N638" s="327"/>
      <c r="O638" s="327"/>
      <c r="P638" s="327"/>
      <c r="Q638" s="327"/>
      <c r="R638" s="327"/>
      <c r="S638" s="327"/>
      <c r="T638" s="327"/>
      <c r="U638" s="327"/>
      <c r="V638" s="327"/>
      <c r="W638" s="327"/>
      <c r="X638" s="327"/>
      <c r="Y638" s="327"/>
      <c r="Z638" s="327"/>
    </row>
    <row r="639" spans="1:26" ht="15.75" customHeight="1">
      <c r="A639" s="314"/>
      <c r="B639" s="314"/>
      <c r="C639" s="314"/>
      <c r="D639" s="314"/>
      <c r="E639" s="314"/>
      <c r="F639" s="314"/>
      <c r="G639" s="314"/>
      <c r="H639" s="314"/>
      <c r="I639" s="314"/>
      <c r="J639" s="327"/>
      <c r="K639" s="327"/>
      <c r="L639" s="327"/>
      <c r="M639" s="327"/>
      <c r="N639" s="327"/>
      <c r="O639" s="327"/>
      <c r="P639" s="327"/>
      <c r="Q639" s="327"/>
      <c r="R639" s="327"/>
      <c r="S639" s="327"/>
      <c r="T639" s="327"/>
      <c r="U639" s="327"/>
      <c r="V639" s="327"/>
      <c r="W639" s="327"/>
      <c r="X639" s="327"/>
      <c r="Y639" s="327"/>
      <c r="Z639" s="327"/>
    </row>
    <row r="640" spans="1:26" ht="15.75" customHeight="1">
      <c r="A640" s="314"/>
      <c r="B640" s="314"/>
      <c r="C640" s="314"/>
      <c r="D640" s="314"/>
      <c r="E640" s="314"/>
      <c r="F640" s="314"/>
      <c r="G640" s="314"/>
      <c r="H640" s="314"/>
      <c r="I640" s="314"/>
      <c r="J640" s="327"/>
      <c r="K640" s="327"/>
      <c r="L640" s="327"/>
      <c r="M640" s="327"/>
      <c r="N640" s="327"/>
      <c r="O640" s="327"/>
      <c r="P640" s="327"/>
      <c r="Q640" s="327"/>
      <c r="R640" s="327"/>
      <c r="S640" s="327"/>
      <c r="T640" s="327"/>
      <c r="U640" s="327"/>
      <c r="V640" s="327"/>
      <c r="W640" s="327"/>
      <c r="X640" s="327"/>
      <c r="Y640" s="327"/>
      <c r="Z640" s="327"/>
    </row>
    <row r="641" spans="1:26" ht="15.75" customHeight="1">
      <c r="A641" s="314"/>
      <c r="B641" s="314"/>
      <c r="C641" s="314"/>
      <c r="D641" s="314"/>
      <c r="E641" s="314"/>
      <c r="F641" s="314"/>
      <c r="G641" s="314"/>
      <c r="H641" s="314"/>
      <c r="I641" s="314"/>
      <c r="J641" s="327"/>
      <c r="K641" s="327"/>
      <c r="L641" s="327"/>
      <c r="M641" s="327"/>
      <c r="N641" s="327"/>
      <c r="O641" s="327"/>
      <c r="P641" s="327"/>
      <c r="Q641" s="327"/>
      <c r="R641" s="327"/>
      <c r="S641" s="327"/>
      <c r="T641" s="327"/>
      <c r="U641" s="327"/>
      <c r="V641" s="327"/>
      <c r="W641" s="327"/>
      <c r="X641" s="327"/>
      <c r="Y641" s="327"/>
      <c r="Z641" s="327"/>
    </row>
    <row r="642" spans="1:26" ht="15.75" customHeight="1">
      <c r="A642" s="314"/>
      <c r="B642" s="314"/>
      <c r="C642" s="314"/>
      <c r="D642" s="314"/>
      <c r="E642" s="314"/>
      <c r="F642" s="314"/>
      <c r="G642" s="314"/>
      <c r="H642" s="314"/>
      <c r="I642" s="314"/>
      <c r="J642" s="327"/>
      <c r="K642" s="327"/>
      <c r="L642" s="327"/>
      <c r="M642" s="327"/>
      <c r="N642" s="327"/>
      <c r="O642" s="327"/>
      <c r="P642" s="327"/>
      <c r="Q642" s="327"/>
      <c r="R642" s="327"/>
      <c r="S642" s="327"/>
      <c r="T642" s="327"/>
      <c r="U642" s="327"/>
      <c r="V642" s="327"/>
      <c r="W642" s="327"/>
      <c r="X642" s="327"/>
      <c r="Y642" s="327"/>
      <c r="Z642" s="327"/>
    </row>
    <row r="643" spans="1:26" ht="15.75" customHeight="1">
      <c r="A643" s="314"/>
      <c r="B643" s="314"/>
      <c r="C643" s="314"/>
      <c r="D643" s="314"/>
      <c r="E643" s="314"/>
      <c r="F643" s="314"/>
      <c r="G643" s="314"/>
      <c r="H643" s="314"/>
      <c r="I643" s="314"/>
      <c r="J643" s="327"/>
      <c r="K643" s="327"/>
      <c r="L643" s="327"/>
      <c r="M643" s="327"/>
      <c r="N643" s="327"/>
      <c r="O643" s="327"/>
      <c r="P643" s="327"/>
      <c r="Q643" s="327"/>
      <c r="R643" s="327"/>
      <c r="S643" s="327"/>
      <c r="T643" s="327"/>
      <c r="U643" s="327"/>
      <c r="V643" s="327"/>
      <c r="W643" s="327"/>
      <c r="X643" s="327"/>
      <c r="Y643" s="327"/>
      <c r="Z643" s="327"/>
    </row>
    <row r="644" spans="1:26" ht="15.75" customHeight="1">
      <c r="A644" s="314"/>
      <c r="B644" s="314"/>
      <c r="C644" s="314"/>
      <c r="D644" s="314"/>
      <c r="E644" s="314"/>
      <c r="F644" s="314"/>
      <c r="G644" s="314"/>
      <c r="H644" s="314"/>
      <c r="I644" s="314"/>
      <c r="J644" s="327"/>
      <c r="K644" s="327"/>
      <c r="L644" s="327"/>
      <c r="M644" s="327"/>
      <c r="N644" s="327"/>
      <c r="O644" s="327"/>
      <c r="P644" s="327"/>
      <c r="Q644" s="327"/>
      <c r="R644" s="327"/>
      <c r="S644" s="327"/>
      <c r="T644" s="327"/>
      <c r="U644" s="327"/>
      <c r="V644" s="327"/>
      <c r="W644" s="327"/>
      <c r="X644" s="327"/>
      <c r="Y644" s="327"/>
      <c r="Z644" s="327"/>
    </row>
    <row r="645" spans="1:26" ht="15.75" customHeight="1">
      <c r="A645" s="314"/>
      <c r="B645" s="314"/>
      <c r="C645" s="314"/>
      <c r="D645" s="314"/>
      <c r="E645" s="314"/>
      <c r="F645" s="314"/>
      <c r="G645" s="314"/>
      <c r="H645" s="314"/>
      <c r="I645" s="314"/>
      <c r="J645" s="327"/>
      <c r="K645" s="327"/>
      <c r="L645" s="327"/>
      <c r="M645" s="327"/>
      <c r="N645" s="327"/>
      <c r="O645" s="327"/>
      <c r="P645" s="327"/>
      <c r="Q645" s="327"/>
      <c r="R645" s="327"/>
      <c r="S645" s="327"/>
      <c r="T645" s="327"/>
      <c r="U645" s="327"/>
      <c r="V645" s="327"/>
      <c r="W645" s="327"/>
      <c r="X645" s="327"/>
      <c r="Y645" s="327"/>
      <c r="Z645" s="327"/>
    </row>
    <row r="646" spans="1:26" ht="15.75" customHeight="1">
      <c r="A646" s="314"/>
      <c r="B646" s="314"/>
      <c r="C646" s="314"/>
      <c r="D646" s="314"/>
      <c r="E646" s="314"/>
      <c r="F646" s="314"/>
      <c r="G646" s="314"/>
      <c r="H646" s="314"/>
      <c r="I646" s="314"/>
      <c r="J646" s="327"/>
      <c r="K646" s="327"/>
      <c r="L646" s="327"/>
      <c r="M646" s="327"/>
      <c r="N646" s="327"/>
      <c r="O646" s="327"/>
      <c r="P646" s="327"/>
      <c r="Q646" s="327"/>
      <c r="R646" s="327"/>
      <c r="S646" s="327"/>
      <c r="T646" s="327"/>
      <c r="U646" s="327"/>
      <c r="V646" s="327"/>
      <c r="W646" s="327"/>
      <c r="X646" s="327"/>
      <c r="Y646" s="327"/>
      <c r="Z646" s="327"/>
    </row>
    <row r="647" spans="1:26" ht="15.75" customHeight="1">
      <c r="A647" s="314"/>
      <c r="B647" s="314"/>
      <c r="C647" s="314"/>
      <c r="D647" s="314"/>
      <c r="E647" s="314"/>
      <c r="F647" s="314"/>
      <c r="G647" s="314"/>
      <c r="H647" s="314"/>
      <c r="I647" s="314"/>
      <c r="J647" s="327"/>
      <c r="K647" s="327"/>
      <c r="L647" s="327"/>
      <c r="M647" s="327"/>
      <c r="N647" s="327"/>
      <c r="O647" s="327"/>
      <c r="P647" s="327"/>
      <c r="Q647" s="327"/>
      <c r="R647" s="327"/>
      <c r="S647" s="327"/>
      <c r="T647" s="327"/>
      <c r="U647" s="327"/>
      <c r="V647" s="327"/>
      <c r="W647" s="327"/>
      <c r="X647" s="327"/>
      <c r="Y647" s="327"/>
      <c r="Z647" s="327"/>
    </row>
    <row r="648" spans="1:26" ht="15.75" customHeight="1">
      <c r="A648" s="314"/>
      <c r="B648" s="314"/>
      <c r="C648" s="314"/>
      <c r="D648" s="314"/>
      <c r="E648" s="314"/>
      <c r="F648" s="314"/>
      <c r="G648" s="314"/>
      <c r="H648" s="314"/>
      <c r="I648" s="314"/>
      <c r="J648" s="327"/>
      <c r="K648" s="327"/>
      <c r="L648" s="327"/>
      <c r="M648" s="327"/>
      <c r="N648" s="327"/>
      <c r="O648" s="327"/>
      <c r="P648" s="327"/>
      <c r="Q648" s="327"/>
      <c r="R648" s="327"/>
      <c r="S648" s="327"/>
      <c r="T648" s="327"/>
      <c r="U648" s="327"/>
      <c r="V648" s="327"/>
      <c r="W648" s="327"/>
      <c r="X648" s="327"/>
      <c r="Y648" s="327"/>
      <c r="Z648" s="327"/>
    </row>
    <row r="649" spans="1:26" ht="15.75" customHeight="1">
      <c r="A649" s="314"/>
      <c r="B649" s="314"/>
      <c r="C649" s="314"/>
      <c r="D649" s="314"/>
      <c r="E649" s="314"/>
      <c r="F649" s="314"/>
      <c r="G649" s="314"/>
      <c r="H649" s="314"/>
      <c r="I649" s="314"/>
      <c r="J649" s="327"/>
      <c r="K649" s="327"/>
      <c r="L649" s="327"/>
      <c r="M649" s="327"/>
      <c r="N649" s="327"/>
      <c r="O649" s="327"/>
      <c r="P649" s="327"/>
      <c r="Q649" s="327"/>
      <c r="R649" s="327"/>
      <c r="S649" s="327"/>
      <c r="T649" s="327"/>
      <c r="U649" s="327"/>
      <c r="V649" s="327"/>
      <c r="W649" s="327"/>
      <c r="X649" s="327"/>
      <c r="Y649" s="327"/>
      <c r="Z649" s="327"/>
    </row>
    <row r="650" spans="1:26" ht="15.75" customHeight="1">
      <c r="A650" s="314"/>
      <c r="B650" s="314"/>
      <c r="C650" s="314"/>
      <c r="D650" s="314"/>
      <c r="E650" s="314"/>
      <c r="F650" s="314"/>
      <c r="G650" s="314"/>
      <c r="H650" s="314"/>
      <c r="I650" s="314"/>
      <c r="J650" s="327"/>
      <c r="K650" s="327"/>
      <c r="L650" s="327"/>
      <c r="M650" s="327"/>
      <c r="N650" s="327"/>
      <c r="O650" s="327"/>
      <c r="P650" s="327"/>
      <c r="Q650" s="327"/>
      <c r="R650" s="327"/>
      <c r="S650" s="327"/>
      <c r="T650" s="327"/>
      <c r="U650" s="327"/>
      <c r="V650" s="327"/>
      <c r="W650" s="327"/>
      <c r="X650" s="327"/>
      <c r="Y650" s="327"/>
      <c r="Z650" s="327"/>
    </row>
    <row r="651" spans="1:26" ht="15.75" customHeight="1">
      <c r="A651" s="314"/>
      <c r="B651" s="314"/>
      <c r="C651" s="314"/>
      <c r="D651" s="314"/>
      <c r="E651" s="314"/>
      <c r="F651" s="314"/>
      <c r="G651" s="314"/>
      <c r="H651" s="314"/>
      <c r="I651" s="314"/>
      <c r="J651" s="327"/>
      <c r="K651" s="327"/>
      <c r="L651" s="327"/>
      <c r="M651" s="327"/>
      <c r="N651" s="327"/>
      <c r="O651" s="327"/>
      <c r="P651" s="327"/>
      <c r="Q651" s="327"/>
      <c r="R651" s="327"/>
      <c r="S651" s="327"/>
      <c r="T651" s="327"/>
      <c r="U651" s="327"/>
      <c r="V651" s="327"/>
      <c r="W651" s="327"/>
      <c r="X651" s="327"/>
      <c r="Y651" s="327"/>
      <c r="Z651" s="327"/>
    </row>
    <row r="652" spans="1:26" ht="15.75" customHeight="1">
      <c r="A652" s="314"/>
      <c r="B652" s="314"/>
      <c r="C652" s="314"/>
      <c r="D652" s="314"/>
      <c r="E652" s="314"/>
      <c r="F652" s="314"/>
      <c r="G652" s="314"/>
      <c r="H652" s="314"/>
      <c r="I652" s="314"/>
      <c r="J652" s="327"/>
      <c r="K652" s="327"/>
      <c r="L652" s="327"/>
      <c r="M652" s="327"/>
      <c r="N652" s="327"/>
      <c r="O652" s="327"/>
      <c r="P652" s="327"/>
      <c r="Q652" s="327"/>
      <c r="R652" s="327"/>
      <c r="S652" s="327"/>
      <c r="T652" s="327"/>
      <c r="U652" s="327"/>
      <c r="V652" s="327"/>
      <c r="W652" s="327"/>
      <c r="X652" s="327"/>
      <c r="Y652" s="327"/>
      <c r="Z652" s="327"/>
    </row>
    <row r="653" spans="1:26" ht="15.75" customHeight="1">
      <c r="A653" s="314"/>
      <c r="B653" s="314"/>
      <c r="C653" s="314"/>
      <c r="D653" s="314"/>
      <c r="E653" s="314"/>
      <c r="F653" s="314"/>
      <c r="G653" s="314"/>
      <c r="H653" s="314"/>
      <c r="I653" s="314"/>
      <c r="J653" s="327"/>
      <c r="K653" s="327"/>
      <c r="L653" s="327"/>
      <c r="M653" s="327"/>
      <c r="N653" s="327"/>
      <c r="O653" s="327"/>
      <c r="P653" s="327"/>
      <c r="Q653" s="327"/>
      <c r="R653" s="327"/>
      <c r="S653" s="327"/>
      <c r="T653" s="327"/>
      <c r="U653" s="327"/>
      <c r="V653" s="327"/>
      <c r="W653" s="327"/>
      <c r="X653" s="327"/>
      <c r="Y653" s="327"/>
      <c r="Z653" s="327"/>
    </row>
    <row r="654" spans="1:26" ht="15.75" customHeight="1">
      <c r="A654" s="314"/>
      <c r="B654" s="314"/>
      <c r="C654" s="314"/>
      <c r="D654" s="314"/>
      <c r="E654" s="314"/>
      <c r="F654" s="314"/>
      <c r="G654" s="314"/>
      <c r="H654" s="314"/>
      <c r="I654" s="314"/>
      <c r="J654" s="327"/>
      <c r="K654" s="327"/>
      <c r="L654" s="327"/>
      <c r="M654" s="327"/>
      <c r="N654" s="327"/>
      <c r="O654" s="327"/>
      <c r="P654" s="327"/>
      <c r="Q654" s="327"/>
      <c r="R654" s="327"/>
      <c r="S654" s="327"/>
      <c r="T654" s="327"/>
      <c r="U654" s="327"/>
      <c r="V654" s="327"/>
      <c r="W654" s="327"/>
      <c r="X654" s="327"/>
      <c r="Y654" s="327"/>
      <c r="Z654" s="327"/>
    </row>
    <row r="655" spans="1:26" ht="15.75" customHeight="1">
      <c r="A655" s="314"/>
      <c r="B655" s="314"/>
      <c r="C655" s="314"/>
      <c r="D655" s="314"/>
      <c r="E655" s="314"/>
      <c r="F655" s="314"/>
      <c r="G655" s="314"/>
      <c r="H655" s="314"/>
      <c r="I655" s="314"/>
      <c r="J655" s="327"/>
      <c r="K655" s="327"/>
      <c r="L655" s="327"/>
      <c r="M655" s="327"/>
      <c r="N655" s="327"/>
      <c r="O655" s="327"/>
      <c r="P655" s="327"/>
      <c r="Q655" s="327"/>
      <c r="R655" s="327"/>
      <c r="S655" s="327"/>
      <c r="T655" s="327"/>
      <c r="U655" s="327"/>
      <c r="V655" s="327"/>
      <c r="W655" s="327"/>
      <c r="X655" s="327"/>
      <c r="Y655" s="327"/>
      <c r="Z655" s="327"/>
    </row>
    <row r="656" spans="1:26" ht="15.75" customHeight="1">
      <c r="A656" s="314"/>
      <c r="B656" s="314"/>
      <c r="C656" s="314"/>
      <c r="D656" s="314"/>
      <c r="E656" s="314"/>
      <c r="F656" s="314"/>
      <c r="G656" s="314"/>
      <c r="H656" s="314"/>
      <c r="I656" s="314"/>
      <c r="J656" s="327"/>
      <c r="K656" s="327"/>
      <c r="L656" s="327"/>
      <c r="M656" s="327"/>
      <c r="N656" s="327"/>
      <c r="O656" s="327"/>
      <c r="P656" s="327"/>
      <c r="Q656" s="327"/>
      <c r="R656" s="327"/>
      <c r="S656" s="327"/>
      <c r="T656" s="327"/>
      <c r="U656" s="327"/>
      <c r="V656" s="327"/>
      <c r="W656" s="327"/>
      <c r="X656" s="327"/>
      <c r="Y656" s="327"/>
      <c r="Z656" s="327"/>
    </row>
    <row r="657" spans="1:26" ht="15.75" customHeight="1">
      <c r="A657" s="314"/>
      <c r="B657" s="314"/>
      <c r="C657" s="314"/>
      <c r="D657" s="314"/>
      <c r="E657" s="314"/>
      <c r="F657" s="314"/>
      <c r="G657" s="314"/>
      <c r="H657" s="314"/>
      <c r="I657" s="314"/>
      <c r="J657" s="327"/>
      <c r="K657" s="327"/>
      <c r="L657" s="327"/>
      <c r="M657" s="327"/>
      <c r="N657" s="327"/>
      <c r="O657" s="327"/>
      <c r="P657" s="327"/>
      <c r="Q657" s="327"/>
      <c r="R657" s="327"/>
      <c r="S657" s="327"/>
      <c r="T657" s="327"/>
      <c r="U657" s="327"/>
      <c r="V657" s="327"/>
      <c r="W657" s="327"/>
      <c r="X657" s="327"/>
      <c r="Y657" s="327"/>
      <c r="Z657" s="327"/>
    </row>
    <row r="658" spans="1:26" ht="15.75" customHeight="1">
      <c r="A658" s="314"/>
      <c r="B658" s="314"/>
      <c r="C658" s="314"/>
      <c r="D658" s="314"/>
      <c r="E658" s="314"/>
      <c r="F658" s="314"/>
      <c r="G658" s="314"/>
      <c r="H658" s="314"/>
      <c r="I658" s="314"/>
      <c r="J658" s="327"/>
      <c r="K658" s="327"/>
      <c r="L658" s="327"/>
      <c r="M658" s="327"/>
      <c r="N658" s="327"/>
      <c r="O658" s="327"/>
      <c r="P658" s="327"/>
      <c r="Q658" s="327"/>
      <c r="R658" s="327"/>
      <c r="S658" s="327"/>
      <c r="T658" s="327"/>
      <c r="U658" s="327"/>
      <c r="V658" s="327"/>
      <c r="W658" s="327"/>
      <c r="X658" s="327"/>
      <c r="Y658" s="327"/>
      <c r="Z658" s="327"/>
    </row>
    <row r="659" spans="1:26" ht="15.75" customHeight="1">
      <c r="A659" s="314"/>
      <c r="B659" s="314"/>
      <c r="C659" s="314"/>
      <c r="D659" s="314"/>
      <c r="E659" s="314"/>
      <c r="F659" s="314"/>
      <c r="G659" s="314"/>
      <c r="H659" s="314"/>
      <c r="I659" s="314"/>
      <c r="J659" s="327"/>
      <c r="K659" s="327"/>
      <c r="L659" s="327"/>
      <c r="M659" s="327"/>
      <c r="N659" s="327"/>
      <c r="O659" s="327"/>
      <c r="P659" s="327"/>
      <c r="Q659" s="327"/>
      <c r="R659" s="327"/>
      <c r="S659" s="327"/>
      <c r="T659" s="327"/>
      <c r="U659" s="327"/>
      <c r="V659" s="327"/>
      <c r="W659" s="327"/>
      <c r="X659" s="327"/>
      <c r="Y659" s="327"/>
      <c r="Z659" s="327"/>
    </row>
    <row r="660" spans="1:26" ht="15.75" customHeight="1">
      <c r="A660" s="314"/>
      <c r="B660" s="314"/>
      <c r="C660" s="314"/>
      <c r="D660" s="314"/>
      <c r="E660" s="314"/>
      <c r="F660" s="314"/>
      <c r="G660" s="314"/>
      <c r="H660" s="314"/>
      <c r="I660" s="314"/>
      <c r="J660" s="327"/>
      <c r="K660" s="327"/>
      <c r="L660" s="327"/>
      <c r="M660" s="327"/>
      <c r="N660" s="327"/>
      <c r="O660" s="327"/>
      <c r="P660" s="327"/>
      <c r="Q660" s="327"/>
      <c r="R660" s="327"/>
      <c r="S660" s="327"/>
      <c r="T660" s="327"/>
      <c r="U660" s="327"/>
      <c r="V660" s="327"/>
      <c r="W660" s="327"/>
      <c r="X660" s="327"/>
      <c r="Y660" s="327"/>
      <c r="Z660" s="327"/>
    </row>
    <row r="661" spans="1:26" ht="15.75" customHeight="1">
      <c r="A661" s="314"/>
      <c r="B661" s="314"/>
      <c r="C661" s="314"/>
      <c r="D661" s="314"/>
      <c r="E661" s="314"/>
      <c r="F661" s="314"/>
      <c r="G661" s="314"/>
      <c r="H661" s="314"/>
      <c r="I661" s="314"/>
      <c r="J661" s="327"/>
      <c r="K661" s="327"/>
      <c r="L661" s="327"/>
      <c r="M661" s="327"/>
      <c r="N661" s="327"/>
      <c r="O661" s="327"/>
      <c r="P661" s="327"/>
      <c r="Q661" s="327"/>
      <c r="R661" s="327"/>
      <c r="S661" s="327"/>
      <c r="T661" s="327"/>
      <c r="U661" s="327"/>
      <c r="V661" s="327"/>
      <c r="W661" s="327"/>
      <c r="X661" s="327"/>
      <c r="Y661" s="327"/>
      <c r="Z661" s="327"/>
    </row>
    <row r="662" spans="1:26" ht="15.75" customHeight="1">
      <c r="A662" s="314"/>
      <c r="B662" s="314"/>
      <c r="C662" s="314"/>
      <c r="D662" s="314"/>
      <c r="E662" s="314"/>
      <c r="F662" s="314"/>
      <c r="G662" s="314"/>
      <c r="H662" s="314"/>
      <c r="I662" s="314"/>
      <c r="J662" s="327"/>
      <c r="K662" s="327"/>
      <c r="L662" s="327"/>
      <c r="M662" s="327"/>
      <c r="N662" s="327"/>
      <c r="O662" s="327"/>
      <c r="P662" s="327"/>
      <c r="Q662" s="327"/>
      <c r="R662" s="327"/>
      <c r="S662" s="327"/>
      <c r="T662" s="327"/>
      <c r="U662" s="327"/>
      <c r="V662" s="327"/>
      <c r="W662" s="327"/>
      <c r="X662" s="327"/>
      <c r="Y662" s="327"/>
      <c r="Z662" s="327"/>
    </row>
    <row r="663" spans="1:26" ht="15.75" customHeight="1">
      <c r="A663" s="314"/>
      <c r="B663" s="314"/>
      <c r="C663" s="314"/>
      <c r="D663" s="314"/>
      <c r="E663" s="314"/>
      <c r="F663" s="314"/>
      <c r="G663" s="314"/>
      <c r="H663" s="314"/>
      <c r="I663" s="314"/>
      <c r="J663" s="327"/>
      <c r="K663" s="327"/>
      <c r="L663" s="327"/>
      <c r="M663" s="327"/>
      <c r="N663" s="327"/>
      <c r="O663" s="327"/>
      <c r="P663" s="327"/>
      <c r="Q663" s="327"/>
      <c r="R663" s="327"/>
      <c r="S663" s="327"/>
      <c r="T663" s="327"/>
      <c r="U663" s="327"/>
      <c r="V663" s="327"/>
      <c r="W663" s="327"/>
      <c r="X663" s="327"/>
      <c r="Y663" s="327"/>
      <c r="Z663" s="327"/>
    </row>
    <row r="664" spans="1:26" ht="15.75" customHeight="1">
      <c r="A664" s="314"/>
      <c r="B664" s="314"/>
      <c r="C664" s="314"/>
      <c r="D664" s="314"/>
      <c r="E664" s="314"/>
      <c r="F664" s="314"/>
      <c r="G664" s="314"/>
      <c r="H664" s="314"/>
      <c r="I664" s="314"/>
      <c r="J664" s="327"/>
      <c r="K664" s="327"/>
      <c r="L664" s="327"/>
      <c r="M664" s="327"/>
      <c r="N664" s="327"/>
      <c r="O664" s="327"/>
      <c r="P664" s="327"/>
      <c r="Q664" s="327"/>
      <c r="R664" s="327"/>
      <c r="S664" s="327"/>
      <c r="T664" s="327"/>
      <c r="U664" s="327"/>
      <c r="V664" s="327"/>
      <c r="W664" s="327"/>
      <c r="X664" s="327"/>
      <c r="Y664" s="327"/>
      <c r="Z664" s="327"/>
    </row>
    <row r="665" spans="1:26" ht="15.75" customHeight="1">
      <c r="A665" s="314"/>
      <c r="B665" s="314"/>
      <c r="C665" s="314"/>
      <c r="D665" s="314"/>
      <c r="E665" s="314"/>
      <c r="F665" s="314"/>
      <c r="G665" s="314"/>
      <c r="H665" s="314"/>
      <c r="I665" s="314"/>
      <c r="J665" s="327"/>
      <c r="K665" s="327"/>
      <c r="L665" s="327"/>
      <c r="M665" s="327"/>
      <c r="N665" s="327"/>
      <c r="O665" s="327"/>
      <c r="P665" s="327"/>
      <c r="Q665" s="327"/>
      <c r="R665" s="327"/>
      <c r="S665" s="327"/>
      <c r="T665" s="327"/>
      <c r="U665" s="327"/>
      <c r="V665" s="327"/>
      <c r="W665" s="327"/>
      <c r="X665" s="327"/>
      <c r="Y665" s="327"/>
      <c r="Z665" s="327"/>
    </row>
    <row r="666" spans="1:26" ht="15.75" customHeight="1">
      <c r="A666" s="314"/>
      <c r="B666" s="314"/>
      <c r="C666" s="314"/>
      <c r="D666" s="314"/>
      <c r="E666" s="314"/>
      <c r="F666" s="314"/>
      <c r="G666" s="314"/>
      <c r="H666" s="314"/>
      <c r="I666" s="314"/>
      <c r="J666" s="327"/>
      <c r="K666" s="327"/>
      <c r="L666" s="327"/>
      <c r="M666" s="327"/>
      <c r="N666" s="327"/>
      <c r="O666" s="327"/>
      <c r="P666" s="327"/>
      <c r="Q666" s="327"/>
      <c r="R666" s="327"/>
      <c r="S666" s="327"/>
      <c r="T666" s="327"/>
      <c r="U666" s="327"/>
      <c r="V666" s="327"/>
      <c r="W666" s="327"/>
      <c r="X666" s="327"/>
      <c r="Y666" s="327"/>
      <c r="Z666" s="327"/>
    </row>
    <row r="667" spans="1:26" ht="15.75" customHeight="1">
      <c r="A667" s="314"/>
      <c r="B667" s="314"/>
      <c r="C667" s="314"/>
      <c r="D667" s="314"/>
      <c r="E667" s="314"/>
      <c r="F667" s="314"/>
      <c r="G667" s="314"/>
      <c r="H667" s="314"/>
      <c r="I667" s="314"/>
      <c r="J667" s="327"/>
      <c r="K667" s="327"/>
      <c r="L667" s="327"/>
      <c r="M667" s="327"/>
      <c r="N667" s="327"/>
      <c r="O667" s="327"/>
      <c r="P667" s="327"/>
      <c r="Q667" s="327"/>
      <c r="R667" s="327"/>
      <c r="S667" s="327"/>
      <c r="T667" s="327"/>
      <c r="U667" s="327"/>
      <c r="V667" s="327"/>
      <c r="W667" s="327"/>
      <c r="X667" s="327"/>
      <c r="Y667" s="327"/>
      <c r="Z667" s="327"/>
    </row>
    <row r="668" spans="1:26" ht="15.75" customHeight="1">
      <c r="A668" s="314"/>
      <c r="B668" s="314"/>
      <c r="C668" s="314"/>
      <c r="D668" s="314"/>
      <c r="E668" s="314"/>
      <c r="F668" s="314"/>
      <c r="G668" s="314"/>
      <c r="H668" s="314"/>
      <c r="I668" s="314"/>
      <c r="J668" s="327"/>
      <c r="K668" s="327"/>
      <c r="L668" s="327"/>
      <c r="M668" s="327"/>
      <c r="N668" s="327"/>
      <c r="O668" s="327"/>
      <c r="P668" s="327"/>
      <c r="Q668" s="327"/>
      <c r="R668" s="327"/>
      <c r="S668" s="327"/>
      <c r="T668" s="327"/>
      <c r="U668" s="327"/>
      <c r="V668" s="327"/>
      <c r="W668" s="327"/>
      <c r="X668" s="327"/>
      <c r="Y668" s="327"/>
      <c r="Z668" s="327"/>
    </row>
    <row r="669" spans="1:26" ht="15.75" customHeight="1">
      <c r="A669" s="314"/>
      <c r="B669" s="314"/>
      <c r="C669" s="314"/>
      <c r="D669" s="314"/>
      <c r="E669" s="314"/>
      <c r="F669" s="314"/>
      <c r="G669" s="314"/>
      <c r="H669" s="314"/>
      <c r="I669" s="314"/>
      <c r="J669" s="327"/>
      <c r="K669" s="327"/>
      <c r="L669" s="327"/>
      <c r="M669" s="327"/>
      <c r="N669" s="327"/>
      <c r="O669" s="327"/>
      <c r="P669" s="327"/>
      <c r="Q669" s="327"/>
      <c r="R669" s="327"/>
      <c r="S669" s="327"/>
      <c r="T669" s="327"/>
      <c r="U669" s="327"/>
      <c r="V669" s="327"/>
      <c r="W669" s="327"/>
      <c r="X669" s="327"/>
      <c r="Y669" s="327"/>
      <c r="Z669" s="327"/>
    </row>
    <row r="670" spans="1:26" ht="15.75" customHeight="1">
      <c r="A670" s="314"/>
      <c r="B670" s="314"/>
      <c r="C670" s="314"/>
      <c r="D670" s="314"/>
      <c r="E670" s="314"/>
      <c r="F670" s="314"/>
      <c r="G670" s="314"/>
      <c r="H670" s="314"/>
      <c r="I670" s="314"/>
      <c r="J670" s="327"/>
      <c r="K670" s="327"/>
      <c r="L670" s="327"/>
      <c r="M670" s="327"/>
      <c r="N670" s="327"/>
      <c r="O670" s="327"/>
      <c r="P670" s="327"/>
      <c r="Q670" s="327"/>
      <c r="R670" s="327"/>
      <c r="S670" s="327"/>
      <c r="T670" s="327"/>
      <c r="U670" s="327"/>
      <c r="V670" s="327"/>
      <c r="W670" s="327"/>
      <c r="X670" s="327"/>
      <c r="Y670" s="327"/>
      <c r="Z670" s="327"/>
    </row>
    <row r="671" spans="1:26" ht="15.75" customHeight="1">
      <c r="A671" s="314"/>
      <c r="B671" s="314"/>
      <c r="C671" s="314"/>
      <c r="D671" s="314"/>
      <c r="E671" s="314"/>
      <c r="F671" s="314"/>
      <c r="G671" s="314"/>
      <c r="H671" s="314"/>
      <c r="I671" s="314"/>
      <c r="J671" s="327"/>
      <c r="K671" s="327"/>
      <c r="L671" s="327"/>
      <c r="M671" s="327"/>
      <c r="N671" s="327"/>
      <c r="O671" s="327"/>
      <c r="P671" s="327"/>
      <c r="Q671" s="327"/>
      <c r="R671" s="327"/>
      <c r="S671" s="327"/>
      <c r="T671" s="327"/>
      <c r="U671" s="327"/>
      <c r="V671" s="327"/>
      <c r="W671" s="327"/>
      <c r="X671" s="327"/>
      <c r="Y671" s="327"/>
      <c r="Z671" s="327"/>
    </row>
    <row r="672" spans="1:26" ht="15.75" customHeight="1">
      <c r="A672" s="314"/>
      <c r="B672" s="314"/>
      <c r="C672" s="314"/>
      <c r="D672" s="314"/>
      <c r="E672" s="314"/>
      <c r="F672" s="314"/>
      <c r="G672" s="314"/>
      <c r="H672" s="314"/>
      <c r="I672" s="314"/>
      <c r="J672" s="327"/>
      <c r="K672" s="327"/>
      <c r="L672" s="327"/>
      <c r="M672" s="327"/>
      <c r="N672" s="327"/>
      <c r="O672" s="327"/>
      <c r="P672" s="327"/>
      <c r="Q672" s="327"/>
      <c r="R672" s="327"/>
      <c r="S672" s="327"/>
      <c r="T672" s="327"/>
      <c r="U672" s="327"/>
      <c r="V672" s="327"/>
      <c r="W672" s="327"/>
      <c r="X672" s="327"/>
      <c r="Y672" s="327"/>
      <c r="Z672" s="327"/>
    </row>
    <row r="673" spans="1:26" ht="15.75" customHeight="1">
      <c r="A673" s="314"/>
      <c r="B673" s="314"/>
      <c r="C673" s="314"/>
      <c r="D673" s="314"/>
      <c r="E673" s="314"/>
      <c r="F673" s="314"/>
      <c r="G673" s="314"/>
      <c r="H673" s="314"/>
      <c r="I673" s="314"/>
      <c r="J673" s="327"/>
      <c r="K673" s="327"/>
      <c r="L673" s="327"/>
      <c r="M673" s="327"/>
      <c r="N673" s="327"/>
      <c r="O673" s="327"/>
      <c r="P673" s="327"/>
      <c r="Q673" s="327"/>
      <c r="R673" s="327"/>
      <c r="S673" s="327"/>
      <c r="T673" s="327"/>
      <c r="U673" s="327"/>
      <c r="V673" s="327"/>
      <c r="W673" s="327"/>
      <c r="X673" s="327"/>
      <c r="Y673" s="327"/>
      <c r="Z673" s="327"/>
    </row>
    <row r="674" spans="1:26" ht="15.75" customHeight="1">
      <c r="A674" s="314"/>
      <c r="B674" s="314"/>
      <c r="C674" s="314"/>
      <c r="D674" s="314"/>
      <c r="E674" s="314"/>
      <c r="F674" s="314"/>
      <c r="G674" s="314"/>
      <c r="H674" s="314"/>
      <c r="I674" s="314"/>
      <c r="J674" s="327"/>
      <c r="K674" s="327"/>
      <c r="L674" s="327"/>
      <c r="M674" s="327"/>
      <c r="N674" s="327"/>
      <c r="O674" s="327"/>
      <c r="P674" s="327"/>
      <c r="Q674" s="327"/>
      <c r="R674" s="327"/>
      <c r="S674" s="327"/>
      <c r="T674" s="327"/>
      <c r="U674" s="327"/>
      <c r="V674" s="327"/>
      <c r="W674" s="327"/>
      <c r="X674" s="327"/>
      <c r="Y674" s="327"/>
      <c r="Z674" s="327"/>
    </row>
    <row r="675" spans="1:26" ht="15.75" customHeight="1">
      <c r="A675" s="314"/>
      <c r="B675" s="314"/>
      <c r="C675" s="314"/>
      <c r="D675" s="314"/>
      <c r="E675" s="314"/>
      <c r="F675" s="314"/>
      <c r="G675" s="314"/>
      <c r="H675" s="314"/>
      <c r="I675" s="314"/>
      <c r="J675" s="327"/>
      <c r="K675" s="327"/>
      <c r="L675" s="327"/>
      <c r="M675" s="327"/>
      <c r="N675" s="327"/>
      <c r="O675" s="327"/>
      <c r="P675" s="327"/>
      <c r="Q675" s="327"/>
      <c r="R675" s="327"/>
      <c r="S675" s="327"/>
      <c r="T675" s="327"/>
      <c r="U675" s="327"/>
      <c r="V675" s="327"/>
      <c r="W675" s="327"/>
      <c r="X675" s="327"/>
      <c r="Y675" s="327"/>
      <c r="Z675" s="327"/>
    </row>
    <row r="676" spans="1:26" ht="15.75" customHeight="1">
      <c r="A676" s="314"/>
      <c r="B676" s="314"/>
      <c r="C676" s="314"/>
      <c r="D676" s="314"/>
      <c r="E676" s="314"/>
      <c r="F676" s="314"/>
      <c r="G676" s="314"/>
      <c r="H676" s="314"/>
      <c r="I676" s="314"/>
      <c r="J676" s="327"/>
      <c r="K676" s="327"/>
      <c r="L676" s="327"/>
      <c r="M676" s="327"/>
      <c r="N676" s="327"/>
      <c r="O676" s="327"/>
      <c r="P676" s="327"/>
      <c r="Q676" s="327"/>
      <c r="R676" s="327"/>
      <c r="S676" s="327"/>
      <c r="T676" s="327"/>
      <c r="U676" s="327"/>
      <c r="V676" s="327"/>
      <c r="W676" s="327"/>
      <c r="X676" s="327"/>
      <c r="Y676" s="327"/>
      <c r="Z676" s="327"/>
    </row>
    <row r="677" spans="1:26" ht="15.75" customHeight="1">
      <c r="A677" s="314"/>
      <c r="B677" s="314"/>
      <c r="C677" s="314"/>
      <c r="D677" s="314"/>
      <c r="E677" s="314"/>
      <c r="F677" s="314"/>
      <c r="G677" s="314"/>
      <c r="H677" s="314"/>
      <c r="I677" s="314"/>
      <c r="J677" s="327"/>
      <c r="K677" s="327"/>
      <c r="L677" s="327"/>
      <c r="M677" s="327"/>
      <c r="N677" s="327"/>
      <c r="O677" s="327"/>
      <c r="P677" s="327"/>
      <c r="Q677" s="327"/>
      <c r="R677" s="327"/>
      <c r="S677" s="327"/>
      <c r="T677" s="327"/>
      <c r="U677" s="327"/>
      <c r="V677" s="327"/>
      <c r="W677" s="327"/>
      <c r="X677" s="327"/>
      <c r="Y677" s="327"/>
      <c r="Z677" s="327"/>
    </row>
    <row r="678" spans="1:26" ht="15.75" customHeight="1">
      <c r="A678" s="314"/>
      <c r="B678" s="314"/>
      <c r="C678" s="314"/>
      <c r="D678" s="314"/>
      <c r="E678" s="314"/>
      <c r="F678" s="314"/>
      <c r="G678" s="314"/>
      <c r="H678" s="314"/>
      <c r="I678" s="314"/>
      <c r="J678" s="327"/>
      <c r="K678" s="327"/>
      <c r="L678" s="327"/>
      <c r="M678" s="327"/>
      <c r="N678" s="327"/>
      <c r="O678" s="327"/>
      <c r="P678" s="327"/>
      <c r="Q678" s="327"/>
      <c r="R678" s="327"/>
      <c r="S678" s="327"/>
      <c r="T678" s="327"/>
      <c r="U678" s="327"/>
      <c r="V678" s="327"/>
      <c r="W678" s="327"/>
      <c r="X678" s="327"/>
      <c r="Y678" s="327"/>
      <c r="Z678" s="327"/>
    </row>
    <row r="679" spans="1:26" ht="15.75" customHeight="1">
      <c r="A679" s="314"/>
      <c r="B679" s="314"/>
      <c r="C679" s="314"/>
      <c r="D679" s="314"/>
      <c r="E679" s="314"/>
      <c r="F679" s="314"/>
      <c r="G679" s="314"/>
      <c r="H679" s="314"/>
      <c r="I679" s="314"/>
      <c r="J679" s="327"/>
      <c r="K679" s="327"/>
      <c r="L679" s="327"/>
      <c r="M679" s="327"/>
      <c r="N679" s="327"/>
      <c r="O679" s="327"/>
      <c r="P679" s="327"/>
      <c r="Q679" s="327"/>
      <c r="R679" s="327"/>
      <c r="S679" s="327"/>
      <c r="T679" s="327"/>
      <c r="U679" s="327"/>
      <c r="V679" s="327"/>
      <c r="W679" s="327"/>
      <c r="X679" s="327"/>
      <c r="Y679" s="327"/>
      <c r="Z679" s="327"/>
    </row>
    <row r="680" spans="1:26" ht="15.75" customHeight="1">
      <c r="A680" s="314"/>
      <c r="B680" s="314"/>
      <c r="C680" s="314"/>
      <c r="D680" s="314"/>
      <c r="E680" s="314"/>
      <c r="F680" s="314"/>
      <c r="G680" s="314"/>
      <c r="H680" s="314"/>
      <c r="I680" s="314"/>
      <c r="J680" s="327"/>
      <c r="K680" s="327"/>
      <c r="L680" s="327"/>
      <c r="M680" s="327"/>
      <c r="N680" s="327"/>
      <c r="O680" s="327"/>
      <c r="P680" s="327"/>
      <c r="Q680" s="327"/>
      <c r="R680" s="327"/>
      <c r="S680" s="327"/>
      <c r="T680" s="327"/>
      <c r="U680" s="327"/>
      <c r="V680" s="327"/>
      <c r="W680" s="327"/>
      <c r="X680" s="327"/>
      <c r="Y680" s="327"/>
      <c r="Z680" s="327"/>
    </row>
    <row r="681" spans="1:26" ht="15.75" customHeight="1">
      <c r="A681" s="314"/>
      <c r="B681" s="314"/>
      <c r="C681" s="314"/>
      <c r="D681" s="314"/>
      <c r="E681" s="314"/>
      <c r="F681" s="314"/>
      <c r="G681" s="314"/>
      <c r="H681" s="314"/>
      <c r="I681" s="314"/>
      <c r="J681" s="327"/>
      <c r="K681" s="327"/>
      <c r="L681" s="327"/>
      <c r="M681" s="327"/>
      <c r="N681" s="327"/>
      <c r="O681" s="327"/>
      <c r="P681" s="327"/>
      <c r="Q681" s="327"/>
      <c r="R681" s="327"/>
      <c r="S681" s="327"/>
      <c r="T681" s="327"/>
      <c r="U681" s="327"/>
      <c r="V681" s="327"/>
      <c r="W681" s="327"/>
      <c r="X681" s="327"/>
      <c r="Y681" s="327"/>
      <c r="Z681" s="327"/>
    </row>
    <row r="682" spans="1:26" ht="15.75" customHeight="1">
      <c r="A682" s="314"/>
      <c r="B682" s="314"/>
      <c r="C682" s="314"/>
      <c r="D682" s="314"/>
      <c r="E682" s="314"/>
      <c r="F682" s="314"/>
      <c r="G682" s="314"/>
      <c r="H682" s="314"/>
      <c r="I682" s="314"/>
      <c r="J682" s="327"/>
      <c r="K682" s="327"/>
      <c r="L682" s="327"/>
      <c r="M682" s="327"/>
      <c r="N682" s="327"/>
      <c r="O682" s="327"/>
      <c r="P682" s="327"/>
      <c r="Q682" s="327"/>
      <c r="R682" s="327"/>
      <c r="S682" s="327"/>
      <c r="T682" s="327"/>
      <c r="U682" s="327"/>
      <c r="V682" s="327"/>
      <c r="W682" s="327"/>
      <c r="X682" s="327"/>
      <c r="Y682" s="327"/>
      <c r="Z682" s="327"/>
    </row>
    <row r="683" spans="1:26" ht="15.75" customHeight="1">
      <c r="A683" s="314"/>
      <c r="B683" s="314"/>
      <c r="C683" s="314"/>
      <c r="D683" s="314"/>
      <c r="E683" s="314"/>
      <c r="F683" s="314"/>
      <c r="G683" s="314"/>
      <c r="H683" s="314"/>
      <c r="I683" s="314"/>
      <c r="J683" s="327"/>
      <c r="K683" s="327"/>
      <c r="L683" s="327"/>
      <c r="M683" s="327"/>
      <c r="N683" s="327"/>
      <c r="O683" s="327"/>
      <c r="P683" s="327"/>
      <c r="Q683" s="327"/>
      <c r="R683" s="327"/>
      <c r="S683" s="327"/>
      <c r="T683" s="327"/>
      <c r="U683" s="327"/>
      <c r="V683" s="327"/>
      <c r="W683" s="327"/>
      <c r="X683" s="327"/>
      <c r="Y683" s="327"/>
      <c r="Z683" s="327"/>
    </row>
    <row r="684" spans="1:26" ht="15.75" customHeight="1">
      <c r="A684" s="314"/>
      <c r="B684" s="314"/>
      <c r="C684" s="314"/>
      <c r="D684" s="314"/>
      <c r="E684" s="314"/>
      <c r="F684" s="314"/>
      <c r="G684" s="314"/>
      <c r="H684" s="314"/>
      <c r="I684" s="314"/>
      <c r="J684" s="327"/>
      <c r="K684" s="327"/>
      <c r="L684" s="327"/>
      <c r="M684" s="327"/>
      <c r="N684" s="327"/>
      <c r="O684" s="327"/>
      <c r="P684" s="327"/>
      <c r="Q684" s="327"/>
      <c r="R684" s="327"/>
      <c r="S684" s="327"/>
      <c r="T684" s="327"/>
      <c r="U684" s="327"/>
      <c r="V684" s="327"/>
      <c r="W684" s="327"/>
      <c r="X684" s="327"/>
      <c r="Y684" s="327"/>
      <c r="Z684" s="327"/>
    </row>
    <row r="685" spans="1:26" ht="15.75" customHeight="1">
      <c r="A685" s="314"/>
      <c r="B685" s="314"/>
      <c r="C685" s="314"/>
      <c r="D685" s="314"/>
      <c r="E685" s="314"/>
      <c r="F685" s="314"/>
      <c r="G685" s="314"/>
      <c r="H685" s="314"/>
      <c r="I685" s="314"/>
      <c r="J685" s="327"/>
      <c r="K685" s="327"/>
      <c r="L685" s="327"/>
      <c r="M685" s="327"/>
      <c r="N685" s="327"/>
      <c r="O685" s="327"/>
      <c r="P685" s="327"/>
      <c r="Q685" s="327"/>
      <c r="R685" s="327"/>
      <c r="S685" s="327"/>
      <c r="T685" s="327"/>
      <c r="U685" s="327"/>
      <c r="V685" s="327"/>
      <c r="W685" s="327"/>
      <c r="X685" s="327"/>
      <c r="Y685" s="327"/>
      <c r="Z685" s="327"/>
    </row>
    <row r="686" spans="1:26" ht="15.75" customHeight="1">
      <c r="A686" s="314"/>
      <c r="B686" s="314"/>
      <c r="C686" s="314"/>
      <c r="D686" s="314"/>
      <c r="E686" s="314"/>
      <c r="F686" s="314"/>
      <c r="G686" s="314"/>
      <c r="H686" s="314"/>
      <c r="I686" s="314"/>
      <c r="J686" s="327"/>
      <c r="K686" s="327"/>
      <c r="L686" s="327"/>
      <c r="M686" s="327"/>
      <c r="N686" s="327"/>
      <c r="O686" s="327"/>
      <c r="P686" s="327"/>
      <c r="Q686" s="327"/>
      <c r="R686" s="327"/>
      <c r="S686" s="327"/>
      <c r="T686" s="327"/>
      <c r="U686" s="327"/>
      <c r="V686" s="327"/>
      <c r="W686" s="327"/>
      <c r="X686" s="327"/>
      <c r="Y686" s="327"/>
      <c r="Z686" s="327"/>
    </row>
    <row r="687" spans="1:26" ht="15.75" customHeight="1">
      <c r="A687" s="314"/>
      <c r="B687" s="314"/>
      <c r="C687" s="314"/>
      <c r="D687" s="314"/>
      <c r="E687" s="314"/>
      <c r="F687" s="314"/>
      <c r="G687" s="314"/>
      <c r="H687" s="314"/>
      <c r="I687" s="314"/>
      <c r="J687" s="327"/>
      <c r="K687" s="327"/>
      <c r="L687" s="327"/>
      <c r="M687" s="327"/>
      <c r="N687" s="327"/>
      <c r="O687" s="327"/>
      <c r="P687" s="327"/>
      <c r="Q687" s="327"/>
      <c r="R687" s="327"/>
      <c r="S687" s="327"/>
      <c r="T687" s="327"/>
      <c r="U687" s="327"/>
      <c r="V687" s="327"/>
      <c r="W687" s="327"/>
      <c r="X687" s="327"/>
      <c r="Y687" s="327"/>
      <c r="Z687" s="327"/>
    </row>
    <row r="688" spans="1:26" ht="15.75" customHeight="1">
      <c r="A688" s="314"/>
      <c r="B688" s="314"/>
      <c r="C688" s="314"/>
      <c r="D688" s="314"/>
      <c r="E688" s="314"/>
      <c r="F688" s="314"/>
      <c r="G688" s="314"/>
      <c r="H688" s="314"/>
      <c r="I688" s="314"/>
      <c r="J688" s="327"/>
      <c r="K688" s="327"/>
      <c r="L688" s="327"/>
      <c r="M688" s="327"/>
      <c r="N688" s="327"/>
      <c r="O688" s="327"/>
      <c r="P688" s="327"/>
      <c r="Q688" s="327"/>
      <c r="R688" s="327"/>
      <c r="S688" s="327"/>
      <c r="T688" s="327"/>
      <c r="U688" s="327"/>
      <c r="V688" s="327"/>
      <c r="W688" s="327"/>
      <c r="X688" s="327"/>
      <c r="Y688" s="327"/>
      <c r="Z688" s="327"/>
    </row>
    <row r="689" spans="1:26" ht="15.75" customHeight="1">
      <c r="A689" s="314"/>
      <c r="B689" s="314"/>
      <c r="C689" s="314"/>
      <c r="D689" s="314"/>
      <c r="E689" s="314"/>
      <c r="F689" s="314"/>
      <c r="G689" s="314"/>
      <c r="H689" s="314"/>
      <c r="I689" s="314"/>
      <c r="J689" s="327"/>
      <c r="K689" s="327"/>
      <c r="L689" s="327"/>
      <c r="M689" s="327"/>
      <c r="N689" s="327"/>
      <c r="O689" s="327"/>
      <c r="P689" s="327"/>
      <c r="Q689" s="327"/>
      <c r="R689" s="327"/>
      <c r="S689" s="327"/>
      <c r="T689" s="327"/>
      <c r="U689" s="327"/>
      <c r="V689" s="327"/>
      <c r="W689" s="327"/>
      <c r="X689" s="327"/>
      <c r="Y689" s="327"/>
      <c r="Z689" s="327"/>
    </row>
    <row r="690" spans="1:26" ht="15.75" customHeight="1">
      <c r="A690" s="314"/>
      <c r="B690" s="314"/>
      <c r="C690" s="314"/>
      <c r="D690" s="314"/>
      <c r="E690" s="314"/>
      <c r="F690" s="314"/>
      <c r="G690" s="314"/>
      <c r="H690" s="314"/>
      <c r="I690" s="314"/>
      <c r="J690" s="327"/>
      <c r="K690" s="327"/>
      <c r="L690" s="327"/>
      <c r="M690" s="327"/>
      <c r="N690" s="327"/>
      <c r="O690" s="327"/>
      <c r="P690" s="327"/>
      <c r="Q690" s="327"/>
      <c r="R690" s="327"/>
      <c r="S690" s="327"/>
      <c r="T690" s="327"/>
      <c r="U690" s="327"/>
      <c r="V690" s="327"/>
      <c r="W690" s="327"/>
      <c r="X690" s="327"/>
      <c r="Y690" s="327"/>
      <c r="Z690" s="327"/>
    </row>
    <row r="691" spans="1:26" ht="15.75" customHeight="1">
      <c r="A691" s="314"/>
      <c r="B691" s="314"/>
      <c r="C691" s="314"/>
      <c r="D691" s="314"/>
      <c r="E691" s="314"/>
      <c r="F691" s="314"/>
      <c r="G691" s="314"/>
      <c r="H691" s="314"/>
      <c r="I691" s="314"/>
      <c r="J691" s="327"/>
      <c r="K691" s="327"/>
      <c r="L691" s="327"/>
      <c r="M691" s="327"/>
      <c r="N691" s="327"/>
      <c r="O691" s="327"/>
      <c r="P691" s="327"/>
      <c r="Q691" s="327"/>
      <c r="R691" s="327"/>
      <c r="S691" s="327"/>
      <c r="T691" s="327"/>
      <c r="U691" s="327"/>
      <c r="V691" s="327"/>
      <c r="W691" s="327"/>
      <c r="X691" s="327"/>
      <c r="Y691" s="327"/>
      <c r="Z691" s="327"/>
    </row>
    <row r="692" spans="1:26" ht="15.75" customHeight="1">
      <c r="A692" s="314"/>
      <c r="B692" s="314"/>
      <c r="C692" s="314"/>
      <c r="D692" s="314"/>
      <c r="E692" s="314"/>
      <c r="F692" s="314"/>
      <c r="G692" s="314"/>
      <c r="H692" s="314"/>
      <c r="I692" s="314"/>
      <c r="J692" s="327"/>
      <c r="K692" s="327"/>
      <c r="L692" s="327"/>
      <c r="M692" s="327"/>
      <c r="N692" s="327"/>
      <c r="O692" s="327"/>
      <c r="P692" s="327"/>
      <c r="Q692" s="327"/>
      <c r="R692" s="327"/>
      <c r="S692" s="327"/>
      <c r="T692" s="327"/>
      <c r="U692" s="327"/>
      <c r="V692" s="327"/>
      <c r="W692" s="327"/>
      <c r="X692" s="327"/>
      <c r="Y692" s="327"/>
      <c r="Z692" s="327"/>
    </row>
    <row r="693" spans="1:26" ht="15.75" customHeight="1">
      <c r="A693" s="314"/>
      <c r="B693" s="314"/>
      <c r="C693" s="314"/>
      <c r="D693" s="314"/>
      <c r="E693" s="314"/>
      <c r="F693" s="314"/>
      <c r="G693" s="314"/>
      <c r="H693" s="314"/>
      <c r="I693" s="314"/>
      <c r="J693" s="327"/>
      <c r="K693" s="327"/>
      <c r="L693" s="327"/>
      <c r="M693" s="327"/>
      <c r="N693" s="327"/>
      <c r="O693" s="327"/>
      <c r="P693" s="327"/>
      <c r="Q693" s="327"/>
      <c r="R693" s="327"/>
      <c r="S693" s="327"/>
      <c r="T693" s="327"/>
      <c r="U693" s="327"/>
      <c r="V693" s="327"/>
      <c r="W693" s="327"/>
      <c r="X693" s="327"/>
      <c r="Y693" s="327"/>
      <c r="Z693" s="327"/>
    </row>
    <row r="694" spans="1:26" ht="15.75" customHeight="1">
      <c r="A694" s="314"/>
      <c r="B694" s="314"/>
      <c r="C694" s="314"/>
      <c r="D694" s="314"/>
      <c r="E694" s="314"/>
      <c r="F694" s="314"/>
      <c r="G694" s="314"/>
      <c r="H694" s="314"/>
      <c r="I694" s="314"/>
      <c r="J694" s="327"/>
      <c r="K694" s="327"/>
      <c r="L694" s="327"/>
      <c r="M694" s="327"/>
      <c r="N694" s="327"/>
      <c r="O694" s="327"/>
      <c r="P694" s="327"/>
      <c r="Q694" s="327"/>
      <c r="R694" s="327"/>
      <c r="S694" s="327"/>
      <c r="T694" s="327"/>
      <c r="U694" s="327"/>
      <c r="V694" s="327"/>
      <c r="W694" s="327"/>
      <c r="X694" s="327"/>
      <c r="Y694" s="327"/>
      <c r="Z694" s="327"/>
    </row>
    <row r="695" spans="1:26" ht="15.75" customHeight="1">
      <c r="A695" s="314"/>
      <c r="B695" s="314"/>
      <c r="C695" s="314"/>
      <c r="D695" s="314"/>
      <c r="E695" s="314"/>
      <c r="F695" s="314"/>
      <c r="G695" s="314"/>
      <c r="H695" s="314"/>
      <c r="I695" s="314"/>
      <c r="J695" s="327"/>
      <c r="K695" s="327"/>
      <c r="L695" s="327"/>
      <c r="M695" s="327"/>
      <c r="N695" s="327"/>
      <c r="O695" s="327"/>
      <c r="P695" s="327"/>
      <c r="Q695" s="327"/>
      <c r="R695" s="327"/>
      <c r="S695" s="327"/>
      <c r="T695" s="327"/>
      <c r="U695" s="327"/>
      <c r="V695" s="327"/>
      <c r="W695" s="327"/>
      <c r="X695" s="327"/>
      <c r="Y695" s="327"/>
      <c r="Z695" s="327"/>
    </row>
    <row r="696" spans="1:26" ht="15.75" customHeight="1">
      <c r="A696" s="314"/>
      <c r="B696" s="314"/>
      <c r="C696" s="314"/>
      <c r="D696" s="314"/>
      <c r="E696" s="314"/>
      <c r="F696" s="314"/>
      <c r="G696" s="314"/>
      <c r="H696" s="314"/>
      <c r="I696" s="314"/>
      <c r="J696" s="327"/>
      <c r="K696" s="327"/>
      <c r="L696" s="327"/>
      <c r="M696" s="327"/>
      <c r="N696" s="327"/>
      <c r="O696" s="327"/>
      <c r="P696" s="327"/>
      <c r="Q696" s="327"/>
      <c r="R696" s="327"/>
      <c r="S696" s="327"/>
      <c r="T696" s="327"/>
      <c r="U696" s="327"/>
      <c r="V696" s="327"/>
      <c r="W696" s="327"/>
      <c r="X696" s="327"/>
      <c r="Y696" s="327"/>
      <c r="Z696" s="327"/>
    </row>
    <row r="697" spans="1:26" ht="15.75" customHeight="1">
      <c r="A697" s="314"/>
      <c r="B697" s="314"/>
      <c r="C697" s="314"/>
      <c r="D697" s="314"/>
      <c r="E697" s="314"/>
      <c r="F697" s="314"/>
      <c r="G697" s="314"/>
      <c r="H697" s="314"/>
      <c r="I697" s="314"/>
      <c r="J697" s="327"/>
      <c r="K697" s="327"/>
      <c r="L697" s="327"/>
      <c r="M697" s="327"/>
      <c r="N697" s="327"/>
      <c r="O697" s="327"/>
      <c r="P697" s="327"/>
      <c r="Q697" s="327"/>
      <c r="R697" s="327"/>
      <c r="S697" s="327"/>
      <c r="T697" s="327"/>
      <c r="U697" s="327"/>
      <c r="V697" s="327"/>
      <c r="W697" s="327"/>
      <c r="X697" s="327"/>
      <c r="Y697" s="327"/>
      <c r="Z697" s="327"/>
    </row>
    <row r="698" spans="1:26" ht="15.75" customHeight="1">
      <c r="A698" s="314"/>
      <c r="B698" s="314"/>
      <c r="C698" s="314"/>
      <c r="D698" s="314"/>
      <c r="E698" s="314"/>
      <c r="F698" s="314"/>
      <c r="G698" s="314"/>
      <c r="H698" s="314"/>
      <c r="I698" s="314"/>
      <c r="J698" s="327"/>
      <c r="K698" s="327"/>
      <c r="L698" s="327"/>
      <c r="M698" s="327"/>
      <c r="N698" s="327"/>
      <c r="O698" s="327"/>
      <c r="P698" s="327"/>
      <c r="Q698" s="327"/>
      <c r="R698" s="327"/>
      <c r="S698" s="327"/>
      <c r="T698" s="327"/>
      <c r="U698" s="327"/>
      <c r="V698" s="327"/>
      <c r="W698" s="327"/>
      <c r="X698" s="327"/>
      <c r="Y698" s="327"/>
      <c r="Z698" s="327"/>
    </row>
    <row r="699" spans="1:26" ht="15.75" customHeight="1">
      <c r="A699" s="314"/>
      <c r="B699" s="314"/>
      <c r="C699" s="314"/>
      <c r="D699" s="314"/>
      <c r="E699" s="314"/>
      <c r="F699" s="314"/>
      <c r="G699" s="314"/>
      <c r="H699" s="314"/>
      <c r="I699" s="314"/>
      <c r="J699" s="327"/>
      <c r="K699" s="327"/>
      <c r="L699" s="327"/>
      <c r="M699" s="327"/>
      <c r="N699" s="327"/>
      <c r="O699" s="327"/>
      <c r="P699" s="327"/>
      <c r="Q699" s="327"/>
      <c r="R699" s="327"/>
      <c r="S699" s="327"/>
      <c r="T699" s="327"/>
      <c r="U699" s="327"/>
      <c r="V699" s="327"/>
      <c r="W699" s="327"/>
      <c r="X699" s="327"/>
      <c r="Y699" s="327"/>
      <c r="Z699" s="327"/>
    </row>
    <row r="700" spans="1:26" ht="15.75" customHeight="1">
      <c r="A700" s="314"/>
      <c r="B700" s="314"/>
      <c r="C700" s="314"/>
      <c r="D700" s="314"/>
      <c r="E700" s="314"/>
      <c r="F700" s="314"/>
      <c r="G700" s="314"/>
      <c r="H700" s="314"/>
      <c r="I700" s="314"/>
      <c r="J700" s="327"/>
      <c r="K700" s="327"/>
      <c r="L700" s="327"/>
      <c r="M700" s="327"/>
      <c r="N700" s="327"/>
      <c r="O700" s="327"/>
      <c r="P700" s="327"/>
      <c r="Q700" s="327"/>
      <c r="R700" s="327"/>
      <c r="S700" s="327"/>
      <c r="T700" s="327"/>
      <c r="U700" s="327"/>
      <c r="V700" s="327"/>
      <c r="W700" s="327"/>
      <c r="X700" s="327"/>
      <c r="Y700" s="327"/>
      <c r="Z700" s="327"/>
    </row>
    <row r="701" spans="1:26" ht="15.75" customHeight="1">
      <c r="A701" s="314"/>
      <c r="B701" s="314"/>
      <c r="C701" s="314"/>
      <c r="D701" s="314"/>
      <c r="E701" s="314"/>
      <c r="F701" s="314"/>
      <c r="G701" s="314"/>
      <c r="H701" s="314"/>
      <c r="I701" s="314"/>
      <c r="J701" s="327"/>
      <c r="K701" s="327"/>
      <c r="L701" s="327"/>
      <c r="M701" s="327"/>
      <c r="N701" s="327"/>
      <c r="O701" s="327"/>
      <c r="P701" s="327"/>
      <c r="Q701" s="327"/>
      <c r="R701" s="327"/>
      <c r="S701" s="327"/>
      <c r="T701" s="327"/>
      <c r="U701" s="327"/>
      <c r="V701" s="327"/>
      <c r="W701" s="327"/>
      <c r="X701" s="327"/>
      <c r="Y701" s="327"/>
      <c r="Z701" s="327"/>
    </row>
    <row r="702" spans="1:26" ht="15.75" customHeight="1">
      <c r="A702" s="314"/>
      <c r="B702" s="314"/>
      <c r="C702" s="314"/>
      <c r="D702" s="314"/>
      <c r="E702" s="314"/>
      <c r="F702" s="314"/>
      <c r="G702" s="314"/>
      <c r="H702" s="314"/>
      <c r="I702" s="314"/>
      <c r="J702" s="327"/>
      <c r="K702" s="327"/>
      <c r="L702" s="327"/>
      <c r="M702" s="327"/>
      <c r="N702" s="327"/>
      <c r="O702" s="327"/>
      <c r="P702" s="327"/>
      <c r="Q702" s="327"/>
      <c r="R702" s="327"/>
      <c r="S702" s="327"/>
      <c r="T702" s="327"/>
      <c r="U702" s="327"/>
      <c r="V702" s="327"/>
      <c r="W702" s="327"/>
      <c r="X702" s="327"/>
      <c r="Y702" s="327"/>
      <c r="Z702" s="327"/>
    </row>
    <row r="703" spans="1:26" ht="15.75" customHeight="1">
      <c r="A703" s="314"/>
      <c r="B703" s="314"/>
      <c r="C703" s="314"/>
      <c r="D703" s="314"/>
      <c r="E703" s="314"/>
      <c r="F703" s="314"/>
      <c r="G703" s="314"/>
      <c r="H703" s="314"/>
      <c r="I703" s="314"/>
      <c r="J703" s="327"/>
      <c r="K703" s="327"/>
      <c r="L703" s="327"/>
      <c r="M703" s="327"/>
      <c r="N703" s="327"/>
      <c r="O703" s="327"/>
      <c r="P703" s="327"/>
      <c r="Q703" s="327"/>
      <c r="R703" s="327"/>
      <c r="S703" s="327"/>
      <c r="T703" s="327"/>
      <c r="U703" s="327"/>
      <c r="V703" s="327"/>
      <c r="W703" s="327"/>
      <c r="X703" s="327"/>
      <c r="Y703" s="327"/>
      <c r="Z703" s="327"/>
    </row>
    <row r="704" spans="1:26" ht="15.75" customHeight="1">
      <c r="A704" s="314"/>
      <c r="B704" s="314"/>
      <c r="C704" s="314"/>
      <c r="D704" s="314"/>
      <c r="E704" s="314"/>
      <c r="F704" s="314"/>
      <c r="G704" s="314"/>
      <c r="H704" s="314"/>
      <c r="I704" s="314"/>
      <c r="J704" s="327"/>
      <c r="K704" s="327"/>
      <c r="L704" s="327"/>
      <c r="M704" s="327"/>
      <c r="N704" s="327"/>
      <c r="O704" s="327"/>
      <c r="P704" s="327"/>
      <c r="Q704" s="327"/>
      <c r="R704" s="327"/>
      <c r="S704" s="327"/>
      <c r="T704" s="327"/>
      <c r="U704" s="327"/>
      <c r="V704" s="327"/>
      <c r="W704" s="327"/>
      <c r="X704" s="327"/>
      <c r="Y704" s="327"/>
      <c r="Z704" s="327"/>
    </row>
    <row r="705" spans="1:26" ht="15.75" customHeight="1">
      <c r="A705" s="314"/>
      <c r="B705" s="314"/>
      <c r="C705" s="314"/>
      <c r="D705" s="314"/>
      <c r="E705" s="314"/>
      <c r="F705" s="314"/>
      <c r="G705" s="314"/>
      <c r="H705" s="314"/>
      <c r="I705" s="314"/>
      <c r="J705" s="327"/>
      <c r="K705" s="327"/>
      <c r="L705" s="327"/>
      <c r="M705" s="327"/>
      <c r="N705" s="327"/>
      <c r="O705" s="327"/>
      <c r="P705" s="327"/>
      <c r="Q705" s="327"/>
      <c r="R705" s="327"/>
      <c r="S705" s="327"/>
      <c r="T705" s="327"/>
      <c r="U705" s="327"/>
      <c r="V705" s="327"/>
      <c r="W705" s="327"/>
      <c r="X705" s="327"/>
      <c r="Y705" s="327"/>
      <c r="Z705" s="327"/>
    </row>
    <row r="706" spans="1:26" ht="15.75" customHeight="1">
      <c r="A706" s="314"/>
      <c r="B706" s="314"/>
      <c r="C706" s="314"/>
      <c r="D706" s="314"/>
      <c r="E706" s="314"/>
      <c r="F706" s="314"/>
      <c r="G706" s="314"/>
      <c r="H706" s="314"/>
      <c r="I706" s="314"/>
      <c r="J706" s="327"/>
      <c r="K706" s="327"/>
      <c r="L706" s="327"/>
      <c r="M706" s="327"/>
      <c r="N706" s="327"/>
      <c r="O706" s="327"/>
      <c r="P706" s="327"/>
      <c r="Q706" s="327"/>
      <c r="R706" s="327"/>
      <c r="S706" s="327"/>
      <c r="T706" s="327"/>
      <c r="U706" s="327"/>
      <c r="V706" s="327"/>
      <c r="W706" s="327"/>
      <c r="X706" s="327"/>
      <c r="Y706" s="327"/>
      <c r="Z706" s="327"/>
    </row>
    <row r="707" spans="1:26" ht="15.75" customHeight="1">
      <c r="A707" s="314"/>
      <c r="B707" s="314"/>
      <c r="C707" s="314"/>
      <c r="D707" s="314"/>
      <c r="E707" s="314"/>
      <c r="F707" s="314"/>
      <c r="G707" s="314"/>
      <c r="H707" s="314"/>
      <c r="I707" s="314"/>
      <c r="J707" s="327"/>
      <c r="K707" s="327"/>
      <c r="L707" s="327"/>
      <c r="M707" s="327"/>
      <c r="N707" s="327"/>
      <c r="O707" s="327"/>
      <c r="P707" s="327"/>
      <c r="Q707" s="327"/>
      <c r="R707" s="327"/>
      <c r="S707" s="327"/>
      <c r="T707" s="327"/>
      <c r="U707" s="327"/>
      <c r="V707" s="327"/>
      <c r="W707" s="327"/>
      <c r="X707" s="327"/>
      <c r="Y707" s="327"/>
      <c r="Z707" s="327"/>
    </row>
    <row r="708" spans="1:26" ht="15.75" customHeight="1">
      <c r="A708" s="314"/>
      <c r="B708" s="314"/>
      <c r="C708" s="314"/>
      <c r="D708" s="314"/>
      <c r="E708" s="314"/>
      <c r="F708" s="314"/>
      <c r="G708" s="314"/>
      <c r="H708" s="314"/>
      <c r="I708" s="314"/>
      <c r="J708" s="327"/>
      <c r="K708" s="327"/>
      <c r="L708" s="327"/>
      <c r="M708" s="327"/>
      <c r="N708" s="327"/>
      <c r="O708" s="327"/>
      <c r="P708" s="327"/>
      <c r="Q708" s="327"/>
      <c r="R708" s="327"/>
      <c r="S708" s="327"/>
      <c r="T708" s="327"/>
      <c r="U708" s="327"/>
      <c r="V708" s="327"/>
      <c r="W708" s="327"/>
      <c r="X708" s="327"/>
      <c r="Y708" s="327"/>
      <c r="Z708" s="327"/>
    </row>
    <row r="709" spans="1:26" ht="15.75" customHeight="1">
      <c r="A709" s="314"/>
      <c r="B709" s="314"/>
      <c r="C709" s="314"/>
      <c r="D709" s="314"/>
      <c r="E709" s="314"/>
      <c r="F709" s="314"/>
      <c r="G709" s="314"/>
      <c r="H709" s="314"/>
      <c r="I709" s="314"/>
      <c r="J709" s="327"/>
      <c r="K709" s="327"/>
      <c r="L709" s="327"/>
      <c r="M709" s="327"/>
      <c r="N709" s="327"/>
      <c r="O709" s="327"/>
      <c r="P709" s="327"/>
      <c r="Q709" s="327"/>
      <c r="R709" s="327"/>
      <c r="S709" s="327"/>
      <c r="T709" s="327"/>
      <c r="U709" s="327"/>
      <c r="V709" s="327"/>
      <c r="W709" s="327"/>
      <c r="X709" s="327"/>
      <c r="Y709" s="327"/>
      <c r="Z709" s="327"/>
    </row>
    <row r="710" spans="1:26" ht="15.75" customHeight="1">
      <c r="A710" s="314"/>
      <c r="B710" s="314"/>
      <c r="C710" s="314"/>
      <c r="D710" s="314"/>
      <c r="E710" s="314"/>
      <c r="F710" s="314"/>
      <c r="G710" s="314"/>
      <c r="H710" s="314"/>
      <c r="I710" s="314"/>
      <c r="J710" s="327"/>
      <c r="K710" s="327"/>
      <c r="L710" s="327"/>
      <c r="M710" s="327"/>
      <c r="N710" s="327"/>
      <c r="O710" s="327"/>
      <c r="P710" s="327"/>
      <c r="Q710" s="327"/>
      <c r="R710" s="327"/>
      <c r="S710" s="327"/>
      <c r="T710" s="327"/>
      <c r="U710" s="327"/>
      <c r="V710" s="327"/>
      <c r="W710" s="327"/>
      <c r="X710" s="327"/>
      <c r="Y710" s="327"/>
      <c r="Z710" s="327"/>
    </row>
    <row r="711" spans="1:26" ht="15.75" customHeight="1">
      <c r="A711" s="314"/>
      <c r="B711" s="314"/>
      <c r="C711" s="314"/>
      <c r="D711" s="314"/>
      <c r="E711" s="314"/>
      <c r="F711" s="314"/>
      <c r="G711" s="314"/>
      <c r="H711" s="314"/>
      <c r="I711" s="314"/>
      <c r="J711" s="327"/>
      <c r="K711" s="327"/>
      <c r="L711" s="327"/>
      <c r="M711" s="327"/>
      <c r="N711" s="327"/>
      <c r="O711" s="327"/>
      <c r="P711" s="327"/>
      <c r="Q711" s="327"/>
      <c r="R711" s="327"/>
      <c r="S711" s="327"/>
      <c r="T711" s="327"/>
      <c r="U711" s="327"/>
      <c r="V711" s="327"/>
      <c r="W711" s="327"/>
      <c r="X711" s="327"/>
      <c r="Y711" s="327"/>
      <c r="Z711" s="327"/>
    </row>
    <row r="712" spans="1:26" ht="15.75" customHeight="1">
      <c r="A712" s="314"/>
      <c r="B712" s="314"/>
      <c r="C712" s="314"/>
      <c r="D712" s="314"/>
      <c r="E712" s="314"/>
      <c r="F712" s="314"/>
      <c r="G712" s="314"/>
      <c r="H712" s="314"/>
      <c r="I712" s="314"/>
      <c r="J712" s="327"/>
      <c r="K712" s="327"/>
      <c r="L712" s="327"/>
      <c r="M712" s="327"/>
      <c r="N712" s="327"/>
      <c r="O712" s="327"/>
      <c r="P712" s="327"/>
      <c r="Q712" s="327"/>
      <c r="R712" s="327"/>
      <c r="S712" s="327"/>
      <c r="T712" s="327"/>
      <c r="U712" s="327"/>
      <c r="V712" s="327"/>
      <c r="W712" s="327"/>
      <c r="X712" s="327"/>
      <c r="Y712" s="327"/>
      <c r="Z712" s="327"/>
    </row>
    <row r="713" spans="1:26" ht="15.75" customHeight="1">
      <c r="A713" s="314"/>
      <c r="B713" s="314"/>
      <c r="C713" s="314"/>
      <c r="D713" s="314"/>
      <c r="E713" s="314"/>
      <c r="F713" s="314"/>
      <c r="G713" s="314"/>
      <c r="H713" s="314"/>
      <c r="I713" s="314"/>
      <c r="J713" s="327"/>
      <c r="K713" s="327"/>
      <c r="L713" s="327"/>
      <c r="M713" s="327"/>
      <c r="N713" s="327"/>
      <c r="O713" s="327"/>
      <c r="P713" s="327"/>
      <c r="Q713" s="327"/>
      <c r="R713" s="327"/>
      <c r="S713" s="327"/>
      <c r="T713" s="327"/>
      <c r="U713" s="327"/>
      <c r="V713" s="327"/>
      <c r="W713" s="327"/>
      <c r="X713" s="327"/>
      <c r="Y713" s="327"/>
      <c r="Z713" s="327"/>
    </row>
    <row r="714" spans="1:26" ht="15.75" customHeight="1">
      <c r="A714" s="314"/>
      <c r="B714" s="314"/>
      <c r="C714" s="314"/>
      <c r="D714" s="314"/>
      <c r="E714" s="314"/>
      <c r="F714" s="314"/>
      <c r="G714" s="314"/>
      <c r="H714" s="314"/>
      <c r="I714" s="314"/>
      <c r="J714" s="327"/>
      <c r="K714" s="327"/>
      <c r="L714" s="327"/>
      <c r="M714" s="327"/>
      <c r="N714" s="327"/>
      <c r="O714" s="327"/>
      <c r="P714" s="327"/>
      <c r="Q714" s="327"/>
      <c r="R714" s="327"/>
      <c r="S714" s="327"/>
      <c r="T714" s="327"/>
      <c r="U714" s="327"/>
      <c r="V714" s="327"/>
      <c r="W714" s="327"/>
      <c r="X714" s="327"/>
      <c r="Y714" s="327"/>
      <c r="Z714" s="327"/>
    </row>
    <row r="715" spans="1:26" ht="15.75" customHeight="1">
      <c r="A715" s="314"/>
      <c r="B715" s="314"/>
      <c r="C715" s="314"/>
      <c r="D715" s="314"/>
      <c r="E715" s="314"/>
      <c r="F715" s="314"/>
      <c r="G715" s="314"/>
      <c r="H715" s="314"/>
      <c r="I715" s="314"/>
      <c r="J715" s="327"/>
      <c r="K715" s="327"/>
      <c r="L715" s="327"/>
      <c r="M715" s="327"/>
      <c r="N715" s="327"/>
      <c r="O715" s="327"/>
      <c r="P715" s="327"/>
      <c r="Q715" s="327"/>
      <c r="R715" s="327"/>
      <c r="S715" s="327"/>
      <c r="T715" s="327"/>
      <c r="U715" s="327"/>
      <c r="V715" s="327"/>
      <c r="W715" s="327"/>
      <c r="X715" s="327"/>
      <c r="Y715" s="327"/>
      <c r="Z715" s="327"/>
    </row>
    <row r="716" spans="1:26" ht="15.75" customHeight="1">
      <c r="A716" s="314"/>
      <c r="B716" s="314"/>
      <c r="C716" s="314"/>
      <c r="D716" s="314"/>
      <c r="E716" s="314"/>
      <c r="F716" s="314"/>
      <c r="G716" s="314"/>
      <c r="H716" s="314"/>
      <c r="I716" s="314"/>
      <c r="J716" s="327"/>
      <c r="K716" s="327"/>
      <c r="L716" s="327"/>
      <c r="M716" s="327"/>
      <c r="N716" s="327"/>
      <c r="O716" s="327"/>
      <c r="P716" s="327"/>
      <c r="Q716" s="327"/>
      <c r="R716" s="327"/>
      <c r="S716" s="327"/>
      <c r="T716" s="327"/>
      <c r="U716" s="327"/>
      <c r="V716" s="327"/>
      <c r="W716" s="327"/>
      <c r="X716" s="327"/>
      <c r="Y716" s="327"/>
      <c r="Z716" s="327"/>
    </row>
    <row r="717" spans="1:26" ht="15.75" customHeight="1">
      <c r="A717" s="314"/>
      <c r="B717" s="314"/>
      <c r="C717" s="314"/>
      <c r="D717" s="314"/>
      <c r="E717" s="314"/>
      <c r="F717" s="314"/>
      <c r="G717" s="314"/>
      <c r="H717" s="314"/>
      <c r="I717" s="314"/>
      <c r="J717" s="327"/>
      <c r="K717" s="327"/>
      <c r="L717" s="327"/>
      <c r="M717" s="327"/>
      <c r="N717" s="327"/>
      <c r="O717" s="327"/>
      <c r="P717" s="327"/>
      <c r="Q717" s="327"/>
      <c r="R717" s="327"/>
      <c r="S717" s="327"/>
      <c r="T717" s="327"/>
      <c r="U717" s="327"/>
      <c r="V717" s="327"/>
      <c r="W717" s="327"/>
      <c r="X717" s="327"/>
      <c r="Y717" s="327"/>
      <c r="Z717" s="327"/>
    </row>
    <row r="718" spans="1:26" ht="15.75" customHeight="1">
      <c r="A718" s="314"/>
      <c r="B718" s="314"/>
      <c r="C718" s="314"/>
      <c r="D718" s="314"/>
      <c r="E718" s="314"/>
      <c r="F718" s="314"/>
      <c r="G718" s="314"/>
      <c r="H718" s="314"/>
      <c r="I718" s="314"/>
      <c r="J718" s="327"/>
      <c r="K718" s="327"/>
      <c r="L718" s="327"/>
      <c r="M718" s="327"/>
      <c r="N718" s="327"/>
      <c r="O718" s="327"/>
      <c r="P718" s="327"/>
      <c r="Q718" s="327"/>
      <c r="R718" s="327"/>
      <c r="S718" s="327"/>
      <c r="T718" s="327"/>
      <c r="U718" s="327"/>
      <c r="V718" s="327"/>
      <c r="W718" s="327"/>
      <c r="X718" s="327"/>
      <c r="Y718" s="327"/>
      <c r="Z718" s="327"/>
    </row>
    <row r="719" spans="1:26" ht="15.75" customHeight="1">
      <c r="A719" s="314"/>
      <c r="B719" s="314"/>
      <c r="C719" s="314"/>
      <c r="D719" s="314"/>
      <c r="E719" s="314"/>
      <c r="F719" s="314"/>
      <c r="G719" s="314"/>
      <c r="H719" s="314"/>
      <c r="I719" s="314"/>
      <c r="J719" s="327"/>
      <c r="K719" s="327"/>
      <c r="L719" s="327"/>
      <c r="M719" s="327"/>
      <c r="N719" s="327"/>
      <c r="O719" s="327"/>
      <c r="P719" s="327"/>
      <c r="Q719" s="327"/>
      <c r="R719" s="327"/>
      <c r="S719" s="327"/>
      <c r="T719" s="327"/>
      <c r="U719" s="327"/>
      <c r="V719" s="327"/>
      <c r="W719" s="327"/>
      <c r="X719" s="327"/>
      <c r="Y719" s="327"/>
      <c r="Z719" s="327"/>
    </row>
    <row r="720" spans="1:26" ht="15.75" customHeight="1">
      <c r="A720" s="314"/>
      <c r="B720" s="314"/>
      <c r="C720" s="314"/>
      <c r="D720" s="314"/>
      <c r="E720" s="314"/>
      <c r="F720" s="314"/>
      <c r="G720" s="314"/>
      <c r="H720" s="314"/>
      <c r="I720" s="314"/>
      <c r="J720" s="327"/>
      <c r="K720" s="327"/>
      <c r="L720" s="327"/>
      <c r="M720" s="327"/>
      <c r="N720" s="327"/>
      <c r="O720" s="327"/>
      <c r="P720" s="327"/>
      <c r="Q720" s="327"/>
      <c r="R720" s="327"/>
      <c r="S720" s="327"/>
      <c r="T720" s="327"/>
      <c r="U720" s="327"/>
      <c r="V720" s="327"/>
      <c r="W720" s="327"/>
      <c r="X720" s="327"/>
      <c r="Y720" s="327"/>
      <c r="Z720" s="327"/>
    </row>
    <row r="721" spans="1:26" ht="15.75" customHeight="1">
      <c r="A721" s="314"/>
      <c r="B721" s="314"/>
      <c r="C721" s="314"/>
      <c r="D721" s="314"/>
      <c r="E721" s="314"/>
      <c r="F721" s="314"/>
      <c r="G721" s="314"/>
      <c r="H721" s="314"/>
      <c r="I721" s="314"/>
      <c r="J721" s="327"/>
      <c r="K721" s="327"/>
      <c r="L721" s="327"/>
      <c r="M721" s="327"/>
      <c r="N721" s="327"/>
      <c r="O721" s="327"/>
      <c r="P721" s="327"/>
      <c r="Q721" s="327"/>
      <c r="R721" s="327"/>
      <c r="S721" s="327"/>
      <c r="T721" s="327"/>
      <c r="U721" s="327"/>
      <c r="V721" s="327"/>
      <c r="W721" s="327"/>
      <c r="X721" s="327"/>
      <c r="Y721" s="327"/>
      <c r="Z721" s="327"/>
    </row>
    <row r="722" spans="1:26" ht="15.75" customHeight="1">
      <c r="A722" s="314"/>
      <c r="B722" s="314"/>
      <c r="C722" s="314"/>
      <c r="D722" s="314"/>
      <c r="E722" s="314"/>
      <c r="F722" s="314"/>
      <c r="G722" s="314"/>
      <c r="H722" s="314"/>
      <c r="I722" s="314"/>
      <c r="J722" s="327"/>
      <c r="K722" s="327"/>
      <c r="L722" s="327"/>
      <c r="M722" s="327"/>
      <c r="N722" s="327"/>
      <c r="O722" s="327"/>
      <c r="P722" s="327"/>
      <c r="Q722" s="327"/>
      <c r="R722" s="327"/>
      <c r="S722" s="327"/>
      <c r="T722" s="327"/>
      <c r="U722" s="327"/>
      <c r="V722" s="327"/>
      <c r="W722" s="327"/>
      <c r="X722" s="327"/>
      <c r="Y722" s="327"/>
      <c r="Z722" s="327"/>
    </row>
    <row r="723" spans="1:26" ht="15.75" customHeight="1">
      <c r="A723" s="314"/>
      <c r="B723" s="314"/>
      <c r="C723" s="314"/>
      <c r="D723" s="314"/>
      <c r="E723" s="314"/>
      <c r="F723" s="314"/>
      <c r="G723" s="314"/>
      <c r="H723" s="314"/>
      <c r="I723" s="314"/>
      <c r="J723" s="327"/>
      <c r="K723" s="327"/>
      <c r="L723" s="327"/>
      <c r="M723" s="327"/>
      <c r="N723" s="327"/>
      <c r="O723" s="327"/>
      <c r="P723" s="327"/>
      <c r="Q723" s="327"/>
      <c r="R723" s="327"/>
      <c r="S723" s="327"/>
      <c r="T723" s="327"/>
      <c r="U723" s="327"/>
      <c r="V723" s="327"/>
      <c r="W723" s="327"/>
      <c r="X723" s="327"/>
      <c r="Y723" s="327"/>
      <c r="Z723" s="327"/>
    </row>
    <row r="724" spans="1:26" ht="15.75" customHeight="1">
      <c r="A724" s="314"/>
      <c r="B724" s="314"/>
      <c r="C724" s="314"/>
      <c r="D724" s="314"/>
      <c r="E724" s="314"/>
      <c r="F724" s="314"/>
      <c r="G724" s="314"/>
      <c r="H724" s="314"/>
      <c r="I724" s="314"/>
      <c r="J724" s="327"/>
      <c r="K724" s="327"/>
      <c r="L724" s="327"/>
      <c r="M724" s="327"/>
      <c r="N724" s="327"/>
      <c r="O724" s="327"/>
      <c r="P724" s="327"/>
      <c r="Q724" s="327"/>
      <c r="R724" s="327"/>
      <c r="S724" s="327"/>
      <c r="T724" s="327"/>
      <c r="U724" s="327"/>
      <c r="V724" s="327"/>
      <c r="W724" s="327"/>
      <c r="X724" s="327"/>
      <c r="Y724" s="327"/>
      <c r="Z724" s="327"/>
    </row>
    <row r="725" spans="1:26" ht="15.75" customHeight="1">
      <c r="A725" s="314"/>
      <c r="B725" s="314"/>
      <c r="C725" s="314"/>
      <c r="D725" s="314"/>
      <c r="E725" s="314"/>
      <c r="F725" s="314"/>
      <c r="G725" s="314"/>
      <c r="H725" s="314"/>
      <c r="I725" s="314"/>
      <c r="J725" s="327"/>
      <c r="K725" s="327"/>
      <c r="L725" s="327"/>
      <c r="M725" s="327"/>
      <c r="N725" s="327"/>
      <c r="O725" s="327"/>
      <c r="P725" s="327"/>
      <c r="Q725" s="327"/>
      <c r="R725" s="327"/>
      <c r="S725" s="327"/>
      <c r="T725" s="327"/>
      <c r="U725" s="327"/>
      <c r="V725" s="327"/>
      <c r="W725" s="327"/>
      <c r="X725" s="327"/>
      <c r="Y725" s="327"/>
      <c r="Z725" s="327"/>
    </row>
    <row r="726" spans="1:26" ht="15.75" customHeight="1">
      <c r="A726" s="314"/>
      <c r="B726" s="314"/>
      <c r="C726" s="314"/>
      <c r="D726" s="314"/>
      <c r="E726" s="314"/>
      <c r="F726" s="314"/>
      <c r="G726" s="314"/>
      <c r="H726" s="314"/>
      <c r="I726" s="314"/>
      <c r="J726" s="327"/>
      <c r="K726" s="327"/>
      <c r="L726" s="327"/>
      <c r="M726" s="327"/>
      <c r="N726" s="327"/>
      <c r="O726" s="327"/>
      <c r="P726" s="327"/>
      <c r="Q726" s="327"/>
      <c r="R726" s="327"/>
      <c r="S726" s="327"/>
      <c r="T726" s="327"/>
      <c r="U726" s="327"/>
      <c r="V726" s="327"/>
      <c r="W726" s="327"/>
      <c r="X726" s="327"/>
      <c r="Y726" s="327"/>
      <c r="Z726" s="327"/>
    </row>
    <row r="727" spans="1:26" ht="15.75" customHeight="1">
      <c r="A727" s="314"/>
      <c r="B727" s="314"/>
      <c r="C727" s="314"/>
      <c r="D727" s="314"/>
      <c r="E727" s="314"/>
      <c r="F727" s="314"/>
      <c r="G727" s="314"/>
      <c r="H727" s="314"/>
      <c r="I727" s="314"/>
      <c r="J727" s="327"/>
      <c r="K727" s="327"/>
      <c r="L727" s="327"/>
      <c r="M727" s="327"/>
      <c r="N727" s="327"/>
      <c r="O727" s="327"/>
      <c r="P727" s="327"/>
      <c r="Q727" s="327"/>
      <c r="R727" s="327"/>
      <c r="S727" s="327"/>
      <c r="T727" s="327"/>
      <c r="U727" s="327"/>
      <c r="V727" s="327"/>
      <c r="W727" s="327"/>
      <c r="X727" s="327"/>
      <c r="Y727" s="327"/>
      <c r="Z727" s="327"/>
    </row>
    <row r="728" spans="1:26" ht="15.75" customHeight="1">
      <c r="A728" s="314"/>
      <c r="B728" s="314"/>
      <c r="C728" s="314"/>
      <c r="D728" s="314"/>
      <c r="E728" s="314"/>
      <c r="F728" s="314"/>
      <c r="G728" s="314"/>
      <c r="H728" s="314"/>
      <c r="I728" s="314"/>
      <c r="J728" s="327"/>
      <c r="K728" s="327"/>
      <c r="L728" s="327"/>
      <c r="M728" s="327"/>
      <c r="N728" s="327"/>
      <c r="O728" s="327"/>
      <c r="P728" s="327"/>
      <c r="Q728" s="327"/>
      <c r="R728" s="327"/>
      <c r="S728" s="327"/>
      <c r="T728" s="327"/>
      <c r="U728" s="327"/>
      <c r="V728" s="327"/>
      <c r="W728" s="327"/>
      <c r="X728" s="327"/>
      <c r="Y728" s="327"/>
      <c r="Z728" s="327"/>
    </row>
    <row r="729" spans="1:26" ht="15.75" customHeight="1">
      <c r="A729" s="314"/>
      <c r="B729" s="314"/>
      <c r="C729" s="314"/>
      <c r="D729" s="314"/>
      <c r="E729" s="314"/>
      <c r="F729" s="314"/>
      <c r="G729" s="314"/>
      <c r="H729" s="314"/>
      <c r="I729" s="314"/>
      <c r="J729" s="327"/>
      <c r="K729" s="327"/>
      <c r="L729" s="327"/>
      <c r="M729" s="327"/>
      <c r="N729" s="327"/>
      <c r="O729" s="327"/>
      <c r="P729" s="327"/>
      <c r="Q729" s="327"/>
      <c r="R729" s="327"/>
      <c r="S729" s="327"/>
      <c r="T729" s="327"/>
      <c r="U729" s="327"/>
      <c r="V729" s="327"/>
      <c r="W729" s="327"/>
      <c r="X729" s="327"/>
      <c r="Y729" s="327"/>
      <c r="Z729" s="327"/>
    </row>
    <row r="730" spans="1:26" ht="15.75" customHeight="1">
      <c r="A730" s="314"/>
      <c r="B730" s="314"/>
      <c r="C730" s="314"/>
      <c r="D730" s="314"/>
      <c r="E730" s="314"/>
      <c r="F730" s="314"/>
      <c r="G730" s="314"/>
      <c r="H730" s="314"/>
      <c r="I730" s="314"/>
      <c r="J730" s="327"/>
      <c r="K730" s="327"/>
      <c r="L730" s="327"/>
      <c r="M730" s="327"/>
      <c r="N730" s="327"/>
      <c r="O730" s="327"/>
      <c r="P730" s="327"/>
      <c r="Q730" s="327"/>
      <c r="R730" s="327"/>
      <c r="S730" s="327"/>
      <c r="T730" s="327"/>
      <c r="U730" s="327"/>
      <c r="V730" s="327"/>
      <c r="W730" s="327"/>
      <c r="X730" s="327"/>
      <c r="Y730" s="327"/>
      <c r="Z730" s="327"/>
    </row>
    <row r="731" spans="1:26" ht="15.75" customHeight="1">
      <c r="A731" s="314"/>
      <c r="B731" s="314"/>
      <c r="C731" s="314"/>
      <c r="D731" s="314"/>
      <c r="E731" s="314"/>
      <c r="F731" s="314"/>
      <c r="G731" s="314"/>
      <c r="H731" s="314"/>
      <c r="I731" s="314"/>
      <c r="J731" s="327"/>
      <c r="K731" s="327"/>
      <c r="L731" s="327"/>
      <c r="M731" s="327"/>
      <c r="N731" s="327"/>
      <c r="O731" s="327"/>
      <c r="P731" s="327"/>
      <c r="Q731" s="327"/>
      <c r="R731" s="327"/>
      <c r="S731" s="327"/>
      <c r="T731" s="327"/>
      <c r="U731" s="327"/>
      <c r="V731" s="327"/>
      <c r="W731" s="327"/>
      <c r="X731" s="327"/>
      <c r="Y731" s="327"/>
      <c r="Z731" s="327"/>
    </row>
    <row r="732" spans="1:26" ht="15.75" customHeight="1">
      <c r="A732" s="314"/>
      <c r="B732" s="314"/>
      <c r="C732" s="314"/>
      <c r="D732" s="314"/>
      <c r="E732" s="314"/>
      <c r="F732" s="314"/>
      <c r="G732" s="314"/>
      <c r="H732" s="314"/>
      <c r="I732" s="314"/>
      <c r="J732" s="327"/>
      <c r="K732" s="327"/>
      <c r="L732" s="327"/>
      <c r="M732" s="327"/>
      <c r="N732" s="327"/>
      <c r="O732" s="327"/>
      <c r="P732" s="327"/>
      <c r="Q732" s="327"/>
      <c r="R732" s="327"/>
      <c r="S732" s="327"/>
      <c r="T732" s="327"/>
      <c r="U732" s="327"/>
      <c r="V732" s="327"/>
      <c r="W732" s="327"/>
      <c r="X732" s="327"/>
      <c r="Y732" s="327"/>
      <c r="Z732" s="327"/>
    </row>
    <row r="733" spans="1:26" ht="15.75" customHeight="1">
      <c r="A733" s="314"/>
      <c r="B733" s="314"/>
      <c r="C733" s="314"/>
      <c r="D733" s="314"/>
      <c r="E733" s="314"/>
      <c r="F733" s="314"/>
      <c r="G733" s="314"/>
      <c r="H733" s="314"/>
      <c r="I733" s="314"/>
      <c r="J733" s="327"/>
      <c r="K733" s="327"/>
      <c r="L733" s="327"/>
      <c r="M733" s="327"/>
      <c r="N733" s="327"/>
      <c r="O733" s="327"/>
      <c r="P733" s="327"/>
      <c r="Q733" s="327"/>
      <c r="R733" s="327"/>
      <c r="S733" s="327"/>
      <c r="T733" s="327"/>
      <c r="U733" s="327"/>
      <c r="V733" s="327"/>
      <c r="W733" s="327"/>
      <c r="X733" s="327"/>
      <c r="Y733" s="327"/>
      <c r="Z733" s="327"/>
    </row>
    <row r="734" spans="1:26" ht="15.75" customHeight="1">
      <c r="A734" s="314"/>
      <c r="B734" s="314"/>
      <c r="C734" s="314"/>
      <c r="D734" s="314"/>
      <c r="E734" s="314"/>
      <c r="F734" s="314"/>
      <c r="G734" s="314"/>
      <c r="H734" s="314"/>
      <c r="I734" s="314"/>
      <c r="J734" s="327"/>
      <c r="K734" s="327"/>
      <c r="L734" s="327"/>
      <c r="M734" s="327"/>
      <c r="N734" s="327"/>
      <c r="O734" s="327"/>
      <c r="P734" s="327"/>
      <c r="Q734" s="327"/>
      <c r="R734" s="327"/>
      <c r="S734" s="327"/>
      <c r="T734" s="327"/>
      <c r="U734" s="327"/>
      <c r="V734" s="327"/>
      <c r="W734" s="327"/>
      <c r="X734" s="327"/>
      <c r="Y734" s="327"/>
      <c r="Z734" s="327"/>
    </row>
    <row r="735" spans="1:26" ht="15.75" customHeight="1">
      <c r="A735" s="314"/>
      <c r="B735" s="314"/>
      <c r="C735" s="314"/>
      <c r="D735" s="314"/>
      <c r="E735" s="314"/>
      <c r="F735" s="314"/>
      <c r="G735" s="314"/>
      <c r="H735" s="314"/>
      <c r="I735" s="314"/>
      <c r="J735" s="327"/>
      <c r="K735" s="327"/>
      <c r="L735" s="327"/>
      <c r="M735" s="327"/>
      <c r="N735" s="327"/>
      <c r="O735" s="327"/>
      <c r="P735" s="327"/>
      <c r="Q735" s="327"/>
      <c r="R735" s="327"/>
      <c r="S735" s="327"/>
      <c r="T735" s="327"/>
      <c r="U735" s="327"/>
      <c r="V735" s="327"/>
      <c r="W735" s="327"/>
      <c r="X735" s="327"/>
      <c r="Y735" s="327"/>
      <c r="Z735" s="327"/>
    </row>
    <row r="736" spans="1:26" ht="15.75" customHeight="1">
      <c r="A736" s="314"/>
      <c r="B736" s="314"/>
      <c r="C736" s="314"/>
      <c r="D736" s="314"/>
      <c r="E736" s="314"/>
      <c r="F736" s="314"/>
      <c r="G736" s="314"/>
      <c r="H736" s="314"/>
      <c r="I736" s="314"/>
      <c r="J736" s="327"/>
      <c r="K736" s="327"/>
      <c r="L736" s="327"/>
      <c r="M736" s="327"/>
      <c r="N736" s="327"/>
      <c r="O736" s="327"/>
      <c r="P736" s="327"/>
      <c r="Q736" s="327"/>
      <c r="R736" s="327"/>
      <c r="S736" s="327"/>
      <c r="T736" s="327"/>
      <c r="U736" s="327"/>
      <c r="V736" s="327"/>
      <c r="W736" s="327"/>
      <c r="X736" s="327"/>
      <c r="Y736" s="327"/>
      <c r="Z736" s="327"/>
    </row>
    <row r="737" spans="1:26" ht="15.75" customHeight="1">
      <c r="A737" s="314"/>
      <c r="B737" s="314"/>
      <c r="C737" s="314"/>
      <c r="D737" s="314"/>
      <c r="E737" s="314"/>
      <c r="F737" s="314"/>
      <c r="G737" s="314"/>
      <c r="H737" s="314"/>
      <c r="I737" s="314"/>
      <c r="J737" s="327"/>
      <c r="K737" s="327"/>
      <c r="L737" s="327"/>
      <c r="M737" s="327"/>
      <c r="N737" s="327"/>
      <c r="O737" s="327"/>
      <c r="P737" s="327"/>
      <c r="Q737" s="327"/>
      <c r="R737" s="327"/>
      <c r="S737" s="327"/>
      <c r="T737" s="327"/>
      <c r="U737" s="327"/>
      <c r="V737" s="327"/>
      <c r="W737" s="327"/>
      <c r="X737" s="327"/>
      <c r="Y737" s="327"/>
      <c r="Z737" s="327"/>
    </row>
    <row r="738" spans="1:26" ht="15.75" customHeight="1">
      <c r="A738" s="314"/>
      <c r="B738" s="314"/>
      <c r="C738" s="314"/>
      <c r="D738" s="314"/>
      <c r="E738" s="314"/>
      <c r="F738" s="314"/>
      <c r="G738" s="314"/>
      <c r="H738" s="314"/>
      <c r="I738" s="314"/>
      <c r="J738" s="327"/>
      <c r="K738" s="327"/>
      <c r="L738" s="327"/>
      <c r="M738" s="327"/>
      <c r="N738" s="327"/>
      <c r="O738" s="327"/>
      <c r="P738" s="327"/>
      <c r="Q738" s="327"/>
      <c r="R738" s="327"/>
      <c r="S738" s="327"/>
      <c r="T738" s="327"/>
      <c r="U738" s="327"/>
      <c r="V738" s="327"/>
      <c r="W738" s="327"/>
      <c r="X738" s="327"/>
      <c r="Y738" s="327"/>
      <c r="Z738" s="327"/>
    </row>
    <row r="739" spans="1:26" ht="15.75" customHeight="1">
      <c r="A739" s="314"/>
      <c r="B739" s="314"/>
      <c r="C739" s="314"/>
      <c r="D739" s="314"/>
      <c r="E739" s="314"/>
      <c r="F739" s="314"/>
      <c r="G739" s="314"/>
      <c r="H739" s="314"/>
      <c r="I739" s="314"/>
      <c r="J739" s="327"/>
      <c r="K739" s="327"/>
      <c r="L739" s="327"/>
      <c r="M739" s="327"/>
      <c r="N739" s="327"/>
      <c r="O739" s="327"/>
      <c r="P739" s="327"/>
      <c r="Q739" s="327"/>
      <c r="R739" s="327"/>
      <c r="S739" s="327"/>
      <c r="T739" s="327"/>
      <c r="U739" s="327"/>
      <c r="V739" s="327"/>
      <c r="W739" s="327"/>
      <c r="X739" s="327"/>
      <c r="Y739" s="327"/>
      <c r="Z739" s="327"/>
    </row>
    <row r="740" spans="1:26" ht="15.75" customHeight="1">
      <c r="A740" s="314"/>
      <c r="B740" s="314"/>
      <c r="C740" s="314"/>
      <c r="D740" s="314"/>
      <c r="E740" s="314"/>
      <c r="F740" s="314"/>
      <c r="G740" s="314"/>
      <c r="H740" s="314"/>
      <c r="I740" s="314"/>
      <c r="J740" s="327"/>
      <c r="K740" s="327"/>
      <c r="L740" s="327"/>
      <c r="M740" s="327"/>
      <c r="N740" s="327"/>
      <c r="O740" s="327"/>
      <c r="P740" s="327"/>
      <c r="Q740" s="327"/>
      <c r="R740" s="327"/>
      <c r="S740" s="327"/>
      <c r="T740" s="327"/>
      <c r="U740" s="327"/>
      <c r="V740" s="327"/>
      <c r="W740" s="327"/>
      <c r="X740" s="327"/>
      <c r="Y740" s="327"/>
      <c r="Z740" s="327"/>
    </row>
    <row r="741" spans="1:26" ht="15.75" customHeight="1">
      <c r="A741" s="314"/>
      <c r="B741" s="314"/>
      <c r="C741" s="314"/>
      <c r="D741" s="314"/>
      <c r="E741" s="314"/>
      <c r="F741" s="314"/>
      <c r="G741" s="314"/>
      <c r="H741" s="314"/>
      <c r="I741" s="314"/>
      <c r="J741" s="327"/>
      <c r="K741" s="327"/>
      <c r="L741" s="327"/>
      <c r="M741" s="327"/>
      <c r="N741" s="327"/>
      <c r="O741" s="327"/>
      <c r="P741" s="327"/>
      <c r="Q741" s="327"/>
      <c r="R741" s="327"/>
      <c r="S741" s="327"/>
      <c r="T741" s="327"/>
      <c r="U741" s="327"/>
      <c r="V741" s="327"/>
      <c r="W741" s="327"/>
      <c r="X741" s="327"/>
      <c r="Y741" s="327"/>
      <c r="Z741" s="327"/>
    </row>
    <row r="742" spans="1:26" ht="15.75" customHeight="1">
      <c r="A742" s="314"/>
      <c r="B742" s="314"/>
      <c r="C742" s="314"/>
      <c r="D742" s="314"/>
      <c r="E742" s="314"/>
      <c r="F742" s="314"/>
      <c r="G742" s="314"/>
      <c r="H742" s="314"/>
      <c r="I742" s="314"/>
      <c r="J742" s="327"/>
      <c r="K742" s="327"/>
      <c r="L742" s="327"/>
      <c r="M742" s="327"/>
      <c r="N742" s="327"/>
      <c r="O742" s="327"/>
      <c r="P742" s="327"/>
      <c r="Q742" s="327"/>
      <c r="R742" s="327"/>
      <c r="S742" s="327"/>
      <c r="T742" s="327"/>
      <c r="U742" s="327"/>
      <c r="V742" s="327"/>
      <c r="W742" s="327"/>
      <c r="X742" s="327"/>
      <c r="Y742" s="327"/>
      <c r="Z742" s="327"/>
    </row>
    <row r="743" spans="1:26" ht="15.75" customHeight="1">
      <c r="A743" s="314"/>
      <c r="B743" s="314"/>
      <c r="C743" s="314"/>
      <c r="D743" s="314"/>
      <c r="E743" s="314"/>
      <c r="F743" s="314"/>
      <c r="G743" s="314"/>
      <c r="H743" s="314"/>
      <c r="I743" s="314"/>
      <c r="J743" s="327"/>
      <c r="K743" s="327"/>
      <c r="L743" s="327"/>
      <c r="M743" s="327"/>
      <c r="N743" s="327"/>
      <c r="O743" s="327"/>
      <c r="P743" s="327"/>
      <c r="Q743" s="327"/>
      <c r="R743" s="327"/>
      <c r="S743" s="327"/>
      <c r="T743" s="327"/>
      <c r="U743" s="327"/>
      <c r="V743" s="327"/>
      <c r="W743" s="327"/>
      <c r="X743" s="327"/>
      <c r="Y743" s="327"/>
      <c r="Z743" s="327"/>
    </row>
    <row r="744" spans="1:26" ht="15.75" customHeight="1">
      <c r="A744" s="314"/>
      <c r="B744" s="314"/>
      <c r="C744" s="314"/>
      <c r="D744" s="314"/>
      <c r="E744" s="314"/>
      <c r="F744" s="314"/>
      <c r="G744" s="314"/>
      <c r="H744" s="314"/>
      <c r="I744" s="314"/>
      <c r="J744" s="327"/>
      <c r="K744" s="327"/>
      <c r="L744" s="327"/>
      <c r="M744" s="327"/>
      <c r="N744" s="327"/>
      <c r="O744" s="327"/>
      <c r="P744" s="327"/>
      <c r="Q744" s="327"/>
      <c r="R744" s="327"/>
      <c r="S744" s="327"/>
      <c r="T744" s="327"/>
      <c r="U744" s="327"/>
      <c r="V744" s="327"/>
      <c r="W744" s="327"/>
      <c r="X744" s="327"/>
      <c r="Y744" s="327"/>
      <c r="Z744" s="327"/>
    </row>
    <row r="745" spans="1:26" ht="15.75" customHeight="1">
      <c r="A745" s="314"/>
      <c r="B745" s="314"/>
      <c r="C745" s="314"/>
      <c r="D745" s="314"/>
      <c r="E745" s="314"/>
      <c r="F745" s="314"/>
      <c r="G745" s="314"/>
      <c r="H745" s="314"/>
      <c r="I745" s="314"/>
      <c r="J745" s="327"/>
      <c r="K745" s="327"/>
      <c r="L745" s="327"/>
      <c r="M745" s="327"/>
      <c r="N745" s="327"/>
      <c r="O745" s="327"/>
      <c r="P745" s="327"/>
      <c r="Q745" s="327"/>
      <c r="R745" s="327"/>
      <c r="S745" s="327"/>
      <c r="T745" s="327"/>
      <c r="U745" s="327"/>
      <c r="V745" s="327"/>
      <c r="W745" s="327"/>
      <c r="X745" s="327"/>
      <c r="Y745" s="327"/>
      <c r="Z745" s="327"/>
    </row>
    <row r="746" spans="1:26" ht="15.75" customHeight="1">
      <c r="A746" s="314"/>
      <c r="B746" s="314"/>
      <c r="C746" s="314"/>
      <c r="D746" s="314"/>
      <c r="E746" s="314"/>
      <c r="F746" s="314"/>
      <c r="G746" s="314"/>
      <c r="H746" s="314"/>
      <c r="I746" s="314"/>
      <c r="J746" s="327"/>
      <c r="K746" s="327"/>
      <c r="L746" s="327"/>
      <c r="M746" s="327"/>
      <c r="N746" s="327"/>
      <c r="O746" s="327"/>
      <c r="P746" s="327"/>
      <c r="Q746" s="327"/>
      <c r="R746" s="327"/>
      <c r="S746" s="327"/>
      <c r="T746" s="327"/>
      <c r="U746" s="327"/>
      <c r="V746" s="327"/>
      <c r="W746" s="327"/>
      <c r="X746" s="327"/>
      <c r="Y746" s="327"/>
      <c r="Z746" s="327"/>
    </row>
    <row r="747" spans="1:26" ht="15.75" customHeight="1">
      <c r="A747" s="314"/>
      <c r="B747" s="314"/>
      <c r="C747" s="314"/>
      <c r="D747" s="314"/>
      <c r="E747" s="314"/>
      <c r="F747" s="314"/>
      <c r="G747" s="314"/>
      <c r="H747" s="314"/>
      <c r="I747" s="314"/>
      <c r="J747" s="327"/>
      <c r="K747" s="327"/>
      <c r="L747" s="327"/>
      <c r="M747" s="327"/>
      <c r="N747" s="327"/>
      <c r="O747" s="327"/>
      <c r="P747" s="327"/>
      <c r="Q747" s="327"/>
      <c r="R747" s="327"/>
      <c r="S747" s="327"/>
      <c r="T747" s="327"/>
      <c r="U747" s="327"/>
      <c r="V747" s="327"/>
      <c r="W747" s="327"/>
      <c r="X747" s="327"/>
      <c r="Y747" s="327"/>
      <c r="Z747" s="327"/>
    </row>
    <row r="748" spans="1:26" ht="15.75" customHeight="1">
      <c r="A748" s="314"/>
      <c r="B748" s="314"/>
      <c r="C748" s="314"/>
      <c r="D748" s="314"/>
      <c r="E748" s="314"/>
      <c r="F748" s="314"/>
      <c r="G748" s="314"/>
      <c r="H748" s="314"/>
      <c r="I748" s="314"/>
      <c r="J748" s="327"/>
      <c r="K748" s="327"/>
      <c r="L748" s="327"/>
      <c r="M748" s="327"/>
      <c r="N748" s="327"/>
      <c r="O748" s="327"/>
      <c r="P748" s="327"/>
      <c r="Q748" s="327"/>
      <c r="R748" s="327"/>
      <c r="S748" s="327"/>
      <c r="T748" s="327"/>
      <c r="U748" s="327"/>
      <c r="V748" s="327"/>
      <c r="W748" s="327"/>
      <c r="X748" s="327"/>
      <c r="Y748" s="327"/>
      <c r="Z748" s="327"/>
    </row>
    <row r="749" spans="1:26" ht="15.75" customHeight="1">
      <c r="A749" s="314"/>
      <c r="B749" s="314"/>
      <c r="C749" s="314"/>
      <c r="D749" s="314"/>
      <c r="E749" s="314"/>
      <c r="F749" s="314"/>
      <c r="G749" s="314"/>
      <c r="H749" s="314"/>
      <c r="I749" s="314"/>
      <c r="J749" s="327"/>
      <c r="K749" s="327"/>
      <c r="L749" s="327"/>
      <c r="M749" s="327"/>
      <c r="N749" s="327"/>
      <c r="O749" s="327"/>
      <c r="P749" s="327"/>
      <c r="Q749" s="327"/>
      <c r="R749" s="327"/>
      <c r="S749" s="327"/>
      <c r="T749" s="327"/>
      <c r="U749" s="327"/>
      <c r="V749" s="327"/>
      <c r="W749" s="327"/>
      <c r="X749" s="327"/>
      <c r="Y749" s="327"/>
      <c r="Z749" s="327"/>
    </row>
    <row r="750" spans="1:26" ht="15.75" customHeight="1">
      <c r="A750" s="314"/>
      <c r="B750" s="314"/>
      <c r="C750" s="314"/>
      <c r="D750" s="314"/>
      <c r="E750" s="314"/>
      <c r="F750" s="314"/>
      <c r="G750" s="314"/>
      <c r="H750" s="314"/>
      <c r="I750" s="314"/>
      <c r="J750" s="327"/>
      <c r="K750" s="327"/>
      <c r="L750" s="327"/>
      <c r="M750" s="327"/>
      <c r="N750" s="327"/>
      <c r="O750" s="327"/>
      <c r="P750" s="327"/>
      <c r="Q750" s="327"/>
      <c r="R750" s="327"/>
      <c r="S750" s="327"/>
      <c r="T750" s="327"/>
      <c r="U750" s="327"/>
      <c r="V750" s="327"/>
      <c r="W750" s="327"/>
      <c r="X750" s="327"/>
      <c r="Y750" s="327"/>
      <c r="Z750" s="327"/>
    </row>
    <row r="751" spans="1:26" ht="15.75" customHeight="1">
      <c r="A751" s="314"/>
      <c r="B751" s="314"/>
      <c r="C751" s="314"/>
      <c r="D751" s="314"/>
      <c r="E751" s="314"/>
      <c r="F751" s="314"/>
      <c r="G751" s="314"/>
      <c r="H751" s="314"/>
      <c r="I751" s="314"/>
      <c r="J751" s="327"/>
      <c r="K751" s="327"/>
      <c r="L751" s="327"/>
      <c r="M751" s="327"/>
      <c r="N751" s="327"/>
      <c r="O751" s="327"/>
      <c r="P751" s="327"/>
      <c r="Q751" s="327"/>
      <c r="R751" s="327"/>
      <c r="S751" s="327"/>
      <c r="T751" s="327"/>
      <c r="U751" s="327"/>
      <c r="V751" s="327"/>
      <c r="W751" s="327"/>
      <c r="X751" s="327"/>
      <c r="Y751" s="327"/>
      <c r="Z751" s="327"/>
    </row>
    <row r="752" spans="1:26" ht="15.75" customHeight="1">
      <c r="A752" s="314"/>
      <c r="B752" s="314"/>
      <c r="C752" s="314"/>
      <c r="D752" s="314"/>
      <c r="E752" s="314"/>
      <c r="F752" s="314"/>
      <c r="G752" s="314"/>
      <c r="H752" s="314"/>
      <c r="I752" s="314"/>
      <c r="J752" s="327"/>
      <c r="K752" s="327"/>
      <c r="L752" s="327"/>
      <c r="M752" s="327"/>
      <c r="N752" s="327"/>
      <c r="O752" s="327"/>
      <c r="P752" s="327"/>
      <c r="Q752" s="327"/>
      <c r="R752" s="327"/>
      <c r="S752" s="327"/>
      <c r="T752" s="327"/>
      <c r="U752" s="327"/>
      <c r="V752" s="327"/>
      <c r="W752" s="327"/>
      <c r="X752" s="327"/>
      <c r="Y752" s="327"/>
      <c r="Z752" s="327"/>
    </row>
    <row r="753" spans="1:26" ht="15.75" customHeight="1">
      <c r="A753" s="314"/>
      <c r="B753" s="314"/>
      <c r="C753" s="314"/>
      <c r="D753" s="314"/>
      <c r="E753" s="314"/>
      <c r="F753" s="314"/>
      <c r="G753" s="314"/>
      <c r="H753" s="314"/>
      <c r="I753" s="314"/>
      <c r="J753" s="327"/>
      <c r="K753" s="327"/>
      <c r="L753" s="327"/>
      <c r="M753" s="327"/>
      <c r="N753" s="327"/>
      <c r="O753" s="327"/>
      <c r="P753" s="327"/>
      <c r="Q753" s="327"/>
      <c r="R753" s="327"/>
      <c r="S753" s="327"/>
      <c r="T753" s="327"/>
      <c r="U753" s="327"/>
      <c r="V753" s="327"/>
      <c r="W753" s="327"/>
      <c r="X753" s="327"/>
      <c r="Y753" s="327"/>
      <c r="Z753" s="327"/>
    </row>
    <row r="754" spans="1:26" ht="15.75" customHeight="1">
      <c r="A754" s="314"/>
      <c r="B754" s="314"/>
      <c r="C754" s="314"/>
      <c r="D754" s="314"/>
      <c r="E754" s="314"/>
      <c r="F754" s="314"/>
      <c r="G754" s="314"/>
      <c r="H754" s="314"/>
      <c r="I754" s="314"/>
      <c r="J754" s="327"/>
      <c r="K754" s="327"/>
      <c r="L754" s="327"/>
      <c r="M754" s="327"/>
      <c r="N754" s="327"/>
      <c r="O754" s="327"/>
      <c r="P754" s="327"/>
      <c r="Q754" s="327"/>
      <c r="R754" s="327"/>
      <c r="S754" s="327"/>
      <c r="T754" s="327"/>
      <c r="U754" s="327"/>
      <c r="V754" s="327"/>
      <c r="W754" s="327"/>
      <c r="X754" s="327"/>
      <c r="Y754" s="327"/>
      <c r="Z754" s="327"/>
    </row>
    <row r="755" spans="1:26" ht="15.75" customHeight="1">
      <c r="A755" s="314"/>
      <c r="B755" s="314"/>
      <c r="C755" s="314"/>
      <c r="D755" s="314"/>
      <c r="E755" s="314"/>
      <c r="F755" s="314"/>
      <c r="G755" s="314"/>
      <c r="H755" s="314"/>
      <c r="I755" s="314"/>
      <c r="J755" s="327"/>
      <c r="K755" s="327"/>
      <c r="L755" s="327"/>
      <c r="M755" s="327"/>
      <c r="N755" s="327"/>
      <c r="O755" s="327"/>
      <c r="P755" s="327"/>
      <c r="Q755" s="327"/>
      <c r="R755" s="327"/>
      <c r="S755" s="327"/>
      <c r="T755" s="327"/>
      <c r="U755" s="327"/>
      <c r="V755" s="327"/>
      <c r="W755" s="327"/>
      <c r="X755" s="327"/>
      <c r="Y755" s="327"/>
      <c r="Z755" s="327"/>
    </row>
    <row r="756" spans="1:26" ht="15.75" customHeight="1">
      <c r="A756" s="314"/>
      <c r="B756" s="314"/>
      <c r="C756" s="314"/>
      <c r="D756" s="314"/>
      <c r="E756" s="314"/>
      <c r="F756" s="314"/>
      <c r="G756" s="314"/>
      <c r="H756" s="314"/>
      <c r="I756" s="314"/>
      <c r="J756" s="327"/>
      <c r="K756" s="327"/>
      <c r="L756" s="327"/>
      <c r="M756" s="327"/>
      <c r="N756" s="327"/>
      <c r="O756" s="327"/>
      <c r="P756" s="327"/>
      <c r="Q756" s="327"/>
      <c r="R756" s="327"/>
      <c r="S756" s="327"/>
      <c r="T756" s="327"/>
      <c r="U756" s="327"/>
      <c r="V756" s="327"/>
      <c r="W756" s="327"/>
      <c r="X756" s="327"/>
      <c r="Y756" s="327"/>
      <c r="Z756" s="327"/>
    </row>
    <row r="757" spans="1:26" ht="15.75" customHeight="1">
      <c r="A757" s="314"/>
      <c r="B757" s="314"/>
      <c r="C757" s="314"/>
      <c r="D757" s="314"/>
      <c r="E757" s="314"/>
      <c r="F757" s="314"/>
      <c r="G757" s="314"/>
      <c r="H757" s="314"/>
      <c r="I757" s="314"/>
      <c r="J757" s="327"/>
      <c r="K757" s="327"/>
      <c r="L757" s="327"/>
      <c r="M757" s="327"/>
      <c r="N757" s="327"/>
      <c r="O757" s="327"/>
      <c r="P757" s="327"/>
      <c r="Q757" s="327"/>
      <c r="R757" s="327"/>
      <c r="S757" s="327"/>
      <c r="T757" s="327"/>
      <c r="U757" s="327"/>
      <c r="V757" s="327"/>
      <c r="W757" s="327"/>
      <c r="X757" s="327"/>
      <c r="Y757" s="327"/>
      <c r="Z757" s="327"/>
    </row>
    <row r="758" spans="1:26" ht="15.75" customHeight="1">
      <c r="A758" s="314"/>
      <c r="B758" s="314"/>
      <c r="C758" s="314"/>
      <c r="D758" s="314"/>
      <c r="E758" s="314"/>
      <c r="F758" s="314"/>
      <c r="G758" s="314"/>
      <c r="H758" s="314"/>
      <c r="I758" s="314"/>
      <c r="J758" s="327"/>
      <c r="K758" s="327"/>
      <c r="L758" s="327"/>
      <c r="M758" s="327"/>
      <c r="N758" s="327"/>
      <c r="O758" s="327"/>
      <c r="P758" s="327"/>
      <c r="Q758" s="327"/>
      <c r="R758" s="327"/>
      <c r="S758" s="327"/>
      <c r="T758" s="327"/>
      <c r="U758" s="327"/>
      <c r="V758" s="327"/>
      <c r="W758" s="327"/>
      <c r="X758" s="327"/>
      <c r="Y758" s="327"/>
      <c r="Z758" s="327"/>
    </row>
    <row r="759" spans="1:26" ht="15.75" customHeight="1">
      <c r="A759" s="314"/>
      <c r="B759" s="314"/>
      <c r="C759" s="314"/>
      <c r="D759" s="314"/>
      <c r="E759" s="314"/>
      <c r="F759" s="314"/>
      <c r="G759" s="314"/>
      <c r="H759" s="314"/>
      <c r="I759" s="314"/>
      <c r="J759" s="327"/>
      <c r="K759" s="327"/>
      <c r="L759" s="327"/>
      <c r="M759" s="327"/>
      <c r="N759" s="327"/>
      <c r="O759" s="327"/>
      <c r="P759" s="327"/>
      <c r="Q759" s="327"/>
      <c r="R759" s="327"/>
      <c r="S759" s="327"/>
      <c r="T759" s="327"/>
      <c r="U759" s="327"/>
      <c r="V759" s="327"/>
      <c r="W759" s="327"/>
      <c r="X759" s="327"/>
      <c r="Y759" s="327"/>
      <c r="Z759" s="327"/>
    </row>
    <row r="760" spans="1:26" ht="15.75" customHeight="1">
      <c r="A760" s="314"/>
      <c r="B760" s="314"/>
      <c r="C760" s="314"/>
      <c r="D760" s="314"/>
      <c r="E760" s="314"/>
      <c r="F760" s="314"/>
      <c r="G760" s="314"/>
      <c r="H760" s="314"/>
      <c r="I760" s="314"/>
      <c r="J760" s="327"/>
      <c r="K760" s="327"/>
      <c r="L760" s="327"/>
      <c r="M760" s="327"/>
      <c r="N760" s="327"/>
      <c r="O760" s="327"/>
      <c r="P760" s="327"/>
      <c r="Q760" s="327"/>
      <c r="R760" s="327"/>
      <c r="S760" s="327"/>
      <c r="T760" s="327"/>
      <c r="U760" s="327"/>
      <c r="V760" s="327"/>
      <c r="W760" s="327"/>
      <c r="X760" s="327"/>
      <c r="Y760" s="327"/>
      <c r="Z760" s="327"/>
    </row>
    <row r="761" spans="1:26" ht="15.75" customHeight="1">
      <c r="A761" s="314"/>
      <c r="B761" s="314"/>
      <c r="C761" s="314"/>
      <c r="D761" s="314"/>
      <c r="E761" s="314"/>
      <c r="F761" s="314"/>
      <c r="G761" s="314"/>
      <c r="H761" s="314"/>
      <c r="I761" s="314"/>
      <c r="J761" s="327"/>
      <c r="K761" s="327"/>
      <c r="L761" s="327"/>
      <c r="M761" s="327"/>
      <c r="N761" s="327"/>
      <c r="O761" s="327"/>
      <c r="P761" s="327"/>
      <c r="Q761" s="327"/>
      <c r="R761" s="327"/>
      <c r="S761" s="327"/>
      <c r="T761" s="327"/>
      <c r="U761" s="327"/>
      <c r="V761" s="327"/>
      <c r="W761" s="327"/>
      <c r="X761" s="327"/>
      <c r="Y761" s="327"/>
      <c r="Z761" s="327"/>
    </row>
    <row r="762" spans="1:26" ht="15.75" customHeight="1">
      <c r="A762" s="314"/>
      <c r="B762" s="314"/>
      <c r="C762" s="314"/>
      <c r="D762" s="314"/>
      <c r="E762" s="314"/>
      <c r="F762" s="314"/>
      <c r="G762" s="314"/>
      <c r="H762" s="314"/>
      <c r="I762" s="314"/>
      <c r="J762" s="327"/>
      <c r="K762" s="327"/>
      <c r="L762" s="327"/>
      <c r="M762" s="327"/>
      <c r="N762" s="327"/>
      <c r="O762" s="327"/>
      <c r="P762" s="327"/>
      <c r="Q762" s="327"/>
      <c r="R762" s="327"/>
      <c r="S762" s="327"/>
      <c r="T762" s="327"/>
      <c r="U762" s="327"/>
      <c r="V762" s="327"/>
      <c r="W762" s="327"/>
      <c r="X762" s="327"/>
      <c r="Y762" s="327"/>
      <c r="Z762" s="327"/>
    </row>
    <row r="763" spans="1:26" ht="15.75" customHeight="1">
      <c r="A763" s="314"/>
      <c r="B763" s="314"/>
      <c r="C763" s="314"/>
      <c r="D763" s="314"/>
      <c r="E763" s="314"/>
      <c r="F763" s="314"/>
      <c r="G763" s="314"/>
      <c r="H763" s="314"/>
      <c r="I763" s="314"/>
      <c r="J763" s="327"/>
      <c r="K763" s="327"/>
      <c r="L763" s="327"/>
      <c r="M763" s="327"/>
      <c r="N763" s="327"/>
      <c r="O763" s="327"/>
      <c r="P763" s="327"/>
      <c r="Q763" s="327"/>
      <c r="R763" s="327"/>
      <c r="S763" s="327"/>
      <c r="T763" s="327"/>
      <c r="U763" s="327"/>
      <c r="V763" s="327"/>
      <c r="W763" s="327"/>
      <c r="X763" s="327"/>
      <c r="Y763" s="327"/>
      <c r="Z763" s="327"/>
    </row>
    <row r="764" spans="1:26" ht="15.75" customHeight="1">
      <c r="A764" s="314"/>
      <c r="B764" s="314"/>
      <c r="C764" s="314"/>
      <c r="D764" s="314"/>
      <c r="E764" s="314"/>
      <c r="F764" s="314"/>
      <c r="G764" s="314"/>
      <c r="H764" s="314"/>
      <c r="I764" s="314"/>
      <c r="J764" s="327"/>
      <c r="K764" s="327"/>
      <c r="L764" s="327"/>
      <c r="M764" s="327"/>
      <c r="N764" s="327"/>
      <c r="O764" s="327"/>
      <c r="P764" s="327"/>
      <c r="Q764" s="327"/>
      <c r="R764" s="327"/>
      <c r="S764" s="327"/>
      <c r="T764" s="327"/>
      <c r="U764" s="327"/>
      <c r="V764" s="327"/>
      <c r="W764" s="327"/>
      <c r="X764" s="327"/>
      <c r="Y764" s="327"/>
      <c r="Z764" s="327"/>
    </row>
    <row r="765" spans="1:26" ht="15.75" customHeight="1">
      <c r="A765" s="314"/>
      <c r="B765" s="314"/>
      <c r="C765" s="314"/>
      <c r="D765" s="314"/>
      <c r="E765" s="314"/>
      <c r="F765" s="314"/>
      <c r="G765" s="314"/>
      <c r="H765" s="314"/>
      <c r="I765" s="314"/>
      <c r="J765" s="327"/>
      <c r="K765" s="327"/>
      <c r="L765" s="327"/>
      <c r="M765" s="327"/>
      <c r="N765" s="327"/>
      <c r="O765" s="327"/>
      <c r="P765" s="327"/>
      <c r="Q765" s="327"/>
      <c r="R765" s="327"/>
      <c r="S765" s="327"/>
      <c r="T765" s="327"/>
      <c r="U765" s="327"/>
      <c r="V765" s="327"/>
      <c r="W765" s="327"/>
      <c r="X765" s="327"/>
      <c r="Y765" s="327"/>
      <c r="Z765" s="327"/>
    </row>
    <row r="766" spans="1:26" ht="15.75" customHeight="1">
      <c r="A766" s="314"/>
      <c r="B766" s="314"/>
      <c r="C766" s="314"/>
      <c r="D766" s="314"/>
      <c r="E766" s="314"/>
      <c r="F766" s="314"/>
      <c r="G766" s="314"/>
      <c r="H766" s="314"/>
      <c r="I766" s="314"/>
      <c r="J766" s="327"/>
      <c r="K766" s="327"/>
      <c r="L766" s="327"/>
      <c r="M766" s="327"/>
      <c r="N766" s="327"/>
      <c r="O766" s="327"/>
      <c r="P766" s="327"/>
      <c r="Q766" s="327"/>
      <c r="R766" s="327"/>
      <c r="S766" s="327"/>
      <c r="T766" s="327"/>
      <c r="U766" s="327"/>
      <c r="V766" s="327"/>
      <c r="W766" s="327"/>
      <c r="X766" s="327"/>
      <c r="Y766" s="327"/>
      <c r="Z766" s="327"/>
    </row>
    <row r="767" spans="1:26" ht="15.75" customHeight="1">
      <c r="A767" s="314"/>
      <c r="B767" s="314"/>
      <c r="C767" s="314"/>
      <c r="D767" s="314"/>
      <c r="E767" s="314"/>
      <c r="F767" s="314"/>
      <c r="G767" s="314"/>
      <c r="H767" s="314"/>
      <c r="I767" s="314"/>
      <c r="J767" s="327"/>
      <c r="K767" s="327"/>
      <c r="L767" s="327"/>
      <c r="M767" s="327"/>
      <c r="N767" s="327"/>
      <c r="O767" s="327"/>
      <c r="P767" s="327"/>
      <c r="Q767" s="327"/>
      <c r="R767" s="327"/>
      <c r="S767" s="327"/>
      <c r="T767" s="327"/>
      <c r="U767" s="327"/>
      <c r="V767" s="327"/>
      <c r="W767" s="327"/>
      <c r="X767" s="327"/>
      <c r="Y767" s="327"/>
      <c r="Z767" s="327"/>
    </row>
    <row r="768" spans="1:26" ht="15.75" customHeight="1">
      <c r="A768" s="314"/>
      <c r="B768" s="314"/>
      <c r="C768" s="314"/>
      <c r="D768" s="314"/>
      <c r="E768" s="314"/>
      <c r="F768" s="314"/>
      <c r="G768" s="314"/>
      <c r="H768" s="314"/>
      <c r="I768" s="314"/>
      <c r="J768" s="327"/>
      <c r="K768" s="327"/>
      <c r="L768" s="327"/>
      <c r="M768" s="327"/>
      <c r="N768" s="327"/>
      <c r="O768" s="327"/>
      <c r="P768" s="327"/>
      <c r="Q768" s="327"/>
      <c r="R768" s="327"/>
      <c r="S768" s="327"/>
      <c r="T768" s="327"/>
      <c r="U768" s="327"/>
      <c r="V768" s="327"/>
      <c r="W768" s="327"/>
      <c r="X768" s="327"/>
      <c r="Y768" s="327"/>
      <c r="Z768" s="327"/>
    </row>
    <row r="769" spans="1:26" ht="15.75" customHeight="1">
      <c r="A769" s="314"/>
      <c r="B769" s="314"/>
      <c r="C769" s="314"/>
      <c r="D769" s="314"/>
      <c r="E769" s="314"/>
      <c r="F769" s="314"/>
      <c r="G769" s="314"/>
      <c r="H769" s="314"/>
      <c r="I769" s="314"/>
      <c r="J769" s="327"/>
      <c r="K769" s="327"/>
      <c r="L769" s="327"/>
      <c r="M769" s="327"/>
      <c r="N769" s="327"/>
      <c r="O769" s="327"/>
      <c r="P769" s="327"/>
      <c r="Q769" s="327"/>
      <c r="R769" s="327"/>
      <c r="S769" s="327"/>
      <c r="T769" s="327"/>
      <c r="U769" s="327"/>
      <c r="V769" s="327"/>
      <c r="W769" s="327"/>
      <c r="X769" s="327"/>
      <c r="Y769" s="327"/>
      <c r="Z769" s="327"/>
    </row>
    <row r="770" spans="1:26" ht="15.75" customHeight="1">
      <c r="A770" s="314"/>
      <c r="B770" s="314"/>
      <c r="C770" s="314"/>
      <c r="D770" s="314"/>
      <c r="E770" s="314"/>
      <c r="F770" s="314"/>
      <c r="G770" s="314"/>
      <c r="H770" s="314"/>
      <c r="I770" s="314"/>
      <c r="J770" s="327"/>
      <c r="K770" s="327"/>
      <c r="L770" s="327"/>
      <c r="M770" s="327"/>
      <c r="N770" s="327"/>
      <c r="O770" s="327"/>
      <c r="P770" s="327"/>
      <c r="Q770" s="327"/>
      <c r="R770" s="327"/>
      <c r="S770" s="327"/>
      <c r="T770" s="327"/>
      <c r="U770" s="327"/>
      <c r="V770" s="327"/>
      <c r="W770" s="327"/>
      <c r="X770" s="327"/>
      <c r="Y770" s="327"/>
      <c r="Z770" s="327"/>
    </row>
    <row r="771" spans="1:26" ht="15.75" customHeight="1">
      <c r="A771" s="314"/>
      <c r="B771" s="314"/>
      <c r="C771" s="314"/>
      <c r="D771" s="314"/>
      <c r="E771" s="314"/>
      <c r="F771" s="314"/>
      <c r="G771" s="314"/>
      <c r="H771" s="314"/>
      <c r="I771" s="314"/>
      <c r="J771" s="327"/>
      <c r="K771" s="327"/>
      <c r="L771" s="327"/>
      <c r="M771" s="327"/>
      <c r="N771" s="327"/>
      <c r="O771" s="327"/>
      <c r="P771" s="327"/>
      <c r="Q771" s="327"/>
      <c r="R771" s="327"/>
      <c r="S771" s="327"/>
      <c r="T771" s="327"/>
      <c r="U771" s="327"/>
      <c r="V771" s="327"/>
      <c r="W771" s="327"/>
      <c r="X771" s="327"/>
      <c r="Y771" s="327"/>
      <c r="Z771" s="327"/>
    </row>
    <row r="772" spans="1:26" ht="15.75" customHeight="1">
      <c r="A772" s="314"/>
      <c r="B772" s="314"/>
      <c r="C772" s="314"/>
      <c r="D772" s="314"/>
      <c r="E772" s="314"/>
      <c r="F772" s="314"/>
      <c r="G772" s="314"/>
      <c r="H772" s="314"/>
      <c r="I772" s="314"/>
      <c r="J772" s="327"/>
      <c r="K772" s="327"/>
      <c r="L772" s="327"/>
      <c r="M772" s="327"/>
      <c r="N772" s="327"/>
      <c r="O772" s="327"/>
      <c r="P772" s="327"/>
      <c r="Q772" s="327"/>
      <c r="R772" s="327"/>
      <c r="S772" s="327"/>
      <c r="T772" s="327"/>
      <c r="U772" s="327"/>
      <c r="V772" s="327"/>
      <c r="W772" s="327"/>
      <c r="X772" s="327"/>
      <c r="Y772" s="327"/>
      <c r="Z772" s="327"/>
    </row>
    <row r="773" spans="1:26" ht="15.75" customHeight="1">
      <c r="A773" s="314"/>
      <c r="B773" s="314"/>
      <c r="C773" s="314"/>
      <c r="D773" s="314"/>
      <c r="E773" s="314"/>
      <c r="F773" s="314"/>
      <c r="G773" s="314"/>
      <c r="H773" s="314"/>
      <c r="I773" s="314"/>
      <c r="J773" s="327"/>
      <c r="K773" s="327"/>
      <c r="L773" s="327"/>
      <c r="M773" s="327"/>
      <c r="N773" s="327"/>
      <c r="O773" s="327"/>
      <c r="P773" s="327"/>
      <c r="Q773" s="327"/>
      <c r="R773" s="327"/>
      <c r="S773" s="327"/>
      <c r="T773" s="327"/>
      <c r="U773" s="327"/>
      <c r="V773" s="327"/>
      <c r="W773" s="327"/>
      <c r="X773" s="327"/>
      <c r="Y773" s="327"/>
      <c r="Z773" s="327"/>
    </row>
    <row r="774" spans="1:26" ht="15.75" customHeight="1">
      <c r="A774" s="314"/>
      <c r="B774" s="314"/>
      <c r="C774" s="314"/>
      <c r="D774" s="314"/>
      <c r="E774" s="314"/>
      <c r="F774" s="314"/>
      <c r="G774" s="314"/>
      <c r="H774" s="314"/>
      <c r="I774" s="314"/>
      <c r="J774" s="327"/>
      <c r="K774" s="327"/>
      <c r="L774" s="327"/>
      <c r="M774" s="327"/>
      <c r="N774" s="327"/>
      <c r="O774" s="327"/>
      <c r="P774" s="327"/>
      <c r="Q774" s="327"/>
      <c r="R774" s="327"/>
      <c r="S774" s="327"/>
      <c r="T774" s="327"/>
      <c r="U774" s="327"/>
      <c r="V774" s="327"/>
      <c r="W774" s="327"/>
      <c r="X774" s="327"/>
      <c r="Y774" s="327"/>
      <c r="Z774" s="327"/>
    </row>
    <row r="775" spans="1:26" ht="15.75" customHeight="1">
      <c r="A775" s="314"/>
      <c r="B775" s="314"/>
      <c r="C775" s="314"/>
      <c r="D775" s="314"/>
      <c r="E775" s="314"/>
      <c r="F775" s="314"/>
      <c r="G775" s="314"/>
      <c r="H775" s="314"/>
      <c r="I775" s="314"/>
      <c r="J775" s="327"/>
      <c r="K775" s="327"/>
      <c r="L775" s="327"/>
      <c r="M775" s="327"/>
      <c r="N775" s="327"/>
      <c r="O775" s="327"/>
      <c r="P775" s="327"/>
      <c r="Q775" s="327"/>
      <c r="R775" s="327"/>
      <c r="S775" s="327"/>
      <c r="T775" s="327"/>
      <c r="U775" s="327"/>
      <c r="V775" s="327"/>
      <c r="W775" s="327"/>
      <c r="X775" s="327"/>
      <c r="Y775" s="327"/>
      <c r="Z775" s="327"/>
    </row>
    <row r="776" spans="1:26" ht="15.75" customHeight="1">
      <c r="A776" s="314"/>
      <c r="B776" s="314"/>
      <c r="C776" s="314"/>
      <c r="D776" s="314"/>
      <c r="E776" s="314"/>
      <c r="F776" s="314"/>
      <c r="G776" s="314"/>
      <c r="H776" s="314"/>
      <c r="I776" s="314"/>
      <c r="J776" s="327"/>
      <c r="K776" s="327"/>
      <c r="L776" s="327"/>
      <c r="M776" s="327"/>
      <c r="N776" s="327"/>
      <c r="O776" s="327"/>
      <c r="P776" s="327"/>
      <c r="Q776" s="327"/>
      <c r="R776" s="327"/>
      <c r="S776" s="327"/>
      <c r="T776" s="327"/>
      <c r="U776" s="327"/>
      <c r="V776" s="327"/>
      <c r="W776" s="327"/>
      <c r="X776" s="327"/>
      <c r="Y776" s="327"/>
      <c r="Z776" s="327"/>
    </row>
    <row r="777" spans="1:26" ht="15.75" customHeight="1">
      <c r="A777" s="314"/>
      <c r="B777" s="314"/>
      <c r="C777" s="314"/>
      <c r="D777" s="314"/>
      <c r="E777" s="314"/>
      <c r="F777" s="314"/>
      <c r="G777" s="314"/>
      <c r="H777" s="314"/>
      <c r="I777" s="314"/>
      <c r="J777" s="327"/>
      <c r="K777" s="327"/>
      <c r="L777" s="327"/>
      <c r="M777" s="327"/>
      <c r="N777" s="327"/>
      <c r="O777" s="327"/>
      <c r="P777" s="327"/>
      <c r="Q777" s="327"/>
      <c r="R777" s="327"/>
      <c r="S777" s="327"/>
      <c r="T777" s="327"/>
      <c r="U777" s="327"/>
      <c r="V777" s="327"/>
      <c r="W777" s="327"/>
      <c r="X777" s="327"/>
      <c r="Y777" s="327"/>
      <c r="Z777" s="327"/>
    </row>
    <row r="778" spans="1:26" ht="15.75" customHeight="1">
      <c r="A778" s="314"/>
      <c r="B778" s="314"/>
      <c r="C778" s="314"/>
      <c r="D778" s="314"/>
      <c r="E778" s="314"/>
      <c r="F778" s="314"/>
      <c r="G778" s="314"/>
      <c r="H778" s="314"/>
      <c r="I778" s="314"/>
      <c r="J778" s="327"/>
      <c r="K778" s="327"/>
      <c r="L778" s="327"/>
      <c r="M778" s="327"/>
      <c r="N778" s="327"/>
      <c r="O778" s="327"/>
      <c r="P778" s="327"/>
      <c r="Q778" s="327"/>
      <c r="R778" s="327"/>
      <c r="S778" s="327"/>
      <c r="T778" s="327"/>
      <c r="U778" s="327"/>
      <c r="V778" s="327"/>
      <c r="W778" s="327"/>
      <c r="X778" s="327"/>
      <c r="Y778" s="327"/>
      <c r="Z778" s="327"/>
    </row>
    <row r="779" spans="1:26" ht="15.75" customHeight="1">
      <c r="A779" s="314"/>
      <c r="B779" s="314"/>
      <c r="C779" s="314"/>
      <c r="D779" s="314"/>
      <c r="E779" s="314"/>
      <c r="F779" s="314"/>
      <c r="G779" s="314"/>
      <c r="H779" s="314"/>
      <c r="I779" s="314"/>
      <c r="J779" s="327"/>
      <c r="K779" s="327"/>
      <c r="L779" s="327"/>
      <c r="M779" s="327"/>
      <c r="N779" s="327"/>
      <c r="O779" s="327"/>
      <c r="P779" s="327"/>
      <c r="Q779" s="327"/>
      <c r="R779" s="327"/>
      <c r="S779" s="327"/>
      <c r="T779" s="327"/>
      <c r="U779" s="327"/>
      <c r="V779" s="327"/>
      <c r="W779" s="327"/>
      <c r="X779" s="327"/>
      <c r="Y779" s="327"/>
      <c r="Z779" s="327"/>
    </row>
    <row r="780" spans="1:26" ht="15.75" customHeight="1">
      <c r="A780" s="314"/>
      <c r="B780" s="314"/>
      <c r="C780" s="314"/>
      <c r="D780" s="314"/>
      <c r="E780" s="314"/>
      <c r="F780" s="314"/>
      <c r="G780" s="314"/>
      <c r="H780" s="314"/>
      <c r="I780" s="314"/>
      <c r="J780" s="327"/>
      <c r="K780" s="327"/>
      <c r="L780" s="327"/>
      <c r="M780" s="327"/>
      <c r="N780" s="327"/>
      <c r="O780" s="327"/>
      <c r="P780" s="327"/>
      <c r="Q780" s="327"/>
      <c r="R780" s="327"/>
      <c r="S780" s="327"/>
      <c r="T780" s="327"/>
      <c r="U780" s="327"/>
      <c r="V780" s="327"/>
      <c r="W780" s="327"/>
      <c r="X780" s="327"/>
      <c r="Y780" s="327"/>
      <c r="Z780" s="327"/>
    </row>
    <row r="781" spans="1:26" ht="15.75" customHeight="1">
      <c r="A781" s="314"/>
      <c r="B781" s="314"/>
      <c r="C781" s="314"/>
      <c r="D781" s="314"/>
      <c r="E781" s="314"/>
      <c r="F781" s="314"/>
      <c r="G781" s="314"/>
      <c r="H781" s="314"/>
      <c r="I781" s="314"/>
      <c r="J781" s="327"/>
      <c r="K781" s="327"/>
      <c r="L781" s="327"/>
      <c r="M781" s="327"/>
      <c r="N781" s="327"/>
      <c r="O781" s="327"/>
      <c r="P781" s="327"/>
      <c r="Q781" s="327"/>
      <c r="R781" s="327"/>
      <c r="S781" s="327"/>
      <c r="T781" s="327"/>
      <c r="U781" s="327"/>
      <c r="V781" s="327"/>
      <c r="W781" s="327"/>
      <c r="X781" s="327"/>
      <c r="Y781" s="327"/>
      <c r="Z781" s="327"/>
    </row>
    <row r="782" spans="1:26" ht="15.75" customHeight="1">
      <c r="A782" s="314"/>
      <c r="B782" s="314"/>
      <c r="C782" s="314"/>
      <c r="D782" s="314"/>
      <c r="E782" s="314"/>
      <c r="F782" s="314"/>
      <c r="G782" s="314"/>
      <c r="H782" s="314"/>
      <c r="I782" s="314"/>
      <c r="J782" s="327"/>
      <c r="K782" s="327"/>
      <c r="L782" s="327"/>
      <c r="M782" s="327"/>
      <c r="N782" s="327"/>
      <c r="O782" s="327"/>
      <c r="P782" s="327"/>
      <c r="Q782" s="327"/>
      <c r="R782" s="327"/>
      <c r="S782" s="327"/>
      <c r="T782" s="327"/>
      <c r="U782" s="327"/>
      <c r="V782" s="327"/>
      <c r="W782" s="327"/>
      <c r="X782" s="327"/>
      <c r="Y782" s="327"/>
      <c r="Z782" s="327"/>
    </row>
    <row r="783" spans="1:26" ht="15.75" customHeight="1">
      <c r="A783" s="314"/>
      <c r="B783" s="314"/>
      <c r="C783" s="314"/>
      <c r="D783" s="314"/>
      <c r="E783" s="314"/>
      <c r="F783" s="314"/>
      <c r="G783" s="314"/>
      <c r="H783" s="314"/>
      <c r="I783" s="314"/>
      <c r="J783" s="327"/>
      <c r="K783" s="327"/>
      <c r="L783" s="327"/>
      <c r="M783" s="327"/>
      <c r="N783" s="327"/>
      <c r="O783" s="327"/>
      <c r="P783" s="327"/>
      <c r="Q783" s="327"/>
      <c r="R783" s="327"/>
      <c r="S783" s="327"/>
      <c r="T783" s="327"/>
      <c r="U783" s="327"/>
      <c r="V783" s="327"/>
      <c r="W783" s="327"/>
      <c r="X783" s="327"/>
      <c r="Y783" s="327"/>
      <c r="Z783" s="327"/>
    </row>
    <row r="784" spans="1:26" ht="15.75" customHeight="1">
      <c r="A784" s="314"/>
      <c r="B784" s="314"/>
      <c r="C784" s="314"/>
      <c r="D784" s="314"/>
      <c r="E784" s="314"/>
      <c r="F784" s="314"/>
      <c r="G784" s="314"/>
      <c r="H784" s="314"/>
      <c r="I784" s="314"/>
      <c r="J784" s="327"/>
      <c r="K784" s="327"/>
      <c r="L784" s="327"/>
      <c r="M784" s="327"/>
      <c r="N784" s="327"/>
      <c r="O784" s="327"/>
      <c r="P784" s="327"/>
      <c r="Q784" s="327"/>
      <c r="R784" s="327"/>
      <c r="S784" s="327"/>
      <c r="T784" s="327"/>
      <c r="U784" s="327"/>
      <c r="V784" s="327"/>
      <c r="W784" s="327"/>
      <c r="X784" s="327"/>
      <c r="Y784" s="327"/>
      <c r="Z784" s="327"/>
    </row>
    <row r="785" spans="1:26" ht="15.75" customHeight="1">
      <c r="A785" s="314"/>
      <c r="B785" s="314"/>
      <c r="C785" s="314"/>
      <c r="D785" s="314"/>
      <c r="E785" s="314"/>
      <c r="F785" s="314"/>
      <c r="G785" s="314"/>
      <c r="H785" s="314"/>
      <c r="I785" s="314"/>
      <c r="J785" s="327"/>
      <c r="K785" s="327"/>
      <c r="L785" s="327"/>
      <c r="M785" s="327"/>
      <c r="N785" s="327"/>
      <c r="O785" s="327"/>
      <c r="P785" s="327"/>
      <c r="Q785" s="327"/>
      <c r="R785" s="327"/>
      <c r="S785" s="327"/>
      <c r="T785" s="327"/>
      <c r="U785" s="327"/>
      <c r="V785" s="327"/>
      <c r="W785" s="327"/>
      <c r="X785" s="327"/>
      <c r="Y785" s="327"/>
      <c r="Z785" s="327"/>
    </row>
    <row r="786" spans="1:26" ht="15.75" customHeight="1">
      <c r="A786" s="314"/>
      <c r="B786" s="314"/>
      <c r="C786" s="314"/>
      <c r="D786" s="314"/>
      <c r="E786" s="314"/>
      <c r="F786" s="314"/>
      <c r="G786" s="314"/>
      <c r="H786" s="314"/>
      <c r="I786" s="314"/>
      <c r="J786" s="327"/>
      <c r="K786" s="327"/>
      <c r="L786" s="327"/>
      <c r="M786" s="327"/>
      <c r="N786" s="327"/>
      <c r="O786" s="327"/>
      <c r="P786" s="327"/>
      <c r="Q786" s="327"/>
      <c r="R786" s="327"/>
      <c r="S786" s="327"/>
      <c r="T786" s="327"/>
      <c r="U786" s="327"/>
      <c r="V786" s="327"/>
      <c r="W786" s="327"/>
      <c r="X786" s="327"/>
      <c r="Y786" s="327"/>
      <c r="Z786" s="327"/>
    </row>
    <row r="787" spans="1:26" ht="15.75" customHeight="1">
      <c r="A787" s="314"/>
      <c r="B787" s="314"/>
      <c r="C787" s="314"/>
      <c r="D787" s="314"/>
      <c r="E787" s="314"/>
      <c r="F787" s="314"/>
      <c r="G787" s="314"/>
      <c r="H787" s="314"/>
      <c r="I787" s="314"/>
      <c r="J787" s="327"/>
      <c r="K787" s="327"/>
      <c r="L787" s="327"/>
      <c r="M787" s="327"/>
      <c r="N787" s="327"/>
      <c r="O787" s="327"/>
      <c r="P787" s="327"/>
      <c r="Q787" s="327"/>
      <c r="R787" s="327"/>
      <c r="S787" s="327"/>
      <c r="T787" s="327"/>
      <c r="U787" s="327"/>
      <c r="V787" s="327"/>
      <c r="W787" s="327"/>
      <c r="X787" s="327"/>
      <c r="Y787" s="327"/>
      <c r="Z787" s="327"/>
    </row>
    <row r="788" spans="1:26" ht="15.75" customHeight="1">
      <c r="A788" s="314"/>
      <c r="B788" s="314"/>
      <c r="C788" s="314"/>
      <c r="D788" s="314"/>
      <c r="E788" s="314"/>
      <c r="F788" s="314"/>
      <c r="G788" s="314"/>
      <c r="H788" s="314"/>
      <c r="I788" s="314"/>
      <c r="J788" s="327"/>
      <c r="K788" s="327"/>
      <c r="L788" s="327"/>
      <c r="M788" s="327"/>
      <c r="N788" s="327"/>
      <c r="O788" s="327"/>
      <c r="P788" s="327"/>
      <c r="Q788" s="327"/>
      <c r="R788" s="327"/>
      <c r="S788" s="327"/>
      <c r="T788" s="327"/>
      <c r="U788" s="327"/>
      <c r="V788" s="327"/>
      <c r="W788" s="327"/>
      <c r="X788" s="327"/>
      <c r="Y788" s="327"/>
      <c r="Z788" s="327"/>
    </row>
    <row r="789" spans="1:26" ht="15.75" customHeight="1">
      <c r="A789" s="314"/>
      <c r="B789" s="314"/>
      <c r="C789" s="314"/>
      <c r="D789" s="314"/>
      <c r="E789" s="314"/>
      <c r="F789" s="314"/>
      <c r="G789" s="314"/>
      <c r="H789" s="314"/>
      <c r="I789" s="314"/>
      <c r="J789" s="327"/>
      <c r="K789" s="327"/>
      <c r="L789" s="327"/>
      <c r="M789" s="327"/>
      <c r="N789" s="327"/>
      <c r="O789" s="327"/>
      <c r="P789" s="327"/>
      <c r="Q789" s="327"/>
      <c r="R789" s="327"/>
      <c r="S789" s="327"/>
      <c r="T789" s="327"/>
      <c r="U789" s="327"/>
      <c r="V789" s="327"/>
      <c r="W789" s="327"/>
      <c r="X789" s="327"/>
      <c r="Y789" s="327"/>
      <c r="Z789" s="327"/>
    </row>
    <row r="790" spans="1:26" ht="15.75" customHeight="1">
      <c r="A790" s="314"/>
      <c r="B790" s="314"/>
      <c r="C790" s="314"/>
      <c r="D790" s="314"/>
      <c r="E790" s="314"/>
      <c r="F790" s="314"/>
      <c r="G790" s="314"/>
      <c r="H790" s="314"/>
      <c r="I790" s="314"/>
      <c r="J790" s="327"/>
      <c r="K790" s="327"/>
      <c r="L790" s="327"/>
      <c r="M790" s="327"/>
      <c r="N790" s="327"/>
      <c r="O790" s="327"/>
      <c r="P790" s="327"/>
      <c r="Q790" s="327"/>
      <c r="R790" s="327"/>
      <c r="S790" s="327"/>
      <c r="T790" s="327"/>
      <c r="U790" s="327"/>
      <c r="V790" s="327"/>
      <c r="W790" s="327"/>
      <c r="X790" s="327"/>
      <c r="Y790" s="327"/>
      <c r="Z790" s="327"/>
    </row>
    <row r="791" spans="1:26" ht="15.75" customHeight="1">
      <c r="A791" s="314"/>
      <c r="B791" s="314"/>
      <c r="C791" s="314"/>
      <c r="D791" s="314"/>
      <c r="E791" s="314"/>
      <c r="F791" s="314"/>
      <c r="G791" s="314"/>
      <c r="H791" s="314"/>
      <c r="I791" s="314"/>
      <c r="J791" s="327"/>
      <c r="K791" s="327"/>
      <c r="L791" s="327"/>
      <c r="M791" s="327"/>
      <c r="N791" s="327"/>
      <c r="O791" s="327"/>
      <c r="P791" s="327"/>
      <c r="Q791" s="327"/>
      <c r="R791" s="327"/>
      <c r="S791" s="327"/>
      <c r="T791" s="327"/>
      <c r="U791" s="327"/>
      <c r="V791" s="327"/>
      <c r="W791" s="327"/>
      <c r="X791" s="327"/>
      <c r="Y791" s="327"/>
      <c r="Z791" s="327"/>
    </row>
    <row r="792" spans="1:26" ht="15.75" customHeight="1">
      <c r="A792" s="314"/>
      <c r="B792" s="314"/>
      <c r="C792" s="314"/>
      <c r="D792" s="314"/>
      <c r="E792" s="314"/>
      <c r="F792" s="314"/>
      <c r="G792" s="314"/>
      <c r="H792" s="314"/>
      <c r="I792" s="314"/>
      <c r="J792" s="327"/>
      <c r="K792" s="327"/>
      <c r="L792" s="327"/>
      <c r="M792" s="327"/>
      <c r="N792" s="327"/>
      <c r="O792" s="327"/>
      <c r="P792" s="327"/>
      <c r="Q792" s="327"/>
      <c r="R792" s="327"/>
      <c r="S792" s="327"/>
      <c r="T792" s="327"/>
      <c r="U792" s="327"/>
      <c r="V792" s="327"/>
      <c r="W792" s="327"/>
      <c r="X792" s="327"/>
      <c r="Y792" s="327"/>
      <c r="Z792" s="327"/>
    </row>
    <row r="793" spans="1:26" ht="15.75" customHeight="1">
      <c r="A793" s="314"/>
      <c r="B793" s="314"/>
      <c r="C793" s="314"/>
      <c r="D793" s="314"/>
      <c r="E793" s="314"/>
      <c r="F793" s="314"/>
      <c r="G793" s="314"/>
      <c r="H793" s="314"/>
      <c r="I793" s="314"/>
      <c r="J793" s="327"/>
      <c r="K793" s="327"/>
      <c r="L793" s="327"/>
      <c r="M793" s="327"/>
      <c r="N793" s="327"/>
      <c r="O793" s="327"/>
      <c r="P793" s="327"/>
      <c r="Q793" s="327"/>
      <c r="R793" s="327"/>
      <c r="S793" s="327"/>
      <c r="T793" s="327"/>
      <c r="U793" s="327"/>
      <c r="V793" s="327"/>
      <c r="W793" s="327"/>
      <c r="X793" s="327"/>
      <c r="Y793" s="327"/>
      <c r="Z793" s="327"/>
    </row>
    <row r="794" spans="1:26" ht="15.75" customHeight="1">
      <c r="A794" s="314"/>
      <c r="B794" s="314"/>
      <c r="C794" s="314"/>
      <c r="D794" s="314"/>
      <c r="E794" s="314"/>
      <c r="F794" s="314"/>
      <c r="G794" s="314"/>
      <c r="H794" s="314"/>
      <c r="I794" s="314"/>
      <c r="J794" s="327"/>
      <c r="K794" s="327"/>
      <c r="L794" s="327"/>
      <c r="M794" s="327"/>
      <c r="N794" s="327"/>
      <c r="O794" s="327"/>
      <c r="P794" s="327"/>
      <c r="Q794" s="327"/>
      <c r="R794" s="327"/>
      <c r="S794" s="327"/>
      <c r="T794" s="327"/>
      <c r="U794" s="327"/>
      <c r="V794" s="327"/>
      <c r="W794" s="327"/>
      <c r="X794" s="327"/>
      <c r="Y794" s="327"/>
      <c r="Z794" s="327"/>
    </row>
    <row r="795" spans="1:26" ht="15.75" customHeight="1">
      <c r="A795" s="314"/>
      <c r="B795" s="314"/>
      <c r="C795" s="314"/>
      <c r="D795" s="314"/>
      <c r="E795" s="314"/>
      <c r="F795" s="314"/>
      <c r="G795" s="314"/>
      <c r="H795" s="314"/>
      <c r="I795" s="314"/>
      <c r="J795" s="327"/>
      <c r="K795" s="327"/>
      <c r="L795" s="327"/>
      <c r="M795" s="327"/>
      <c r="N795" s="327"/>
      <c r="O795" s="327"/>
      <c r="P795" s="327"/>
      <c r="Q795" s="327"/>
      <c r="R795" s="327"/>
      <c r="S795" s="327"/>
      <c r="T795" s="327"/>
      <c r="U795" s="327"/>
      <c r="V795" s="327"/>
      <c r="W795" s="327"/>
      <c r="X795" s="327"/>
      <c r="Y795" s="327"/>
      <c r="Z795" s="327"/>
    </row>
    <row r="796" spans="1:26" ht="15.75" customHeight="1">
      <c r="A796" s="314"/>
      <c r="B796" s="314"/>
      <c r="C796" s="314"/>
      <c r="D796" s="314"/>
      <c r="E796" s="314"/>
      <c r="F796" s="314"/>
      <c r="G796" s="314"/>
      <c r="H796" s="314"/>
      <c r="I796" s="314"/>
      <c r="J796" s="327"/>
      <c r="K796" s="327"/>
      <c r="L796" s="327"/>
      <c r="M796" s="327"/>
      <c r="N796" s="327"/>
      <c r="O796" s="327"/>
      <c r="P796" s="327"/>
      <c r="Q796" s="327"/>
      <c r="R796" s="327"/>
      <c r="S796" s="327"/>
      <c r="T796" s="327"/>
      <c r="U796" s="327"/>
      <c r="V796" s="327"/>
      <c r="W796" s="327"/>
      <c r="X796" s="327"/>
      <c r="Y796" s="327"/>
      <c r="Z796" s="327"/>
    </row>
    <row r="797" spans="1:26" ht="15.75" customHeight="1">
      <c r="A797" s="314"/>
      <c r="B797" s="314"/>
      <c r="C797" s="314"/>
      <c r="D797" s="314"/>
      <c r="E797" s="314"/>
      <c r="F797" s="314"/>
      <c r="G797" s="314"/>
      <c r="H797" s="314"/>
      <c r="I797" s="314"/>
      <c r="J797" s="327"/>
      <c r="K797" s="327"/>
      <c r="L797" s="327"/>
      <c r="M797" s="327"/>
      <c r="N797" s="327"/>
      <c r="O797" s="327"/>
      <c r="P797" s="327"/>
      <c r="Q797" s="327"/>
      <c r="R797" s="327"/>
      <c r="S797" s="327"/>
      <c r="T797" s="327"/>
      <c r="U797" s="327"/>
      <c r="V797" s="327"/>
      <c r="W797" s="327"/>
      <c r="X797" s="327"/>
      <c r="Y797" s="327"/>
      <c r="Z797" s="327"/>
    </row>
    <row r="798" spans="1:26" ht="15.75" customHeight="1">
      <c r="A798" s="314"/>
      <c r="B798" s="314"/>
      <c r="C798" s="314"/>
      <c r="D798" s="314"/>
      <c r="E798" s="314"/>
      <c r="F798" s="314"/>
      <c r="G798" s="314"/>
      <c r="H798" s="314"/>
      <c r="I798" s="314"/>
      <c r="J798" s="327"/>
      <c r="K798" s="327"/>
      <c r="L798" s="327"/>
      <c r="M798" s="327"/>
      <c r="N798" s="327"/>
      <c r="O798" s="327"/>
      <c r="P798" s="327"/>
      <c r="Q798" s="327"/>
      <c r="R798" s="327"/>
      <c r="S798" s="327"/>
      <c r="T798" s="327"/>
      <c r="U798" s="327"/>
      <c r="V798" s="327"/>
      <c r="W798" s="327"/>
      <c r="X798" s="327"/>
      <c r="Y798" s="327"/>
      <c r="Z798" s="327"/>
    </row>
    <row r="799" spans="1:26" ht="15.75" customHeight="1">
      <c r="A799" s="314"/>
      <c r="B799" s="314"/>
      <c r="C799" s="314"/>
      <c r="D799" s="314"/>
      <c r="E799" s="314"/>
      <c r="F799" s="314"/>
      <c r="G799" s="314"/>
      <c r="H799" s="314"/>
      <c r="I799" s="314"/>
      <c r="J799" s="327"/>
      <c r="K799" s="327"/>
      <c r="L799" s="327"/>
      <c r="M799" s="327"/>
      <c r="N799" s="327"/>
      <c r="O799" s="327"/>
      <c r="P799" s="327"/>
      <c r="Q799" s="327"/>
      <c r="R799" s="327"/>
      <c r="S799" s="327"/>
      <c r="T799" s="327"/>
      <c r="U799" s="327"/>
      <c r="V799" s="327"/>
      <c r="W799" s="327"/>
      <c r="X799" s="327"/>
      <c r="Y799" s="327"/>
      <c r="Z799" s="327"/>
    </row>
    <row r="800" spans="1:26" ht="15.75" customHeight="1">
      <c r="A800" s="314"/>
      <c r="B800" s="314"/>
      <c r="C800" s="314"/>
      <c r="D800" s="314"/>
      <c r="E800" s="314"/>
      <c r="F800" s="314"/>
      <c r="G800" s="314"/>
      <c r="H800" s="314"/>
      <c r="I800" s="314"/>
      <c r="J800" s="327"/>
      <c r="K800" s="327"/>
      <c r="L800" s="327"/>
      <c r="M800" s="327"/>
      <c r="N800" s="327"/>
      <c r="O800" s="327"/>
      <c r="P800" s="327"/>
      <c r="Q800" s="327"/>
      <c r="R800" s="327"/>
      <c r="S800" s="327"/>
      <c r="T800" s="327"/>
      <c r="U800" s="327"/>
      <c r="V800" s="327"/>
      <c r="W800" s="327"/>
      <c r="X800" s="327"/>
      <c r="Y800" s="327"/>
      <c r="Z800" s="327"/>
    </row>
    <row r="801" spans="1:26" ht="15.75" customHeight="1">
      <c r="A801" s="314"/>
      <c r="B801" s="314"/>
      <c r="C801" s="314"/>
      <c r="D801" s="314"/>
      <c r="E801" s="314"/>
      <c r="F801" s="314"/>
      <c r="G801" s="314"/>
      <c r="H801" s="314"/>
      <c r="I801" s="314"/>
      <c r="J801" s="327"/>
      <c r="K801" s="327"/>
      <c r="L801" s="327"/>
      <c r="M801" s="327"/>
      <c r="N801" s="327"/>
      <c r="O801" s="327"/>
      <c r="P801" s="327"/>
      <c r="Q801" s="327"/>
      <c r="R801" s="327"/>
      <c r="S801" s="327"/>
      <c r="T801" s="327"/>
      <c r="U801" s="327"/>
      <c r="V801" s="327"/>
      <c r="W801" s="327"/>
      <c r="X801" s="327"/>
      <c r="Y801" s="327"/>
      <c r="Z801" s="327"/>
    </row>
    <row r="802" spans="1:26" ht="15.75" customHeight="1">
      <c r="A802" s="314"/>
      <c r="B802" s="314"/>
      <c r="C802" s="314"/>
      <c r="D802" s="314"/>
      <c r="E802" s="314"/>
      <c r="F802" s="314"/>
      <c r="G802" s="314"/>
      <c r="H802" s="314"/>
      <c r="I802" s="314"/>
      <c r="J802" s="327"/>
      <c r="K802" s="327"/>
      <c r="L802" s="327"/>
      <c r="M802" s="327"/>
      <c r="N802" s="327"/>
      <c r="O802" s="327"/>
      <c r="P802" s="327"/>
      <c r="Q802" s="327"/>
      <c r="R802" s="327"/>
      <c r="S802" s="327"/>
      <c r="T802" s="327"/>
      <c r="U802" s="327"/>
      <c r="V802" s="327"/>
      <c r="W802" s="327"/>
      <c r="X802" s="327"/>
      <c r="Y802" s="327"/>
      <c r="Z802" s="327"/>
    </row>
    <row r="803" spans="1:26" ht="15.75" customHeight="1">
      <c r="A803" s="314"/>
      <c r="B803" s="314"/>
      <c r="C803" s="314"/>
      <c r="D803" s="314"/>
      <c r="E803" s="314"/>
      <c r="F803" s="314"/>
      <c r="G803" s="314"/>
      <c r="H803" s="314"/>
      <c r="I803" s="314"/>
      <c r="J803" s="327"/>
      <c r="K803" s="327"/>
      <c r="L803" s="327"/>
      <c r="M803" s="327"/>
      <c r="N803" s="327"/>
      <c r="O803" s="327"/>
      <c r="P803" s="327"/>
      <c r="Q803" s="327"/>
      <c r="R803" s="327"/>
      <c r="S803" s="327"/>
      <c r="T803" s="327"/>
      <c r="U803" s="327"/>
      <c r="V803" s="327"/>
      <c r="W803" s="327"/>
      <c r="X803" s="327"/>
      <c r="Y803" s="327"/>
      <c r="Z803" s="327"/>
    </row>
    <row r="804" spans="1:26" ht="15.75" customHeight="1">
      <c r="A804" s="314"/>
      <c r="B804" s="314"/>
      <c r="C804" s="314"/>
      <c r="D804" s="314"/>
      <c r="E804" s="314"/>
      <c r="F804" s="314"/>
      <c r="G804" s="314"/>
      <c r="H804" s="314"/>
      <c r="I804" s="314"/>
      <c r="J804" s="327"/>
      <c r="K804" s="327"/>
      <c r="L804" s="327"/>
      <c r="M804" s="327"/>
      <c r="N804" s="327"/>
      <c r="O804" s="327"/>
      <c r="P804" s="327"/>
      <c r="Q804" s="327"/>
      <c r="R804" s="327"/>
      <c r="S804" s="327"/>
      <c r="T804" s="327"/>
      <c r="U804" s="327"/>
      <c r="V804" s="327"/>
      <c r="W804" s="327"/>
      <c r="X804" s="327"/>
      <c r="Y804" s="327"/>
      <c r="Z804" s="327"/>
    </row>
    <row r="805" spans="1:26" ht="15.75" customHeight="1">
      <c r="A805" s="314"/>
      <c r="B805" s="314"/>
      <c r="C805" s="314"/>
      <c r="D805" s="314"/>
      <c r="E805" s="314"/>
      <c r="F805" s="314"/>
      <c r="G805" s="314"/>
      <c r="H805" s="314"/>
      <c r="I805" s="314"/>
      <c r="J805" s="327"/>
      <c r="K805" s="327"/>
      <c r="L805" s="327"/>
      <c r="M805" s="327"/>
      <c r="N805" s="327"/>
      <c r="O805" s="327"/>
      <c r="P805" s="327"/>
      <c r="Q805" s="327"/>
      <c r="R805" s="327"/>
      <c r="S805" s="327"/>
      <c r="T805" s="327"/>
      <c r="U805" s="327"/>
      <c r="V805" s="327"/>
      <c r="W805" s="327"/>
      <c r="X805" s="327"/>
      <c r="Y805" s="327"/>
      <c r="Z805" s="327"/>
    </row>
    <row r="806" spans="1:26" ht="15.75" customHeight="1">
      <c r="A806" s="314"/>
      <c r="B806" s="314"/>
      <c r="C806" s="314"/>
      <c r="D806" s="314"/>
      <c r="E806" s="314"/>
      <c r="F806" s="314"/>
      <c r="G806" s="314"/>
      <c r="H806" s="314"/>
      <c r="I806" s="314"/>
      <c r="J806" s="327"/>
      <c r="K806" s="327"/>
      <c r="L806" s="327"/>
      <c r="M806" s="327"/>
      <c r="N806" s="327"/>
      <c r="O806" s="327"/>
      <c r="P806" s="327"/>
      <c r="Q806" s="327"/>
      <c r="R806" s="327"/>
      <c r="S806" s="327"/>
      <c r="T806" s="327"/>
      <c r="U806" s="327"/>
      <c r="V806" s="327"/>
      <c r="W806" s="327"/>
      <c r="X806" s="327"/>
      <c r="Y806" s="327"/>
      <c r="Z806" s="327"/>
    </row>
    <row r="807" spans="1:26" ht="15.75" customHeight="1">
      <c r="A807" s="314"/>
      <c r="B807" s="314"/>
      <c r="C807" s="314"/>
      <c r="D807" s="314"/>
      <c r="E807" s="314"/>
      <c r="F807" s="314"/>
      <c r="G807" s="314"/>
      <c r="H807" s="314"/>
      <c r="I807" s="314"/>
      <c r="J807" s="327"/>
      <c r="K807" s="327"/>
      <c r="L807" s="327"/>
      <c r="M807" s="327"/>
      <c r="N807" s="327"/>
      <c r="O807" s="327"/>
      <c r="P807" s="327"/>
      <c r="Q807" s="327"/>
      <c r="R807" s="327"/>
      <c r="S807" s="327"/>
      <c r="T807" s="327"/>
      <c r="U807" s="327"/>
      <c r="V807" s="327"/>
      <c r="W807" s="327"/>
      <c r="X807" s="327"/>
      <c r="Y807" s="327"/>
      <c r="Z807" s="327"/>
    </row>
    <row r="808" spans="1:26" ht="15.75" customHeight="1">
      <c r="A808" s="314"/>
      <c r="B808" s="314"/>
      <c r="C808" s="314"/>
      <c r="D808" s="314"/>
      <c r="E808" s="314"/>
      <c r="F808" s="314"/>
      <c r="G808" s="314"/>
      <c r="H808" s="314"/>
      <c r="I808" s="314"/>
      <c r="J808" s="327"/>
      <c r="K808" s="327"/>
      <c r="L808" s="327"/>
      <c r="M808" s="327"/>
      <c r="N808" s="327"/>
      <c r="O808" s="327"/>
      <c r="P808" s="327"/>
      <c r="Q808" s="327"/>
      <c r="R808" s="327"/>
      <c r="S808" s="327"/>
      <c r="T808" s="327"/>
      <c r="U808" s="327"/>
      <c r="V808" s="327"/>
      <c r="W808" s="327"/>
      <c r="X808" s="327"/>
      <c r="Y808" s="327"/>
      <c r="Z808" s="327"/>
    </row>
    <row r="809" spans="1:26" ht="15.75" customHeight="1">
      <c r="A809" s="314"/>
      <c r="B809" s="314"/>
      <c r="C809" s="314"/>
      <c r="D809" s="314"/>
      <c r="E809" s="314"/>
      <c r="F809" s="314"/>
      <c r="G809" s="314"/>
      <c r="H809" s="314"/>
      <c r="I809" s="314"/>
      <c r="J809" s="327"/>
      <c r="K809" s="327"/>
      <c r="L809" s="327"/>
      <c r="M809" s="327"/>
      <c r="N809" s="327"/>
      <c r="O809" s="327"/>
      <c r="P809" s="327"/>
      <c r="Q809" s="327"/>
      <c r="R809" s="327"/>
      <c r="S809" s="327"/>
      <c r="T809" s="327"/>
      <c r="U809" s="327"/>
      <c r="V809" s="327"/>
      <c r="W809" s="327"/>
      <c r="X809" s="327"/>
      <c r="Y809" s="327"/>
      <c r="Z809" s="327"/>
    </row>
    <row r="810" spans="1:26" ht="15.75" customHeight="1">
      <c r="A810" s="314"/>
      <c r="B810" s="314"/>
      <c r="C810" s="314"/>
      <c r="D810" s="314"/>
      <c r="E810" s="314"/>
      <c r="F810" s="314"/>
      <c r="G810" s="314"/>
      <c r="H810" s="314"/>
      <c r="I810" s="314"/>
      <c r="J810" s="327"/>
      <c r="K810" s="327"/>
      <c r="L810" s="327"/>
      <c r="M810" s="327"/>
      <c r="N810" s="327"/>
      <c r="O810" s="327"/>
      <c r="P810" s="327"/>
      <c r="Q810" s="327"/>
      <c r="R810" s="327"/>
      <c r="S810" s="327"/>
      <c r="T810" s="327"/>
      <c r="U810" s="327"/>
      <c r="V810" s="327"/>
      <c r="W810" s="327"/>
      <c r="X810" s="327"/>
      <c r="Y810" s="327"/>
      <c r="Z810" s="327"/>
    </row>
    <row r="811" spans="1:26" ht="15.75" customHeight="1">
      <c r="A811" s="314"/>
      <c r="B811" s="314"/>
      <c r="C811" s="314"/>
      <c r="D811" s="314"/>
      <c r="E811" s="314"/>
      <c r="F811" s="314"/>
      <c r="G811" s="314"/>
      <c r="H811" s="314"/>
      <c r="I811" s="314"/>
      <c r="J811" s="327"/>
      <c r="K811" s="327"/>
      <c r="L811" s="327"/>
      <c r="M811" s="327"/>
      <c r="N811" s="327"/>
      <c r="O811" s="327"/>
      <c r="P811" s="327"/>
      <c r="Q811" s="327"/>
      <c r="R811" s="327"/>
      <c r="S811" s="327"/>
      <c r="T811" s="327"/>
      <c r="U811" s="327"/>
      <c r="V811" s="327"/>
      <c r="W811" s="327"/>
      <c r="X811" s="327"/>
      <c r="Y811" s="327"/>
      <c r="Z811" s="327"/>
    </row>
    <row r="812" spans="1:26" ht="15.75" customHeight="1">
      <c r="A812" s="314"/>
      <c r="B812" s="314"/>
      <c r="C812" s="314"/>
      <c r="D812" s="314"/>
      <c r="E812" s="314"/>
      <c r="F812" s="314"/>
      <c r="G812" s="314"/>
      <c r="H812" s="314"/>
      <c r="I812" s="314"/>
      <c r="J812" s="327"/>
      <c r="K812" s="327"/>
      <c r="L812" s="327"/>
      <c r="M812" s="327"/>
      <c r="N812" s="327"/>
      <c r="O812" s="327"/>
      <c r="P812" s="327"/>
      <c r="Q812" s="327"/>
      <c r="R812" s="327"/>
      <c r="S812" s="327"/>
      <c r="T812" s="327"/>
      <c r="U812" s="327"/>
      <c r="V812" s="327"/>
      <c r="W812" s="327"/>
      <c r="X812" s="327"/>
      <c r="Y812" s="327"/>
      <c r="Z812" s="327"/>
    </row>
    <row r="813" spans="1:26" ht="15.75" customHeight="1">
      <c r="A813" s="314"/>
      <c r="B813" s="314"/>
      <c r="C813" s="314"/>
      <c r="D813" s="314"/>
      <c r="E813" s="314"/>
      <c r="F813" s="314"/>
      <c r="G813" s="314"/>
      <c r="H813" s="314"/>
      <c r="I813" s="314"/>
      <c r="J813" s="327"/>
      <c r="K813" s="327"/>
      <c r="L813" s="327"/>
      <c r="M813" s="327"/>
      <c r="N813" s="327"/>
      <c r="O813" s="327"/>
      <c r="P813" s="327"/>
      <c r="Q813" s="327"/>
      <c r="R813" s="327"/>
      <c r="S813" s="327"/>
      <c r="T813" s="327"/>
      <c r="U813" s="327"/>
      <c r="V813" s="327"/>
      <c r="W813" s="327"/>
      <c r="X813" s="327"/>
      <c r="Y813" s="327"/>
      <c r="Z813" s="327"/>
    </row>
    <row r="814" spans="1:26" ht="15.75" customHeight="1">
      <c r="A814" s="314"/>
      <c r="B814" s="314"/>
      <c r="C814" s="314"/>
      <c r="D814" s="314"/>
      <c r="E814" s="314"/>
      <c r="F814" s="314"/>
      <c r="G814" s="314"/>
      <c r="H814" s="314"/>
      <c r="I814" s="314"/>
      <c r="J814" s="327"/>
      <c r="K814" s="327"/>
      <c r="L814" s="327"/>
      <c r="M814" s="327"/>
      <c r="N814" s="327"/>
      <c r="O814" s="327"/>
      <c r="P814" s="327"/>
      <c r="Q814" s="327"/>
      <c r="R814" s="327"/>
      <c r="S814" s="327"/>
      <c r="T814" s="327"/>
      <c r="U814" s="327"/>
      <c r="V814" s="327"/>
      <c r="W814" s="327"/>
      <c r="X814" s="327"/>
      <c r="Y814" s="327"/>
      <c r="Z814" s="327"/>
    </row>
    <row r="815" spans="1:26" ht="15.75" customHeight="1">
      <c r="A815" s="314"/>
      <c r="B815" s="314"/>
      <c r="C815" s="314"/>
      <c r="D815" s="314"/>
      <c r="E815" s="314"/>
      <c r="F815" s="314"/>
      <c r="G815" s="314"/>
      <c r="H815" s="314"/>
      <c r="I815" s="314"/>
      <c r="J815" s="327"/>
      <c r="K815" s="327"/>
      <c r="L815" s="327"/>
      <c r="M815" s="327"/>
      <c r="N815" s="327"/>
      <c r="O815" s="327"/>
      <c r="P815" s="327"/>
      <c r="Q815" s="327"/>
      <c r="R815" s="327"/>
      <c r="S815" s="327"/>
      <c r="T815" s="327"/>
      <c r="U815" s="327"/>
      <c r="V815" s="327"/>
      <c r="W815" s="327"/>
      <c r="X815" s="327"/>
      <c r="Y815" s="327"/>
      <c r="Z815" s="327"/>
    </row>
    <row r="816" spans="1:26" ht="15.75" customHeight="1">
      <c r="A816" s="314"/>
      <c r="B816" s="314"/>
      <c r="C816" s="314"/>
      <c r="D816" s="314"/>
      <c r="E816" s="314"/>
      <c r="F816" s="314"/>
      <c r="G816" s="314"/>
      <c r="H816" s="314"/>
      <c r="I816" s="314"/>
      <c r="J816" s="327"/>
      <c r="K816" s="327"/>
      <c r="L816" s="327"/>
      <c r="M816" s="327"/>
      <c r="N816" s="327"/>
      <c r="O816" s="327"/>
      <c r="P816" s="327"/>
      <c r="Q816" s="327"/>
      <c r="R816" s="327"/>
      <c r="S816" s="327"/>
      <c r="T816" s="327"/>
      <c r="U816" s="327"/>
      <c r="V816" s="327"/>
      <c r="W816" s="327"/>
      <c r="X816" s="327"/>
      <c r="Y816" s="327"/>
      <c r="Z816" s="327"/>
    </row>
    <row r="817" spans="1:26" ht="15.75" customHeight="1">
      <c r="A817" s="314"/>
      <c r="B817" s="314"/>
      <c r="C817" s="314"/>
      <c r="D817" s="314"/>
      <c r="E817" s="314"/>
      <c r="F817" s="314"/>
      <c r="G817" s="314"/>
      <c r="H817" s="314"/>
      <c r="I817" s="314"/>
      <c r="J817" s="327"/>
      <c r="K817" s="327"/>
      <c r="L817" s="327"/>
      <c r="M817" s="327"/>
      <c r="N817" s="327"/>
      <c r="O817" s="327"/>
      <c r="P817" s="327"/>
      <c r="Q817" s="327"/>
      <c r="R817" s="327"/>
      <c r="S817" s="327"/>
      <c r="T817" s="327"/>
      <c r="U817" s="327"/>
      <c r="V817" s="327"/>
      <c r="W817" s="327"/>
      <c r="X817" s="327"/>
      <c r="Y817" s="327"/>
      <c r="Z817" s="327"/>
    </row>
    <row r="818" spans="1:26" ht="15.75" customHeight="1">
      <c r="A818" s="314"/>
      <c r="B818" s="314"/>
      <c r="C818" s="314"/>
      <c r="D818" s="314"/>
      <c r="E818" s="314"/>
      <c r="F818" s="314"/>
      <c r="G818" s="314"/>
      <c r="H818" s="314"/>
      <c r="I818" s="314"/>
      <c r="J818" s="327"/>
      <c r="K818" s="327"/>
      <c r="L818" s="327"/>
      <c r="M818" s="327"/>
      <c r="N818" s="327"/>
      <c r="O818" s="327"/>
      <c r="P818" s="327"/>
      <c r="Q818" s="327"/>
      <c r="R818" s="327"/>
      <c r="S818" s="327"/>
      <c r="T818" s="327"/>
      <c r="U818" s="327"/>
      <c r="V818" s="327"/>
      <c r="W818" s="327"/>
      <c r="X818" s="327"/>
      <c r="Y818" s="327"/>
      <c r="Z818" s="327"/>
    </row>
    <row r="819" spans="1:26" ht="15.75" customHeight="1">
      <c r="A819" s="314"/>
      <c r="B819" s="314"/>
      <c r="C819" s="314"/>
      <c r="D819" s="314"/>
      <c r="E819" s="314"/>
      <c r="F819" s="314"/>
      <c r="G819" s="314"/>
      <c r="H819" s="314"/>
      <c r="I819" s="314"/>
      <c r="J819" s="327"/>
      <c r="K819" s="327"/>
      <c r="L819" s="327"/>
      <c r="M819" s="327"/>
      <c r="N819" s="327"/>
      <c r="O819" s="327"/>
      <c r="P819" s="327"/>
      <c r="Q819" s="327"/>
      <c r="R819" s="327"/>
      <c r="S819" s="327"/>
      <c r="T819" s="327"/>
      <c r="U819" s="327"/>
      <c r="V819" s="327"/>
      <c r="W819" s="327"/>
      <c r="X819" s="327"/>
      <c r="Y819" s="327"/>
      <c r="Z819" s="327"/>
    </row>
    <row r="820" spans="1:26" ht="15.75" customHeight="1">
      <c r="A820" s="314"/>
      <c r="B820" s="314"/>
      <c r="C820" s="314"/>
      <c r="D820" s="314"/>
      <c r="E820" s="314"/>
      <c r="F820" s="314"/>
      <c r="G820" s="314"/>
      <c r="H820" s="314"/>
      <c r="I820" s="314"/>
      <c r="J820" s="327"/>
      <c r="K820" s="327"/>
      <c r="L820" s="327"/>
      <c r="M820" s="327"/>
      <c r="N820" s="327"/>
      <c r="O820" s="327"/>
      <c r="P820" s="327"/>
      <c r="Q820" s="327"/>
      <c r="R820" s="327"/>
      <c r="S820" s="327"/>
      <c r="T820" s="327"/>
      <c r="U820" s="327"/>
      <c r="V820" s="327"/>
      <c r="W820" s="327"/>
      <c r="X820" s="327"/>
      <c r="Y820" s="327"/>
      <c r="Z820" s="327"/>
    </row>
    <row r="821" spans="1:26" ht="15.75" customHeight="1">
      <c r="A821" s="314"/>
      <c r="B821" s="314"/>
      <c r="C821" s="314"/>
      <c r="D821" s="314"/>
      <c r="E821" s="314"/>
      <c r="F821" s="314"/>
      <c r="G821" s="314"/>
      <c r="H821" s="314"/>
      <c r="I821" s="314"/>
      <c r="J821" s="327"/>
      <c r="K821" s="327"/>
      <c r="L821" s="327"/>
      <c r="M821" s="327"/>
      <c r="N821" s="327"/>
      <c r="O821" s="327"/>
      <c r="P821" s="327"/>
      <c r="Q821" s="327"/>
      <c r="R821" s="327"/>
      <c r="S821" s="327"/>
      <c r="T821" s="327"/>
      <c r="U821" s="327"/>
      <c r="V821" s="327"/>
      <c r="W821" s="327"/>
      <c r="X821" s="327"/>
      <c r="Y821" s="327"/>
      <c r="Z821" s="327"/>
    </row>
    <row r="822" spans="1:26" ht="15.75" customHeight="1">
      <c r="A822" s="314"/>
      <c r="B822" s="314"/>
      <c r="C822" s="314"/>
      <c r="D822" s="314"/>
      <c r="E822" s="314"/>
      <c r="F822" s="314"/>
      <c r="G822" s="314"/>
      <c r="H822" s="314"/>
      <c r="I822" s="314"/>
      <c r="J822" s="327"/>
      <c r="K822" s="327"/>
      <c r="L822" s="327"/>
      <c r="M822" s="327"/>
      <c r="N822" s="327"/>
      <c r="O822" s="327"/>
      <c r="P822" s="327"/>
      <c r="Q822" s="327"/>
      <c r="R822" s="327"/>
      <c r="S822" s="327"/>
      <c r="T822" s="327"/>
      <c r="U822" s="327"/>
      <c r="V822" s="327"/>
      <c r="W822" s="327"/>
      <c r="X822" s="327"/>
      <c r="Y822" s="327"/>
      <c r="Z822" s="327"/>
    </row>
    <row r="823" spans="1:26" ht="15.75" customHeight="1">
      <c r="A823" s="314"/>
      <c r="B823" s="314"/>
      <c r="C823" s="314"/>
      <c r="D823" s="314"/>
      <c r="E823" s="314"/>
      <c r="F823" s="314"/>
      <c r="G823" s="314"/>
      <c r="H823" s="314"/>
      <c r="I823" s="314"/>
      <c r="J823" s="327"/>
      <c r="K823" s="327"/>
      <c r="L823" s="327"/>
      <c r="M823" s="327"/>
      <c r="N823" s="327"/>
      <c r="O823" s="327"/>
      <c r="P823" s="327"/>
      <c r="Q823" s="327"/>
      <c r="R823" s="327"/>
      <c r="S823" s="327"/>
      <c r="T823" s="327"/>
      <c r="U823" s="327"/>
      <c r="V823" s="327"/>
      <c r="W823" s="327"/>
      <c r="X823" s="327"/>
      <c r="Y823" s="327"/>
      <c r="Z823" s="327"/>
    </row>
    <row r="824" spans="1:26" ht="15.75" customHeight="1">
      <c r="A824" s="314"/>
      <c r="B824" s="314"/>
      <c r="C824" s="314"/>
      <c r="D824" s="314"/>
      <c r="E824" s="314"/>
      <c r="F824" s="314"/>
      <c r="G824" s="314"/>
      <c r="H824" s="314"/>
      <c r="I824" s="314"/>
      <c r="J824" s="327"/>
      <c r="K824" s="327"/>
      <c r="L824" s="327"/>
      <c r="M824" s="327"/>
      <c r="N824" s="327"/>
      <c r="O824" s="327"/>
      <c r="P824" s="327"/>
      <c r="Q824" s="327"/>
      <c r="R824" s="327"/>
      <c r="S824" s="327"/>
      <c r="T824" s="327"/>
      <c r="U824" s="327"/>
      <c r="V824" s="327"/>
      <c r="W824" s="327"/>
      <c r="X824" s="327"/>
      <c r="Y824" s="327"/>
      <c r="Z824" s="327"/>
    </row>
    <row r="825" spans="1:26" ht="15.75" customHeight="1">
      <c r="A825" s="314"/>
      <c r="B825" s="314"/>
      <c r="C825" s="314"/>
      <c r="D825" s="314"/>
      <c r="E825" s="314"/>
      <c r="F825" s="314"/>
      <c r="G825" s="314"/>
      <c r="H825" s="314"/>
      <c r="I825" s="314"/>
      <c r="J825" s="327"/>
      <c r="K825" s="327"/>
      <c r="L825" s="327"/>
      <c r="M825" s="327"/>
      <c r="N825" s="327"/>
      <c r="O825" s="327"/>
      <c r="P825" s="327"/>
      <c r="Q825" s="327"/>
      <c r="R825" s="327"/>
      <c r="S825" s="327"/>
      <c r="T825" s="327"/>
      <c r="U825" s="327"/>
      <c r="V825" s="327"/>
      <c r="W825" s="327"/>
      <c r="X825" s="327"/>
      <c r="Y825" s="327"/>
      <c r="Z825" s="327"/>
    </row>
    <row r="826" spans="1:26" ht="15.75" customHeight="1">
      <c r="A826" s="314"/>
      <c r="B826" s="314"/>
      <c r="C826" s="314"/>
      <c r="D826" s="314"/>
      <c r="E826" s="314"/>
      <c r="F826" s="314"/>
      <c r="G826" s="314"/>
      <c r="H826" s="314"/>
      <c r="I826" s="314"/>
      <c r="J826" s="327"/>
      <c r="K826" s="327"/>
      <c r="L826" s="327"/>
      <c r="M826" s="327"/>
      <c r="N826" s="327"/>
      <c r="O826" s="327"/>
      <c r="P826" s="327"/>
      <c r="Q826" s="327"/>
      <c r="R826" s="327"/>
      <c r="S826" s="327"/>
      <c r="T826" s="327"/>
      <c r="U826" s="327"/>
      <c r="V826" s="327"/>
      <c r="W826" s="327"/>
      <c r="X826" s="327"/>
      <c r="Y826" s="327"/>
      <c r="Z826" s="327"/>
    </row>
    <row r="827" spans="1:26" ht="15.75" customHeight="1">
      <c r="A827" s="314"/>
      <c r="B827" s="314"/>
      <c r="C827" s="314"/>
      <c r="D827" s="314"/>
      <c r="E827" s="314"/>
      <c r="F827" s="314"/>
      <c r="G827" s="314"/>
      <c r="H827" s="314"/>
      <c r="I827" s="314"/>
      <c r="J827" s="327"/>
      <c r="K827" s="327"/>
      <c r="L827" s="327"/>
      <c r="M827" s="327"/>
      <c r="N827" s="327"/>
      <c r="O827" s="327"/>
      <c r="P827" s="327"/>
      <c r="Q827" s="327"/>
      <c r="R827" s="327"/>
      <c r="S827" s="327"/>
      <c r="T827" s="327"/>
      <c r="U827" s="327"/>
      <c r="V827" s="327"/>
      <c r="W827" s="327"/>
      <c r="X827" s="327"/>
      <c r="Y827" s="327"/>
      <c r="Z827" s="327"/>
    </row>
    <row r="828" spans="1:26" ht="15.75" customHeight="1">
      <c r="A828" s="314"/>
      <c r="B828" s="314"/>
      <c r="C828" s="314"/>
      <c r="D828" s="314"/>
      <c r="E828" s="314"/>
      <c r="F828" s="314"/>
      <c r="G828" s="314"/>
      <c r="H828" s="314"/>
      <c r="I828" s="314"/>
      <c r="J828" s="327"/>
      <c r="K828" s="327"/>
      <c r="L828" s="327"/>
      <c r="M828" s="327"/>
      <c r="N828" s="327"/>
      <c r="O828" s="327"/>
      <c r="P828" s="327"/>
      <c r="Q828" s="327"/>
      <c r="R828" s="327"/>
      <c r="S828" s="327"/>
      <c r="T828" s="327"/>
      <c r="U828" s="327"/>
      <c r="V828" s="327"/>
      <c r="W828" s="327"/>
      <c r="X828" s="327"/>
      <c r="Y828" s="327"/>
      <c r="Z828" s="327"/>
    </row>
    <row r="829" spans="1:26" ht="15.75" customHeight="1">
      <c r="A829" s="314"/>
      <c r="B829" s="314"/>
      <c r="C829" s="314"/>
      <c r="D829" s="314"/>
      <c r="E829" s="314"/>
      <c r="F829" s="314"/>
      <c r="G829" s="314"/>
      <c r="H829" s="314"/>
      <c r="I829" s="314"/>
      <c r="J829" s="327"/>
      <c r="K829" s="327"/>
      <c r="L829" s="327"/>
      <c r="M829" s="327"/>
      <c r="N829" s="327"/>
      <c r="O829" s="327"/>
      <c r="P829" s="327"/>
      <c r="Q829" s="327"/>
      <c r="R829" s="327"/>
      <c r="S829" s="327"/>
      <c r="T829" s="327"/>
      <c r="U829" s="327"/>
      <c r="V829" s="327"/>
      <c r="W829" s="327"/>
      <c r="X829" s="327"/>
      <c r="Y829" s="327"/>
      <c r="Z829" s="327"/>
    </row>
    <row r="830" spans="1:26" ht="15.75" customHeight="1">
      <c r="A830" s="314"/>
      <c r="B830" s="314"/>
      <c r="C830" s="314"/>
      <c r="D830" s="314"/>
      <c r="E830" s="314"/>
      <c r="F830" s="314"/>
      <c r="G830" s="314"/>
      <c r="H830" s="314"/>
      <c r="I830" s="314"/>
      <c r="J830" s="327"/>
      <c r="K830" s="327"/>
      <c r="L830" s="327"/>
      <c r="M830" s="327"/>
      <c r="N830" s="327"/>
      <c r="O830" s="327"/>
      <c r="P830" s="327"/>
      <c r="Q830" s="327"/>
      <c r="R830" s="327"/>
      <c r="S830" s="327"/>
      <c r="T830" s="327"/>
      <c r="U830" s="327"/>
      <c r="V830" s="327"/>
      <c r="W830" s="327"/>
      <c r="X830" s="327"/>
      <c r="Y830" s="327"/>
      <c r="Z830" s="327"/>
    </row>
    <row r="831" spans="1:26" ht="15.75" customHeight="1">
      <c r="A831" s="314"/>
      <c r="B831" s="314"/>
      <c r="C831" s="314"/>
      <c r="D831" s="314"/>
      <c r="E831" s="314"/>
      <c r="F831" s="314"/>
      <c r="G831" s="314"/>
      <c r="H831" s="314"/>
      <c r="I831" s="314"/>
      <c r="J831" s="327"/>
      <c r="K831" s="327"/>
      <c r="L831" s="327"/>
      <c r="M831" s="327"/>
      <c r="N831" s="327"/>
      <c r="O831" s="327"/>
      <c r="P831" s="327"/>
      <c r="Q831" s="327"/>
      <c r="R831" s="327"/>
      <c r="S831" s="327"/>
      <c r="T831" s="327"/>
      <c r="U831" s="327"/>
      <c r="V831" s="327"/>
      <c r="W831" s="327"/>
      <c r="X831" s="327"/>
      <c r="Y831" s="327"/>
      <c r="Z831" s="327"/>
    </row>
    <row r="832" spans="1:26" ht="15.75" customHeight="1">
      <c r="A832" s="314"/>
      <c r="B832" s="314"/>
      <c r="C832" s="314"/>
      <c r="D832" s="314"/>
      <c r="E832" s="314"/>
      <c r="F832" s="314"/>
      <c r="G832" s="314"/>
      <c r="H832" s="314"/>
      <c r="I832" s="314"/>
      <c r="J832" s="327"/>
      <c r="K832" s="327"/>
      <c r="L832" s="327"/>
      <c r="M832" s="327"/>
      <c r="N832" s="327"/>
      <c r="O832" s="327"/>
      <c r="P832" s="327"/>
      <c r="Q832" s="327"/>
      <c r="R832" s="327"/>
      <c r="S832" s="327"/>
      <c r="T832" s="327"/>
      <c r="U832" s="327"/>
      <c r="V832" s="327"/>
      <c r="W832" s="327"/>
      <c r="X832" s="327"/>
      <c r="Y832" s="327"/>
      <c r="Z832" s="327"/>
    </row>
    <row r="833" spans="1:26" ht="15.75" customHeight="1">
      <c r="A833" s="314"/>
      <c r="B833" s="314"/>
      <c r="C833" s="314"/>
      <c r="D833" s="314"/>
      <c r="E833" s="314"/>
      <c r="F833" s="314"/>
      <c r="G833" s="314"/>
      <c r="H833" s="314"/>
      <c r="I833" s="314"/>
      <c r="J833" s="327"/>
      <c r="K833" s="327"/>
      <c r="L833" s="327"/>
      <c r="M833" s="327"/>
      <c r="N833" s="327"/>
      <c r="O833" s="327"/>
      <c r="P833" s="327"/>
      <c r="Q833" s="327"/>
      <c r="R833" s="327"/>
      <c r="S833" s="327"/>
      <c r="T833" s="327"/>
      <c r="U833" s="327"/>
      <c r="V833" s="327"/>
      <c r="W833" s="327"/>
      <c r="X833" s="327"/>
      <c r="Y833" s="327"/>
      <c r="Z833" s="327"/>
    </row>
    <row r="834" spans="1:26" ht="15.75" customHeight="1">
      <c r="A834" s="314"/>
      <c r="B834" s="314"/>
      <c r="C834" s="314"/>
      <c r="D834" s="314"/>
      <c r="E834" s="314"/>
      <c r="F834" s="314"/>
      <c r="G834" s="314"/>
      <c r="H834" s="314"/>
      <c r="I834" s="314"/>
      <c r="J834" s="327"/>
      <c r="K834" s="327"/>
      <c r="L834" s="327"/>
      <c r="M834" s="327"/>
      <c r="N834" s="327"/>
      <c r="O834" s="327"/>
      <c r="P834" s="327"/>
      <c r="Q834" s="327"/>
      <c r="R834" s="327"/>
      <c r="S834" s="327"/>
      <c r="T834" s="327"/>
      <c r="U834" s="327"/>
      <c r="V834" s="327"/>
      <c r="W834" s="327"/>
      <c r="X834" s="327"/>
      <c r="Y834" s="327"/>
      <c r="Z834" s="327"/>
    </row>
    <row r="835" spans="1:26" ht="15.75" customHeight="1">
      <c r="A835" s="314"/>
      <c r="B835" s="314"/>
      <c r="C835" s="314"/>
      <c r="D835" s="314"/>
      <c r="E835" s="314"/>
      <c r="F835" s="314"/>
      <c r="G835" s="314"/>
      <c r="H835" s="314"/>
      <c r="I835" s="314"/>
      <c r="J835" s="327"/>
      <c r="K835" s="327"/>
      <c r="L835" s="327"/>
      <c r="M835" s="327"/>
      <c r="N835" s="327"/>
      <c r="O835" s="327"/>
      <c r="P835" s="327"/>
      <c r="Q835" s="327"/>
      <c r="R835" s="327"/>
      <c r="S835" s="327"/>
      <c r="T835" s="327"/>
      <c r="U835" s="327"/>
      <c r="V835" s="327"/>
      <c r="W835" s="327"/>
      <c r="X835" s="327"/>
      <c r="Y835" s="327"/>
      <c r="Z835" s="327"/>
    </row>
    <row r="836" spans="1:26" ht="15.75" customHeight="1">
      <c r="A836" s="314"/>
      <c r="B836" s="314"/>
      <c r="C836" s="314"/>
      <c r="D836" s="314"/>
      <c r="E836" s="314"/>
      <c r="F836" s="314"/>
      <c r="G836" s="314"/>
      <c r="H836" s="314"/>
      <c r="I836" s="314"/>
      <c r="J836" s="327"/>
      <c r="K836" s="327"/>
      <c r="L836" s="327"/>
      <c r="M836" s="327"/>
      <c r="N836" s="327"/>
      <c r="O836" s="327"/>
      <c r="P836" s="327"/>
      <c r="Q836" s="327"/>
      <c r="R836" s="327"/>
      <c r="S836" s="327"/>
      <c r="T836" s="327"/>
      <c r="U836" s="327"/>
      <c r="V836" s="327"/>
      <c r="W836" s="327"/>
      <c r="X836" s="327"/>
      <c r="Y836" s="327"/>
      <c r="Z836" s="327"/>
    </row>
    <row r="837" spans="1:26" ht="15.75" customHeight="1">
      <c r="A837" s="314"/>
      <c r="B837" s="314"/>
      <c r="C837" s="314"/>
      <c r="D837" s="314"/>
      <c r="E837" s="314"/>
      <c r="F837" s="314"/>
      <c r="G837" s="314"/>
      <c r="H837" s="314"/>
      <c r="I837" s="314"/>
      <c r="J837" s="327"/>
      <c r="K837" s="327"/>
      <c r="L837" s="327"/>
      <c r="M837" s="327"/>
      <c r="N837" s="327"/>
      <c r="O837" s="327"/>
      <c r="P837" s="327"/>
      <c r="Q837" s="327"/>
      <c r="R837" s="327"/>
      <c r="S837" s="327"/>
      <c r="T837" s="327"/>
      <c r="U837" s="327"/>
      <c r="V837" s="327"/>
      <c r="W837" s="327"/>
      <c r="X837" s="327"/>
      <c r="Y837" s="327"/>
      <c r="Z837" s="327"/>
    </row>
    <row r="838" spans="1:26" ht="15.75" customHeight="1">
      <c r="A838" s="314"/>
      <c r="B838" s="314"/>
      <c r="C838" s="314"/>
      <c r="D838" s="314"/>
      <c r="E838" s="314"/>
      <c r="F838" s="314"/>
      <c r="G838" s="314"/>
      <c r="H838" s="314"/>
      <c r="I838" s="314"/>
      <c r="J838" s="327"/>
      <c r="K838" s="327"/>
      <c r="L838" s="327"/>
      <c r="M838" s="327"/>
      <c r="N838" s="327"/>
      <c r="O838" s="327"/>
      <c r="P838" s="327"/>
      <c r="Q838" s="327"/>
      <c r="R838" s="327"/>
      <c r="S838" s="327"/>
      <c r="T838" s="327"/>
      <c r="U838" s="327"/>
      <c r="V838" s="327"/>
      <c r="W838" s="327"/>
      <c r="X838" s="327"/>
      <c r="Y838" s="327"/>
      <c r="Z838" s="327"/>
    </row>
    <row r="839" spans="1:26" ht="15.75" customHeight="1">
      <c r="A839" s="314"/>
      <c r="B839" s="314"/>
      <c r="C839" s="314"/>
      <c r="D839" s="314"/>
      <c r="E839" s="314"/>
      <c r="F839" s="314"/>
      <c r="G839" s="314"/>
      <c r="H839" s="314"/>
      <c r="I839" s="314"/>
      <c r="J839" s="327"/>
      <c r="K839" s="327"/>
      <c r="L839" s="327"/>
      <c r="M839" s="327"/>
      <c r="N839" s="327"/>
      <c r="O839" s="327"/>
      <c r="P839" s="327"/>
      <c r="Q839" s="327"/>
      <c r="R839" s="327"/>
      <c r="S839" s="327"/>
      <c r="T839" s="327"/>
      <c r="U839" s="327"/>
      <c r="V839" s="327"/>
      <c r="W839" s="327"/>
      <c r="X839" s="327"/>
      <c r="Y839" s="327"/>
      <c r="Z839" s="327"/>
    </row>
    <row r="840" spans="1:26" ht="15.75" customHeight="1">
      <c r="A840" s="314"/>
      <c r="B840" s="314"/>
      <c r="C840" s="314"/>
      <c r="D840" s="314"/>
      <c r="E840" s="314"/>
      <c r="F840" s="314"/>
      <c r="G840" s="314"/>
      <c r="H840" s="314"/>
      <c r="I840" s="314"/>
      <c r="J840" s="327"/>
      <c r="K840" s="327"/>
      <c r="L840" s="327"/>
      <c r="M840" s="327"/>
      <c r="N840" s="327"/>
      <c r="O840" s="327"/>
      <c r="P840" s="327"/>
      <c r="Q840" s="327"/>
      <c r="R840" s="327"/>
      <c r="S840" s="327"/>
      <c r="T840" s="327"/>
      <c r="U840" s="327"/>
      <c r="V840" s="327"/>
      <c r="W840" s="327"/>
      <c r="X840" s="327"/>
      <c r="Y840" s="327"/>
      <c r="Z840" s="327"/>
    </row>
    <row r="841" spans="1:26" ht="15.75" customHeight="1">
      <c r="A841" s="314"/>
      <c r="B841" s="314"/>
      <c r="C841" s="314"/>
      <c r="D841" s="314"/>
      <c r="E841" s="314"/>
      <c r="F841" s="314"/>
      <c r="G841" s="314"/>
      <c r="H841" s="314"/>
      <c r="I841" s="314"/>
      <c r="J841" s="327"/>
      <c r="K841" s="327"/>
      <c r="L841" s="327"/>
      <c r="M841" s="327"/>
      <c r="N841" s="327"/>
      <c r="O841" s="327"/>
      <c r="P841" s="327"/>
      <c r="Q841" s="327"/>
      <c r="R841" s="327"/>
      <c r="S841" s="327"/>
      <c r="T841" s="327"/>
      <c r="U841" s="327"/>
      <c r="V841" s="327"/>
      <c r="W841" s="327"/>
      <c r="X841" s="327"/>
      <c r="Y841" s="327"/>
      <c r="Z841" s="327"/>
    </row>
    <row r="842" spans="1:26" ht="15.75" customHeight="1">
      <c r="A842" s="314"/>
      <c r="B842" s="314"/>
      <c r="C842" s="314"/>
      <c r="D842" s="314"/>
      <c r="E842" s="314"/>
      <c r="F842" s="314"/>
      <c r="G842" s="314"/>
      <c r="H842" s="314"/>
      <c r="I842" s="314"/>
      <c r="J842" s="327"/>
      <c r="K842" s="327"/>
      <c r="L842" s="327"/>
      <c r="M842" s="327"/>
      <c r="N842" s="327"/>
      <c r="O842" s="327"/>
      <c r="P842" s="327"/>
      <c r="Q842" s="327"/>
      <c r="R842" s="327"/>
      <c r="S842" s="327"/>
      <c r="T842" s="327"/>
      <c r="U842" s="327"/>
      <c r="V842" s="327"/>
      <c r="W842" s="327"/>
      <c r="X842" s="327"/>
      <c r="Y842" s="327"/>
      <c r="Z842" s="327"/>
    </row>
    <row r="843" spans="1:26" ht="15.75" customHeight="1">
      <c r="A843" s="314"/>
      <c r="B843" s="314"/>
      <c r="C843" s="314"/>
      <c r="D843" s="314"/>
      <c r="E843" s="314"/>
      <c r="F843" s="314"/>
      <c r="G843" s="314"/>
      <c r="H843" s="314"/>
      <c r="I843" s="314"/>
      <c r="J843" s="327"/>
      <c r="K843" s="327"/>
      <c r="L843" s="327"/>
      <c r="M843" s="327"/>
      <c r="N843" s="327"/>
      <c r="O843" s="327"/>
      <c r="P843" s="327"/>
      <c r="Q843" s="327"/>
      <c r="R843" s="327"/>
      <c r="S843" s="327"/>
      <c r="T843" s="327"/>
      <c r="U843" s="327"/>
      <c r="V843" s="327"/>
      <c r="W843" s="327"/>
      <c r="X843" s="327"/>
      <c r="Y843" s="327"/>
      <c r="Z843" s="327"/>
    </row>
    <row r="844" spans="1:26" ht="15.75" customHeight="1">
      <c r="A844" s="314"/>
      <c r="B844" s="314"/>
      <c r="C844" s="314"/>
      <c r="D844" s="314"/>
      <c r="E844" s="314"/>
      <c r="F844" s="314"/>
      <c r="G844" s="314"/>
      <c r="H844" s="314"/>
      <c r="I844" s="314"/>
      <c r="J844" s="327"/>
      <c r="K844" s="327"/>
      <c r="L844" s="327"/>
      <c r="M844" s="327"/>
      <c r="N844" s="327"/>
      <c r="O844" s="327"/>
      <c r="P844" s="327"/>
      <c r="Q844" s="327"/>
      <c r="R844" s="327"/>
      <c r="S844" s="327"/>
      <c r="T844" s="327"/>
      <c r="U844" s="327"/>
      <c r="V844" s="327"/>
      <c r="W844" s="327"/>
      <c r="X844" s="327"/>
      <c r="Y844" s="327"/>
      <c r="Z844" s="327"/>
    </row>
    <row r="845" spans="1:26" ht="15.75" customHeight="1">
      <c r="A845" s="314"/>
      <c r="B845" s="314"/>
      <c r="C845" s="314"/>
      <c r="D845" s="314"/>
      <c r="E845" s="314"/>
      <c r="F845" s="314"/>
      <c r="G845" s="314"/>
      <c r="H845" s="314"/>
      <c r="I845" s="314"/>
      <c r="J845" s="327"/>
      <c r="K845" s="327"/>
      <c r="L845" s="327"/>
      <c r="M845" s="327"/>
      <c r="N845" s="327"/>
      <c r="O845" s="327"/>
      <c r="P845" s="327"/>
      <c r="Q845" s="327"/>
      <c r="R845" s="327"/>
      <c r="S845" s="327"/>
      <c r="T845" s="327"/>
      <c r="U845" s="327"/>
      <c r="V845" s="327"/>
      <c r="W845" s="327"/>
      <c r="X845" s="327"/>
      <c r="Y845" s="327"/>
      <c r="Z845" s="327"/>
    </row>
    <row r="846" spans="1:26" ht="15.75" customHeight="1">
      <c r="A846" s="314"/>
      <c r="B846" s="314"/>
      <c r="C846" s="314"/>
      <c r="D846" s="314"/>
      <c r="E846" s="314"/>
      <c r="F846" s="314"/>
      <c r="G846" s="314"/>
      <c r="H846" s="314"/>
      <c r="I846" s="314"/>
      <c r="J846" s="327"/>
      <c r="K846" s="327"/>
      <c r="L846" s="327"/>
      <c r="M846" s="327"/>
      <c r="N846" s="327"/>
      <c r="O846" s="327"/>
      <c r="P846" s="327"/>
      <c r="Q846" s="327"/>
      <c r="R846" s="327"/>
      <c r="S846" s="327"/>
      <c r="T846" s="327"/>
      <c r="U846" s="327"/>
      <c r="V846" s="327"/>
      <c r="W846" s="327"/>
      <c r="X846" s="327"/>
      <c r="Y846" s="327"/>
      <c r="Z846" s="327"/>
    </row>
    <row r="847" spans="1:26" ht="15.75" customHeight="1">
      <c r="A847" s="314"/>
      <c r="B847" s="314"/>
      <c r="C847" s="314"/>
      <c r="D847" s="314"/>
      <c r="E847" s="314"/>
      <c r="F847" s="314"/>
      <c r="G847" s="314"/>
      <c r="H847" s="314"/>
      <c r="I847" s="314"/>
      <c r="J847" s="327"/>
      <c r="K847" s="327"/>
      <c r="L847" s="327"/>
      <c r="M847" s="327"/>
      <c r="N847" s="327"/>
      <c r="O847" s="327"/>
      <c r="P847" s="327"/>
      <c r="Q847" s="327"/>
      <c r="R847" s="327"/>
      <c r="S847" s="327"/>
      <c r="T847" s="327"/>
      <c r="U847" s="327"/>
      <c r="V847" s="327"/>
      <c r="W847" s="327"/>
      <c r="X847" s="327"/>
      <c r="Y847" s="327"/>
      <c r="Z847" s="327"/>
    </row>
    <row r="848" spans="1:26" ht="15.75" customHeight="1">
      <c r="A848" s="314"/>
      <c r="B848" s="314"/>
      <c r="C848" s="314"/>
      <c r="D848" s="314"/>
      <c r="E848" s="314"/>
      <c r="F848" s="314"/>
      <c r="G848" s="314"/>
      <c r="H848" s="314"/>
      <c r="I848" s="314"/>
      <c r="J848" s="327"/>
      <c r="K848" s="327"/>
      <c r="L848" s="327"/>
      <c r="M848" s="327"/>
      <c r="N848" s="327"/>
      <c r="O848" s="327"/>
      <c r="P848" s="327"/>
      <c r="Q848" s="327"/>
      <c r="R848" s="327"/>
      <c r="S848" s="327"/>
      <c r="T848" s="327"/>
      <c r="U848" s="327"/>
      <c r="V848" s="327"/>
      <c r="W848" s="327"/>
      <c r="X848" s="327"/>
      <c r="Y848" s="327"/>
      <c r="Z848" s="327"/>
    </row>
    <row r="849" spans="1:26" ht="15.75" customHeight="1">
      <c r="A849" s="314"/>
      <c r="B849" s="314"/>
      <c r="C849" s="314"/>
      <c r="D849" s="314"/>
      <c r="E849" s="314"/>
      <c r="F849" s="314"/>
      <c r="G849" s="314"/>
      <c r="H849" s="314"/>
      <c r="I849" s="314"/>
      <c r="J849" s="327"/>
      <c r="K849" s="327"/>
      <c r="L849" s="327"/>
      <c r="M849" s="327"/>
      <c r="N849" s="327"/>
      <c r="O849" s="327"/>
      <c r="P849" s="327"/>
      <c r="Q849" s="327"/>
      <c r="R849" s="327"/>
      <c r="S849" s="327"/>
      <c r="T849" s="327"/>
      <c r="U849" s="327"/>
      <c r="V849" s="327"/>
      <c r="W849" s="327"/>
      <c r="X849" s="327"/>
      <c r="Y849" s="327"/>
      <c r="Z849" s="327"/>
    </row>
    <row r="850" spans="1:26" ht="15.75" customHeight="1">
      <c r="A850" s="314"/>
      <c r="B850" s="314"/>
      <c r="C850" s="314"/>
      <c r="D850" s="314"/>
      <c r="E850" s="314"/>
      <c r="F850" s="314"/>
      <c r="G850" s="314"/>
      <c r="H850" s="314"/>
      <c r="I850" s="314"/>
      <c r="J850" s="327"/>
      <c r="K850" s="327"/>
      <c r="L850" s="327"/>
      <c r="M850" s="327"/>
      <c r="N850" s="327"/>
      <c r="O850" s="327"/>
      <c r="P850" s="327"/>
      <c r="Q850" s="327"/>
      <c r="R850" s="327"/>
      <c r="S850" s="327"/>
      <c r="T850" s="327"/>
      <c r="U850" s="327"/>
      <c r="V850" s="327"/>
      <c r="W850" s="327"/>
      <c r="X850" s="327"/>
      <c r="Y850" s="327"/>
      <c r="Z850" s="327"/>
    </row>
    <row r="851" spans="1:26" ht="15.75" customHeight="1">
      <c r="A851" s="314"/>
      <c r="B851" s="314"/>
      <c r="C851" s="314"/>
      <c r="D851" s="314"/>
      <c r="E851" s="314"/>
      <c r="F851" s="314"/>
      <c r="G851" s="314"/>
      <c r="H851" s="314"/>
      <c r="I851" s="314"/>
      <c r="J851" s="327"/>
      <c r="K851" s="327"/>
      <c r="L851" s="327"/>
      <c r="M851" s="327"/>
      <c r="N851" s="327"/>
      <c r="O851" s="327"/>
      <c r="P851" s="327"/>
      <c r="Q851" s="327"/>
      <c r="R851" s="327"/>
      <c r="S851" s="327"/>
      <c r="T851" s="327"/>
      <c r="U851" s="327"/>
      <c r="V851" s="327"/>
      <c r="W851" s="327"/>
      <c r="X851" s="327"/>
      <c r="Y851" s="327"/>
      <c r="Z851" s="327"/>
    </row>
    <row r="852" spans="1:26" ht="15.75" customHeight="1">
      <c r="A852" s="314"/>
      <c r="B852" s="314"/>
      <c r="C852" s="314"/>
      <c r="D852" s="314"/>
      <c r="E852" s="314"/>
      <c r="F852" s="314"/>
      <c r="G852" s="314"/>
      <c r="H852" s="314"/>
      <c r="I852" s="314"/>
      <c r="J852" s="327"/>
      <c r="K852" s="327"/>
      <c r="L852" s="327"/>
      <c r="M852" s="327"/>
      <c r="N852" s="327"/>
      <c r="O852" s="327"/>
      <c r="P852" s="327"/>
      <c r="Q852" s="327"/>
      <c r="R852" s="327"/>
      <c r="S852" s="327"/>
      <c r="T852" s="327"/>
      <c r="U852" s="327"/>
      <c r="V852" s="327"/>
      <c r="W852" s="327"/>
      <c r="X852" s="327"/>
      <c r="Y852" s="327"/>
      <c r="Z852" s="327"/>
    </row>
    <row r="853" spans="1:26" ht="15.75" customHeight="1">
      <c r="A853" s="314"/>
      <c r="B853" s="314"/>
      <c r="C853" s="314"/>
      <c r="D853" s="314"/>
      <c r="E853" s="314"/>
      <c r="F853" s="314"/>
      <c r="G853" s="314"/>
      <c r="H853" s="314"/>
      <c r="I853" s="314"/>
      <c r="J853" s="327"/>
      <c r="K853" s="327"/>
      <c r="L853" s="327"/>
      <c r="M853" s="327"/>
      <c r="N853" s="327"/>
      <c r="O853" s="327"/>
      <c r="P853" s="327"/>
      <c r="Q853" s="327"/>
      <c r="R853" s="327"/>
      <c r="S853" s="327"/>
      <c r="T853" s="327"/>
      <c r="U853" s="327"/>
      <c r="V853" s="327"/>
      <c r="W853" s="327"/>
      <c r="X853" s="327"/>
      <c r="Y853" s="327"/>
      <c r="Z853" s="327"/>
    </row>
    <row r="854" spans="1:26" ht="15.75" customHeight="1">
      <c r="A854" s="314"/>
      <c r="B854" s="314"/>
      <c r="C854" s="314"/>
      <c r="D854" s="314"/>
      <c r="E854" s="314"/>
      <c r="F854" s="314"/>
      <c r="G854" s="314"/>
      <c r="H854" s="314"/>
      <c r="I854" s="314"/>
      <c r="J854" s="327"/>
      <c r="K854" s="327"/>
      <c r="L854" s="327"/>
      <c r="M854" s="327"/>
      <c r="N854" s="327"/>
      <c r="O854" s="327"/>
      <c r="P854" s="327"/>
      <c r="Q854" s="327"/>
      <c r="R854" s="327"/>
      <c r="S854" s="327"/>
      <c r="T854" s="327"/>
      <c r="U854" s="327"/>
      <c r="V854" s="327"/>
      <c r="W854" s="327"/>
      <c r="X854" s="327"/>
      <c r="Y854" s="327"/>
      <c r="Z854" s="327"/>
    </row>
    <row r="855" spans="1:26" ht="15.75" customHeight="1">
      <c r="A855" s="314"/>
      <c r="B855" s="314"/>
      <c r="C855" s="314"/>
      <c r="D855" s="314"/>
      <c r="E855" s="314"/>
      <c r="F855" s="314"/>
      <c r="G855" s="314"/>
      <c r="H855" s="314"/>
      <c r="I855" s="314"/>
      <c r="J855" s="327"/>
      <c r="K855" s="327"/>
      <c r="L855" s="327"/>
      <c r="M855" s="327"/>
      <c r="N855" s="327"/>
      <c r="O855" s="327"/>
      <c r="P855" s="327"/>
      <c r="Q855" s="327"/>
      <c r="R855" s="327"/>
      <c r="S855" s="327"/>
      <c r="T855" s="327"/>
      <c r="U855" s="327"/>
      <c r="V855" s="327"/>
      <c r="W855" s="327"/>
      <c r="X855" s="327"/>
      <c r="Y855" s="327"/>
      <c r="Z855" s="327"/>
    </row>
    <row r="856" spans="1:26" ht="15.75" customHeight="1">
      <c r="A856" s="314"/>
      <c r="B856" s="314"/>
      <c r="C856" s="314"/>
      <c r="D856" s="314"/>
      <c r="E856" s="314"/>
      <c r="F856" s="314"/>
      <c r="G856" s="314"/>
      <c r="H856" s="314"/>
      <c r="I856" s="314"/>
      <c r="J856" s="327"/>
      <c r="K856" s="327"/>
      <c r="L856" s="327"/>
      <c r="M856" s="327"/>
      <c r="N856" s="327"/>
      <c r="O856" s="327"/>
      <c r="P856" s="327"/>
      <c r="Q856" s="327"/>
      <c r="R856" s="327"/>
      <c r="S856" s="327"/>
      <c r="T856" s="327"/>
      <c r="U856" s="327"/>
      <c r="V856" s="327"/>
      <c r="W856" s="327"/>
      <c r="X856" s="327"/>
      <c r="Y856" s="327"/>
      <c r="Z856" s="327"/>
    </row>
    <row r="857" spans="1:26" ht="15.75" customHeight="1">
      <c r="A857" s="314"/>
      <c r="B857" s="314"/>
      <c r="C857" s="314"/>
      <c r="D857" s="314"/>
      <c r="E857" s="314"/>
      <c r="F857" s="314"/>
      <c r="G857" s="314"/>
      <c r="H857" s="314"/>
      <c r="I857" s="314"/>
      <c r="J857" s="327"/>
      <c r="K857" s="327"/>
      <c r="L857" s="327"/>
      <c r="M857" s="327"/>
      <c r="N857" s="327"/>
      <c r="O857" s="327"/>
      <c r="P857" s="327"/>
      <c r="Q857" s="327"/>
      <c r="R857" s="327"/>
      <c r="S857" s="327"/>
      <c r="T857" s="327"/>
      <c r="U857" s="327"/>
      <c r="V857" s="327"/>
      <c r="W857" s="327"/>
      <c r="X857" s="327"/>
      <c r="Y857" s="327"/>
      <c r="Z857" s="327"/>
    </row>
    <row r="858" spans="1:26" ht="15.75" customHeight="1">
      <c r="A858" s="314"/>
      <c r="B858" s="314"/>
      <c r="C858" s="314"/>
      <c r="D858" s="314"/>
      <c r="E858" s="314"/>
      <c r="F858" s="314"/>
      <c r="G858" s="314"/>
      <c r="H858" s="314"/>
      <c r="I858" s="314"/>
      <c r="J858" s="327"/>
      <c r="K858" s="327"/>
      <c r="L858" s="327"/>
      <c r="M858" s="327"/>
      <c r="N858" s="327"/>
      <c r="O858" s="327"/>
      <c r="P858" s="327"/>
      <c r="Q858" s="327"/>
      <c r="R858" s="327"/>
      <c r="S858" s="327"/>
      <c r="T858" s="327"/>
      <c r="U858" s="327"/>
      <c r="V858" s="327"/>
      <c r="W858" s="327"/>
      <c r="X858" s="327"/>
      <c r="Y858" s="327"/>
      <c r="Z858" s="327"/>
    </row>
    <row r="859" spans="1:26" ht="15.75" customHeight="1">
      <c r="A859" s="314"/>
      <c r="B859" s="314"/>
      <c r="C859" s="314"/>
      <c r="D859" s="314"/>
      <c r="E859" s="314"/>
      <c r="F859" s="314"/>
      <c r="G859" s="314"/>
      <c r="H859" s="314"/>
      <c r="I859" s="314"/>
      <c r="J859" s="327"/>
      <c r="K859" s="327"/>
      <c r="L859" s="327"/>
      <c r="M859" s="327"/>
      <c r="N859" s="327"/>
      <c r="O859" s="327"/>
      <c r="P859" s="327"/>
      <c r="Q859" s="327"/>
      <c r="R859" s="327"/>
      <c r="S859" s="327"/>
      <c r="T859" s="327"/>
      <c r="U859" s="327"/>
      <c r="V859" s="327"/>
      <c r="W859" s="327"/>
      <c r="X859" s="327"/>
      <c r="Y859" s="327"/>
      <c r="Z859" s="327"/>
    </row>
    <row r="860" spans="1:26" ht="15.75" customHeight="1">
      <c r="A860" s="314"/>
      <c r="B860" s="314"/>
      <c r="C860" s="314"/>
      <c r="D860" s="314"/>
      <c r="E860" s="314"/>
      <c r="F860" s="314"/>
      <c r="G860" s="314"/>
      <c r="H860" s="314"/>
      <c r="I860" s="314"/>
      <c r="J860" s="327"/>
      <c r="K860" s="327"/>
      <c r="L860" s="327"/>
      <c r="M860" s="327"/>
      <c r="N860" s="327"/>
      <c r="O860" s="327"/>
      <c r="P860" s="327"/>
      <c r="Q860" s="327"/>
      <c r="R860" s="327"/>
      <c r="S860" s="327"/>
      <c r="T860" s="327"/>
      <c r="U860" s="327"/>
      <c r="V860" s="327"/>
      <c r="W860" s="327"/>
      <c r="X860" s="327"/>
      <c r="Y860" s="327"/>
      <c r="Z860" s="327"/>
    </row>
    <row r="861" spans="1:26" ht="15.75" customHeight="1">
      <c r="A861" s="314"/>
      <c r="B861" s="314"/>
      <c r="C861" s="314"/>
      <c r="D861" s="314"/>
      <c r="E861" s="314"/>
      <c r="F861" s="314"/>
      <c r="G861" s="314"/>
      <c r="H861" s="314"/>
      <c r="I861" s="314"/>
      <c r="J861" s="327"/>
      <c r="K861" s="327"/>
      <c r="L861" s="327"/>
      <c r="M861" s="327"/>
      <c r="N861" s="327"/>
      <c r="O861" s="327"/>
      <c r="P861" s="327"/>
      <c r="Q861" s="327"/>
      <c r="R861" s="327"/>
      <c r="S861" s="327"/>
      <c r="T861" s="327"/>
      <c r="U861" s="327"/>
      <c r="V861" s="327"/>
      <c r="W861" s="327"/>
      <c r="X861" s="327"/>
      <c r="Y861" s="327"/>
      <c r="Z861" s="327"/>
    </row>
    <row r="862" spans="1:26" ht="15.75" customHeight="1">
      <c r="A862" s="314"/>
      <c r="B862" s="314"/>
      <c r="C862" s="314"/>
      <c r="D862" s="314"/>
      <c r="E862" s="314"/>
      <c r="F862" s="314"/>
      <c r="G862" s="314"/>
      <c r="H862" s="314"/>
      <c r="I862" s="314"/>
      <c r="J862" s="327"/>
      <c r="K862" s="327"/>
      <c r="L862" s="327"/>
      <c r="M862" s="327"/>
      <c r="N862" s="327"/>
      <c r="O862" s="327"/>
      <c r="P862" s="327"/>
      <c r="Q862" s="327"/>
      <c r="R862" s="327"/>
      <c r="S862" s="327"/>
      <c r="T862" s="327"/>
      <c r="U862" s="327"/>
      <c r="V862" s="327"/>
      <c r="W862" s="327"/>
      <c r="X862" s="327"/>
      <c r="Y862" s="327"/>
      <c r="Z862" s="327"/>
    </row>
    <row r="863" spans="1:26" ht="15.75" customHeight="1">
      <c r="A863" s="314"/>
      <c r="B863" s="314"/>
      <c r="C863" s="314"/>
      <c r="D863" s="314"/>
      <c r="E863" s="314"/>
      <c r="F863" s="314"/>
      <c r="G863" s="314"/>
      <c r="H863" s="314"/>
      <c r="I863" s="314"/>
      <c r="J863" s="327"/>
      <c r="K863" s="327"/>
      <c r="L863" s="327"/>
      <c r="M863" s="327"/>
      <c r="N863" s="327"/>
      <c r="O863" s="327"/>
      <c r="P863" s="327"/>
      <c r="Q863" s="327"/>
      <c r="R863" s="327"/>
      <c r="S863" s="327"/>
      <c r="T863" s="327"/>
      <c r="U863" s="327"/>
      <c r="V863" s="327"/>
      <c r="W863" s="327"/>
      <c r="X863" s="327"/>
      <c r="Y863" s="327"/>
      <c r="Z863" s="327"/>
    </row>
    <row r="864" spans="1:26" ht="15.75" customHeight="1">
      <c r="A864" s="314"/>
      <c r="B864" s="314"/>
      <c r="C864" s="314"/>
      <c r="D864" s="314"/>
      <c r="E864" s="314"/>
      <c r="F864" s="314"/>
      <c r="G864" s="314"/>
      <c r="H864" s="314"/>
      <c r="I864" s="314"/>
      <c r="J864" s="327"/>
      <c r="K864" s="327"/>
      <c r="L864" s="327"/>
      <c r="M864" s="327"/>
      <c r="N864" s="327"/>
      <c r="O864" s="327"/>
      <c r="P864" s="327"/>
      <c r="Q864" s="327"/>
      <c r="R864" s="327"/>
      <c r="S864" s="327"/>
      <c r="T864" s="327"/>
      <c r="U864" s="327"/>
      <c r="V864" s="327"/>
      <c r="W864" s="327"/>
      <c r="X864" s="327"/>
      <c r="Y864" s="327"/>
      <c r="Z864" s="327"/>
    </row>
    <row r="865" spans="1:26" ht="15.75" customHeight="1">
      <c r="A865" s="314"/>
      <c r="B865" s="314"/>
      <c r="C865" s="314"/>
      <c r="D865" s="314"/>
      <c r="E865" s="314"/>
      <c r="F865" s="314"/>
      <c r="G865" s="314"/>
      <c r="H865" s="314"/>
      <c r="I865" s="314"/>
      <c r="J865" s="327"/>
      <c r="K865" s="327"/>
      <c r="L865" s="327"/>
      <c r="M865" s="327"/>
      <c r="N865" s="327"/>
      <c r="O865" s="327"/>
      <c r="P865" s="327"/>
      <c r="Q865" s="327"/>
      <c r="R865" s="327"/>
      <c r="S865" s="327"/>
      <c r="T865" s="327"/>
      <c r="U865" s="327"/>
      <c r="V865" s="327"/>
      <c r="W865" s="327"/>
      <c r="X865" s="327"/>
      <c r="Y865" s="327"/>
      <c r="Z865" s="327"/>
    </row>
    <row r="866" spans="1:26" ht="15.75" customHeight="1">
      <c r="A866" s="314"/>
      <c r="B866" s="314"/>
      <c r="C866" s="314"/>
      <c r="D866" s="314"/>
      <c r="E866" s="314"/>
      <c r="F866" s="314"/>
      <c r="G866" s="314"/>
      <c r="H866" s="314"/>
      <c r="I866" s="314"/>
      <c r="J866" s="327"/>
      <c r="K866" s="327"/>
      <c r="L866" s="327"/>
      <c r="M866" s="327"/>
      <c r="N866" s="327"/>
      <c r="O866" s="327"/>
      <c r="P866" s="327"/>
      <c r="Q866" s="327"/>
      <c r="R866" s="327"/>
      <c r="S866" s="327"/>
      <c r="T866" s="327"/>
      <c r="U866" s="327"/>
      <c r="V866" s="327"/>
      <c r="W866" s="327"/>
      <c r="X866" s="327"/>
      <c r="Y866" s="327"/>
      <c r="Z866" s="327"/>
    </row>
    <row r="867" spans="1:26" ht="15.75" customHeight="1">
      <c r="A867" s="314"/>
      <c r="B867" s="314"/>
      <c r="C867" s="314"/>
      <c r="D867" s="314"/>
      <c r="E867" s="314"/>
      <c r="F867" s="314"/>
      <c r="G867" s="314"/>
      <c r="H867" s="314"/>
      <c r="I867" s="314"/>
      <c r="J867" s="327"/>
      <c r="K867" s="327"/>
      <c r="L867" s="327"/>
      <c r="M867" s="327"/>
      <c r="N867" s="327"/>
      <c r="O867" s="327"/>
      <c r="P867" s="327"/>
      <c r="Q867" s="327"/>
      <c r="R867" s="327"/>
      <c r="S867" s="327"/>
      <c r="T867" s="327"/>
      <c r="U867" s="327"/>
      <c r="V867" s="327"/>
      <c r="W867" s="327"/>
      <c r="X867" s="327"/>
      <c r="Y867" s="327"/>
      <c r="Z867" s="327"/>
    </row>
    <row r="868" spans="1:26" ht="15.75" customHeight="1">
      <c r="A868" s="314"/>
      <c r="B868" s="314"/>
      <c r="C868" s="314"/>
      <c r="D868" s="314"/>
      <c r="E868" s="314"/>
      <c r="F868" s="314"/>
      <c r="G868" s="314"/>
      <c r="H868" s="314"/>
      <c r="I868" s="314"/>
      <c r="J868" s="327"/>
      <c r="K868" s="327"/>
      <c r="L868" s="327"/>
      <c r="M868" s="327"/>
      <c r="N868" s="327"/>
      <c r="O868" s="327"/>
      <c r="P868" s="327"/>
      <c r="Q868" s="327"/>
      <c r="R868" s="327"/>
      <c r="S868" s="327"/>
      <c r="T868" s="327"/>
      <c r="U868" s="327"/>
      <c r="V868" s="327"/>
      <c r="W868" s="327"/>
      <c r="X868" s="327"/>
      <c r="Y868" s="327"/>
      <c r="Z868" s="327"/>
    </row>
    <row r="869" spans="1:26" ht="15.75" customHeight="1">
      <c r="A869" s="314"/>
      <c r="B869" s="314"/>
      <c r="C869" s="314"/>
      <c r="D869" s="314"/>
      <c r="E869" s="314"/>
      <c r="F869" s="314"/>
      <c r="G869" s="314"/>
      <c r="H869" s="314"/>
      <c r="I869" s="314"/>
      <c r="J869" s="327"/>
      <c r="K869" s="327"/>
      <c r="L869" s="327"/>
      <c r="M869" s="327"/>
      <c r="N869" s="327"/>
      <c r="O869" s="327"/>
      <c r="P869" s="327"/>
      <c r="Q869" s="327"/>
      <c r="R869" s="327"/>
      <c r="S869" s="327"/>
      <c r="T869" s="327"/>
      <c r="U869" s="327"/>
      <c r="V869" s="327"/>
      <c r="W869" s="327"/>
      <c r="X869" s="327"/>
      <c r="Y869" s="327"/>
      <c r="Z869" s="327"/>
    </row>
    <row r="870" spans="1:26" ht="15.75" customHeight="1">
      <c r="A870" s="314"/>
      <c r="B870" s="314"/>
      <c r="C870" s="314"/>
      <c r="D870" s="314"/>
      <c r="E870" s="314"/>
      <c r="F870" s="314"/>
      <c r="G870" s="314"/>
      <c r="H870" s="314"/>
      <c r="I870" s="314"/>
      <c r="J870" s="327"/>
      <c r="K870" s="327"/>
      <c r="L870" s="327"/>
      <c r="M870" s="327"/>
      <c r="N870" s="327"/>
      <c r="O870" s="327"/>
      <c r="P870" s="327"/>
      <c r="Q870" s="327"/>
      <c r="R870" s="327"/>
      <c r="S870" s="327"/>
      <c r="T870" s="327"/>
      <c r="U870" s="327"/>
      <c r="V870" s="327"/>
      <c r="W870" s="327"/>
      <c r="X870" s="327"/>
      <c r="Y870" s="327"/>
      <c r="Z870" s="327"/>
    </row>
    <row r="871" spans="1:26" ht="15.75" customHeight="1">
      <c r="A871" s="314"/>
      <c r="B871" s="314"/>
      <c r="C871" s="314"/>
      <c r="D871" s="314"/>
      <c r="E871" s="314"/>
      <c r="F871" s="314"/>
      <c r="G871" s="314"/>
      <c r="H871" s="314"/>
      <c r="I871" s="314"/>
      <c r="J871" s="327"/>
      <c r="K871" s="327"/>
      <c r="L871" s="327"/>
      <c r="M871" s="327"/>
      <c r="N871" s="327"/>
      <c r="O871" s="327"/>
      <c r="P871" s="327"/>
      <c r="Q871" s="327"/>
      <c r="R871" s="327"/>
      <c r="S871" s="327"/>
      <c r="T871" s="327"/>
      <c r="U871" s="327"/>
      <c r="V871" s="327"/>
      <c r="W871" s="327"/>
      <c r="X871" s="327"/>
      <c r="Y871" s="327"/>
      <c r="Z871" s="327"/>
    </row>
    <row r="872" spans="1:26" ht="15.75" customHeight="1">
      <c r="A872" s="314"/>
      <c r="B872" s="314"/>
      <c r="C872" s="314"/>
      <c r="D872" s="314"/>
      <c r="E872" s="314"/>
      <c r="F872" s="314"/>
      <c r="G872" s="314"/>
      <c r="H872" s="314"/>
      <c r="I872" s="314"/>
      <c r="J872" s="327"/>
      <c r="K872" s="327"/>
      <c r="L872" s="327"/>
      <c r="M872" s="327"/>
      <c r="N872" s="327"/>
      <c r="O872" s="327"/>
      <c r="P872" s="327"/>
      <c r="Q872" s="327"/>
      <c r="R872" s="327"/>
      <c r="S872" s="327"/>
      <c r="T872" s="327"/>
      <c r="U872" s="327"/>
      <c r="V872" s="327"/>
      <c r="W872" s="327"/>
      <c r="X872" s="327"/>
      <c r="Y872" s="327"/>
      <c r="Z872" s="327"/>
    </row>
    <row r="873" spans="1:26" ht="15.75" customHeight="1">
      <c r="A873" s="314"/>
      <c r="B873" s="314"/>
      <c r="C873" s="314"/>
      <c r="D873" s="314"/>
      <c r="E873" s="314"/>
      <c r="F873" s="314"/>
      <c r="G873" s="314"/>
      <c r="H873" s="314"/>
      <c r="I873" s="314"/>
      <c r="J873" s="327"/>
      <c r="K873" s="327"/>
      <c r="L873" s="327"/>
      <c r="M873" s="327"/>
      <c r="N873" s="327"/>
      <c r="O873" s="327"/>
      <c r="P873" s="327"/>
      <c r="Q873" s="327"/>
      <c r="R873" s="327"/>
      <c r="S873" s="327"/>
      <c r="T873" s="327"/>
      <c r="U873" s="327"/>
      <c r="V873" s="327"/>
      <c r="W873" s="327"/>
      <c r="X873" s="327"/>
      <c r="Y873" s="327"/>
      <c r="Z873" s="327"/>
    </row>
    <row r="874" spans="1:26" ht="15.75" customHeight="1">
      <c r="A874" s="314"/>
      <c r="B874" s="314"/>
      <c r="C874" s="314"/>
      <c r="D874" s="314"/>
      <c r="E874" s="314"/>
      <c r="F874" s="314"/>
      <c r="G874" s="314"/>
      <c r="H874" s="314"/>
      <c r="I874" s="314"/>
      <c r="J874" s="327"/>
      <c r="K874" s="327"/>
      <c r="L874" s="327"/>
      <c r="M874" s="327"/>
      <c r="N874" s="327"/>
      <c r="O874" s="327"/>
      <c r="P874" s="327"/>
      <c r="Q874" s="327"/>
      <c r="R874" s="327"/>
      <c r="S874" s="327"/>
      <c r="T874" s="327"/>
      <c r="U874" s="327"/>
      <c r="V874" s="327"/>
      <c r="W874" s="327"/>
      <c r="X874" s="327"/>
      <c r="Y874" s="327"/>
      <c r="Z874" s="327"/>
    </row>
    <row r="875" spans="1:26" ht="15.75" customHeight="1">
      <c r="A875" s="314"/>
      <c r="B875" s="314"/>
      <c r="C875" s="314"/>
      <c r="D875" s="314"/>
      <c r="E875" s="314"/>
      <c r="F875" s="314"/>
      <c r="G875" s="314"/>
      <c r="H875" s="314"/>
      <c r="I875" s="314"/>
      <c r="J875" s="327"/>
      <c r="K875" s="327"/>
      <c r="L875" s="327"/>
      <c r="M875" s="327"/>
      <c r="N875" s="327"/>
      <c r="O875" s="327"/>
      <c r="P875" s="327"/>
      <c r="Q875" s="327"/>
      <c r="R875" s="327"/>
      <c r="S875" s="327"/>
      <c r="T875" s="327"/>
      <c r="U875" s="327"/>
      <c r="V875" s="327"/>
      <c r="W875" s="327"/>
      <c r="X875" s="327"/>
      <c r="Y875" s="327"/>
      <c r="Z875" s="327"/>
    </row>
    <row r="876" spans="1:26" ht="15.75" customHeight="1">
      <c r="A876" s="314"/>
      <c r="B876" s="314"/>
      <c r="C876" s="314"/>
      <c r="D876" s="314"/>
      <c r="E876" s="314"/>
      <c r="F876" s="314"/>
      <c r="G876" s="314"/>
      <c r="H876" s="314"/>
      <c r="I876" s="314"/>
      <c r="J876" s="327"/>
      <c r="K876" s="327"/>
      <c r="L876" s="327"/>
      <c r="M876" s="327"/>
      <c r="N876" s="327"/>
      <c r="O876" s="327"/>
      <c r="P876" s="327"/>
      <c r="Q876" s="327"/>
      <c r="R876" s="327"/>
      <c r="S876" s="327"/>
      <c r="T876" s="327"/>
      <c r="U876" s="327"/>
      <c r="V876" s="327"/>
      <c r="W876" s="327"/>
      <c r="X876" s="327"/>
      <c r="Y876" s="327"/>
      <c r="Z876" s="327"/>
    </row>
    <row r="877" spans="1:26" ht="15.75" customHeight="1">
      <c r="A877" s="314"/>
      <c r="B877" s="314"/>
      <c r="C877" s="314"/>
      <c r="D877" s="314"/>
      <c r="E877" s="314"/>
      <c r="F877" s="314"/>
      <c r="G877" s="314"/>
      <c r="H877" s="314"/>
      <c r="I877" s="314"/>
      <c r="J877" s="327"/>
      <c r="K877" s="327"/>
      <c r="L877" s="327"/>
      <c r="M877" s="327"/>
      <c r="N877" s="327"/>
      <c r="O877" s="327"/>
      <c r="P877" s="327"/>
      <c r="Q877" s="327"/>
      <c r="R877" s="327"/>
      <c r="S877" s="327"/>
      <c r="T877" s="327"/>
      <c r="U877" s="327"/>
      <c r="V877" s="327"/>
      <c r="W877" s="327"/>
      <c r="X877" s="327"/>
      <c r="Y877" s="327"/>
      <c r="Z877" s="327"/>
    </row>
    <row r="878" spans="1:26" ht="15.75" customHeight="1">
      <c r="A878" s="314"/>
      <c r="B878" s="314"/>
      <c r="C878" s="314"/>
      <c r="D878" s="314"/>
      <c r="E878" s="314"/>
      <c r="F878" s="314"/>
      <c r="G878" s="314"/>
      <c r="H878" s="314"/>
      <c r="I878" s="314"/>
      <c r="J878" s="327"/>
      <c r="K878" s="327"/>
      <c r="L878" s="327"/>
      <c r="M878" s="327"/>
      <c r="N878" s="327"/>
      <c r="O878" s="327"/>
      <c r="P878" s="327"/>
      <c r="Q878" s="327"/>
      <c r="R878" s="327"/>
      <c r="S878" s="327"/>
      <c r="T878" s="327"/>
      <c r="U878" s="327"/>
      <c r="V878" s="327"/>
      <c r="W878" s="327"/>
      <c r="X878" s="327"/>
      <c r="Y878" s="327"/>
      <c r="Z878" s="327"/>
    </row>
    <row r="879" spans="1:26" ht="15.75" customHeight="1">
      <c r="A879" s="314"/>
      <c r="B879" s="314"/>
      <c r="C879" s="314"/>
      <c r="D879" s="314"/>
      <c r="E879" s="314"/>
      <c r="F879" s="314"/>
      <c r="G879" s="314"/>
      <c r="H879" s="314"/>
      <c r="I879" s="314"/>
      <c r="J879" s="327"/>
      <c r="K879" s="327"/>
      <c r="L879" s="327"/>
      <c r="M879" s="327"/>
      <c r="N879" s="327"/>
      <c r="O879" s="327"/>
      <c r="P879" s="327"/>
      <c r="Q879" s="327"/>
      <c r="R879" s="327"/>
      <c r="S879" s="327"/>
      <c r="T879" s="327"/>
      <c r="U879" s="327"/>
      <c r="V879" s="327"/>
      <c r="W879" s="327"/>
      <c r="X879" s="327"/>
      <c r="Y879" s="327"/>
      <c r="Z879" s="327"/>
    </row>
    <row r="880" spans="1:26" ht="15.75" customHeight="1">
      <c r="A880" s="314"/>
      <c r="B880" s="314"/>
      <c r="C880" s="314"/>
      <c r="D880" s="314"/>
      <c r="E880" s="314"/>
      <c r="F880" s="314"/>
      <c r="G880" s="314"/>
      <c r="H880" s="314"/>
      <c r="I880" s="314"/>
      <c r="J880" s="327"/>
      <c r="K880" s="327"/>
      <c r="L880" s="327"/>
      <c r="M880" s="327"/>
      <c r="N880" s="327"/>
      <c r="O880" s="327"/>
      <c r="P880" s="327"/>
      <c r="Q880" s="327"/>
      <c r="R880" s="327"/>
      <c r="S880" s="327"/>
      <c r="T880" s="327"/>
      <c r="U880" s="327"/>
      <c r="V880" s="327"/>
      <c r="W880" s="327"/>
      <c r="X880" s="327"/>
      <c r="Y880" s="327"/>
      <c r="Z880" s="327"/>
    </row>
    <row r="881" spans="1:26" ht="15.75" customHeight="1">
      <c r="A881" s="314"/>
      <c r="B881" s="314"/>
      <c r="C881" s="314"/>
      <c r="D881" s="314"/>
      <c r="E881" s="314"/>
      <c r="F881" s="314"/>
      <c r="G881" s="314"/>
      <c r="H881" s="314"/>
      <c r="I881" s="314"/>
      <c r="J881" s="327"/>
      <c r="K881" s="327"/>
      <c r="L881" s="327"/>
      <c r="M881" s="327"/>
      <c r="N881" s="327"/>
      <c r="O881" s="327"/>
      <c r="P881" s="327"/>
      <c r="Q881" s="327"/>
      <c r="R881" s="327"/>
      <c r="S881" s="327"/>
      <c r="T881" s="327"/>
      <c r="U881" s="327"/>
      <c r="V881" s="327"/>
      <c r="W881" s="327"/>
      <c r="X881" s="327"/>
      <c r="Y881" s="327"/>
      <c r="Z881" s="327"/>
    </row>
    <row r="882" spans="1:26" ht="15.75" customHeight="1">
      <c r="A882" s="314"/>
      <c r="B882" s="314"/>
      <c r="C882" s="314"/>
      <c r="D882" s="314"/>
      <c r="E882" s="314"/>
      <c r="F882" s="314"/>
      <c r="G882" s="314"/>
      <c r="H882" s="314"/>
      <c r="I882" s="314"/>
      <c r="J882" s="327"/>
      <c r="K882" s="327"/>
      <c r="L882" s="327"/>
      <c r="M882" s="327"/>
      <c r="N882" s="327"/>
      <c r="O882" s="327"/>
      <c r="P882" s="327"/>
      <c r="Q882" s="327"/>
      <c r="R882" s="327"/>
      <c r="S882" s="327"/>
      <c r="T882" s="327"/>
      <c r="U882" s="327"/>
      <c r="V882" s="327"/>
      <c r="W882" s="327"/>
      <c r="X882" s="327"/>
      <c r="Y882" s="327"/>
      <c r="Z882" s="327"/>
    </row>
    <row r="883" spans="1:26" ht="15.75" customHeight="1">
      <c r="A883" s="314"/>
      <c r="B883" s="314"/>
      <c r="C883" s="314"/>
      <c r="D883" s="314"/>
      <c r="E883" s="314"/>
      <c r="F883" s="314"/>
      <c r="G883" s="314"/>
      <c r="H883" s="314"/>
      <c r="I883" s="314"/>
      <c r="J883" s="327"/>
      <c r="K883" s="327"/>
      <c r="L883" s="327"/>
      <c r="M883" s="327"/>
      <c r="N883" s="327"/>
      <c r="O883" s="327"/>
      <c r="P883" s="327"/>
      <c r="Q883" s="327"/>
      <c r="R883" s="327"/>
      <c r="S883" s="327"/>
      <c r="T883" s="327"/>
      <c r="U883" s="327"/>
      <c r="V883" s="327"/>
      <c r="W883" s="327"/>
      <c r="X883" s="327"/>
      <c r="Y883" s="327"/>
      <c r="Z883" s="327"/>
    </row>
    <row r="884" spans="1:26" ht="15.75" customHeight="1">
      <c r="A884" s="314"/>
      <c r="B884" s="314"/>
      <c r="C884" s="314"/>
      <c r="D884" s="314"/>
      <c r="E884" s="314"/>
      <c r="F884" s="314"/>
      <c r="G884" s="314"/>
      <c r="H884" s="314"/>
      <c r="I884" s="314"/>
      <c r="J884" s="327"/>
      <c r="K884" s="327"/>
      <c r="L884" s="327"/>
      <c r="M884" s="327"/>
      <c r="N884" s="327"/>
      <c r="O884" s="327"/>
      <c r="P884" s="327"/>
      <c r="Q884" s="327"/>
      <c r="R884" s="327"/>
      <c r="S884" s="327"/>
      <c r="T884" s="327"/>
      <c r="U884" s="327"/>
      <c r="V884" s="327"/>
      <c r="W884" s="327"/>
      <c r="X884" s="327"/>
      <c r="Y884" s="327"/>
      <c r="Z884" s="327"/>
    </row>
    <row r="885" spans="1:26" ht="15.75" customHeight="1">
      <c r="A885" s="314"/>
      <c r="B885" s="314"/>
      <c r="C885" s="314"/>
      <c r="D885" s="314"/>
      <c r="E885" s="314"/>
      <c r="F885" s="314"/>
      <c r="G885" s="314"/>
      <c r="H885" s="314"/>
      <c r="I885" s="314"/>
      <c r="J885" s="327"/>
      <c r="K885" s="327"/>
      <c r="L885" s="327"/>
      <c r="M885" s="327"/>
      <c r="N885" s="327"/>
      <c r="O885" s="327"/>
      <c r="P885" s="327"/>
      <c r="Q885" s="327"/>
      <c r="R885" s="327"/>
      <c r="S885" s="327"/>
      <c r="T885" s="327"/>
      <c r="U885" s="327"/>
      <c r="V885" s="327"/>
      <c r="W885" s="327"/>
      <c r="X885" s="327"/>
      <c r="Y885" s="327"/>
      <c r="Z885" s="327"/>
    </row>
    <row r="886" spans="1:26" ht="15.75" customHeight="1">
      <c r="A886" s="314"/>
      <c r="B886" s="314"/>
      <c r="C886" s="314"/>
      <c r="D886" s="314"/>
      <c r="E886" s="314"/>
      <c r="F886" s="314"/>
      <c r="G886" s="314"/>
      <c r="H886" s="314"/>
      <c r="I886" s="314"/>
      <c r="J886" s="327"/>
      <c r="K886" s="327"/>
      <c r="L886" s="327"/>
      <c r="M886" s="327"/>
      <c r="N886" s="327"/>
      <c r="O886" s="327"/>
      <c r="P886" s="327"/>
      <c r="Q886" s="327"/>
      <c r="R886" s="327"/>
      <c r="S886" s="327"/>
      <c r="T886" s="327"/>
      <c r="U886" s="327"/>
      <c r="V886" s="327"/>
      <c r="W886" s="327"/>
      <c r="X886" s="327"/>
      <c r="Y886" s="327"/>
      <c r="Z886" s="327"/>
    </row>
    <row r="887" spans="1:26" ht="15.75" customHeight="1">
      <c r="A887" s="314"/>
      <c r="B887" s="314"/>
      <c r="C887" s="314"/>
      <c r="D887" s="314"/>
      <c r="E887" s="314"/>
      <c r="F887" s="314"/>
      <c r="G887" s="314"/>
      <c r="H887" s="314"/>
      <c r="I887" s="314"/>
      <c r="J887" s="327"/>
      <c r="K887" s="327"/>
      <c r="L887" s="327"/>
      <c r="M887" s="327"/>
      <c r="N887" s="327"/>
      <c r="O887" s="327"/>
      <c r="P887" s="327"/>
      <c r="Q887" s="327"/>
      <c r="R887" s="327"/>
      <c r="S887" s="327"/>
      <c r="T887" s="327"/>
      <c r="U887" s="327"/>
      <c r="V887" s="327"/>
      <c r="W887" s="327"/>
      <c r="X887" s="327"/>
      <c r="Y887" s="327"/>
      <c r="Z887" s="327"/>
    </row>
    <row r="888" spans="1:26" ht="15.75" customHeight="1">
      <c r="A888" s="314"/>
      <c r="B888" s="314"/>
      <c r="C888" s="314"/>
      <c r="D888" s="314"/>
      <c r="E888" s="314"/>
      <c r="F888" s="314"/>
      <c r="G888" s="314"/>
      <c r="H888" s="314"/>
      <c r="I888" s="314"/>
      <c r="J888" s="327"/>
      <c r="K888" s="327"/>
      <c r="L888" s="327"/>
      <c r="M888" s="327"/>
      <c r="N888" s="327"/>
      <c r="O888" s="327"/>
      <c r="P888" s="327"/>
      <c r="Q888" s="327"/>
      <c r="R888" s="327"/>
      <c r="S888" s="327"/>
      <c r="T888" s="327"/>
      <c r="U888" s="327"/>
      <c r="V888" s="327"/>
      <c r="W888" s="327"/>
      <c r="X888" s="327"/>
      <c r="Y888" s="327"/>
      <c r="Z888" s="327"/>
    </row>
    <row r="889" spans="1:26" ht="15.75" customHeight="1">
      <c r="A889" s="314"/>
      <c r="B889" s="314"/>
      <c r="C889" s="314"/>
      <c r="D889" s="314"/>
      <c r="E889" s="314"/>
      <c r="F889" s="314"/>
      <c r="G889" s="314"/>
      <c r="H889" s="314"/>
      <c r="I889" s="314"/>
      <c r="J889" s="327"/>
      <c r="K889" s="327"/>
      <c r="L889" s="327"/>
      <c r="M889" s="327"/>
      <c r="N889" s="327"/>
      <c r="O889" s="327"/>
      <c r="P889" s="327"/>
      <c r="Q889" s="327"/>
      <c r="R889" s="327"/>
      <c r="S889" s="327"/>
      <c r="T889" s="327"/>
      <c r="U889" s="327"/>
      <c r="V889" s="327"/>
      <c r="W889" s="327"/>
      <c r="X889" s="327"/>
      <c r="Y889" s="327"/>
      <c r="Z889" s="327"/>
    </row>
    <row r="890" spans="1:26" ht="15.75" customHeight="1">
      <c r="A890" s="314"/>
      <c r="B890" s="314"/>
      <c r="C890" s="314"/>
      <c r="D890" s="314"/>
      <c r="E890" s="314"/>
      <c r="F890" s="314"/>
      <c r="G890" s="314"/>
      <c r="H890" s="314"/>
      <c r="I890" s="314"/>
      <c r="J890" s="327"/>
      <c r="K890" s="327"/>
      <c r="L890" s="327"/>
      <c r="M890" s="327"/>
      <c r="N890" s="327"/>
      <c r="O890" s="327"/>
      <c r="P890" s="327"/>
      <c r="Q890" s="327"/>
      <c r="R890" s="327"/>
      <c r="S890" s="327"/>
      <c r="T890" s="327"/>
      <c r="U890" s="327"/>
      <c r="V890" s="327"/>
      <c r="W890" s="327"/>
      <c r="X890" s="327"/>
      <c r="Y890" s="327"/>
      <c r="Z890" s="327"/>
    </row>
    <row r="891" spans="1:26" ht="15.75" customHeight="1">
      <c r="A891" s="314"/>
      <c r="B891" s="314"/>
      <c r="C891" s="314"/>
      <c r="D891" s="314"/>
      <c r="E891" s="314"/>
      <c r="F891" s="314"/>
      <c r="G891" s="314"/>
      <c r="H891" s="314"/>
      <c r="I891" s="314"/>
      <c r="J891" s="327"/>
      <c r="K891" s="327"/>
      <c r="L891" s="327"/>
      <c r="M891" s="327"/>
      <c r="N891" s="327"/>
      <c r="O891" s="327"/>
      <c r="P891" s="327"/>
      <c r="Q891" s="327"/>
      <c r="R891" s="327"/>
      <c r="S891" s="327"/>
      <c r="T891" s="327"/>
      <c r="U891" s="327"/>
      <c r="V891" s="327"/>
      <c r="W891" s="327"/>
      <c r="X891" s="327"/>
      <c r="Y891" s="327"/>
      <c r="Z891" s="327"/>
    </row>
    <row r="892" spans="1:26" ht="15.75" customHeight="1">
      <c r="A892" s="314"/>
      <c r="B892" s="314"/>
      <c r="C892" s="314"/>
      <c r="D892" s="314"/>
      <c r="E892" s="314"/>
      <c r="F892" s="314"/>
      <c r="G892" s="314"/>
      <c r="H892" s="314"/>
      <c r="I892" s="314"/>
      <c r="J892" s="327"/>
      <c r="K892" s="327"/>
      <c r="L892" s="327"/>
      <c r="M892" s="327"/>
      <c r="N892" s="327"/>
      <c r="O892" s="327"/>
      <c r="P892" s="327"/>
      <c r="Q892" s="327"/>
      <c r="R892" s="327"/>
      <c r="S892" s="327"/>
      <c r="T892" s="327"/>
      <c r="U892" s="327"/>
      <c r="V892" s="327"/>
      <c r="W892" s="327"/>
      <c r="X892" s="327"/>
      <c r="Y892" s="327"/>
      <c r="Z892" s="327"/>
    </row>
    <row r="893" spans="1:26" ht="15.75" customHeight="1">
      <c r="A893" s="314"/>
      <c r="B893" s="314"/>
      <c r="C893" s="314"/>
      <c r="D893" s="314"/>
      <c r="E893" s="314"/>
      <c r="F893" s="314"/>
      <c r="G893" s="314"/>
      <c r="H893" s="314"/>
      <c r="I893" s="314"/>
      <c r="J893" s="327"/>
      <c r="K893" s="327"/>
      <c r="L893" s="327"/>
      <c r="M893" s="327"/>
      <c r="N893" s="327"/>
      <c r="O893" s="327"/>
      <c r="P893" s="327"/>
      <c r="Q893" s="327"/>
      <c r="R893" s="327"/>
      <c r="S893" s="327"/>
      <c r="T893" s="327"/>
      <c r="U893" s="327"/>
      <c r="V893" s="327"/>
      <c r="W893" s="327"/>
      <c r="X893" s="327"/>
      <c r="Y893" s="327"/>
      <c r="Z893" s="327"/>
    </row>
    <row r="894" spans="1:26" ht="15.75" customHeight="1">
      <c r="A894" s="314"/>
      <c r="B894" s="314"/>
      <c r="C894" s="314"/>
      <c r="D894" s="314"/>
      <c r="E894" s="314"/>
      <c r="F894" s="314"/>
      <c r="G894" s="314"/>
      <c r="H894" s="314"/>
      <c r="I894" s="314"/>
      <c r="J894" s="327"/>
      <c r="K894" s="327"/>
      <c r="L894" s="327"/>
      <c r="M894" s="327"/>
      <c r="N894" s="327"/>
      <c r="O894" s="327"/>
      <c r="P894" s="327"/>
      <c r="Q894" s="327"/>
      <c r="R894" s="327"/>
      <c r="S894" s="327"/>
      <c r="T894" s="327"/>
      <c r="U894" s="327"/>
      <c r="V894" s="327"/>
      <c r="W894" s="327"/>
      <c r="X894" s="327"/>
      <c r="Y894" s="327"/>
      <c r="Z894" s="327"/>
    </row>
    <row r="895" spans="1:26" ht="15.75" customHeight="1">
      <c r="A895" s="314"/>
      <c r="B895" s="314"/>
      <c r="C895" s="314"/>
      <c r="D895" s="314"/>
      <c r="E895" s="314"/>
      <c r="F895" s="314"/>
      <c r="G895" s="314"/>
      <c r="H895" s="314"/>
      <c r="I895" s="314"/>
      <c r="J895" s="327"/>
      <c r="K895" s="327"/>
      <c r="L895" s="327"/>
      <c r="M895" s="327"/>
      <c r="N895" s="327"/>
      <c r="O895" s="327"/>
      <c r="P895" s="327"/>
      <c r="Q895" s="327"/>
      <c r="R895" s="327"/>
      <c r="S895" s="327"/>
      <c r="T895" s="327"/>
      <c r="U895" s="327"/>
      <c r="V895" s="327"/>
      <c r="W895" s="327"/>
      <c r="X895" s="327"/>
      <c r="Y895" s="327"/>
      <c r="Z895" s="327"/>
    </row>
    <row r="896" spans="1:26" ht="15.75" customHeight="1">
      <c r="A896" s="314"/>
      <c r="B896" s="314"/>
      <c r="C896" s="314"/>
      <c r="D896" s="314"/>
      <c r="E896" s="314"/>
      <c r="F896" s="314"/>
      <c r="G896" s="314"/>
      <c r="H896" s="314"/>
      <c r="I896" s="314"/>
      <c r="J896" s="327"/>
      <c r="K896" s="327"/>
      <c r="L896" s="327"/>
      <c r="M896" s="327"/>
      <c r="N896" s="327"/>
      <c r="O896" s="327"/>
      <c r="P896" s="327"/>
      <c r="Q896" s="327"/>
      <c r="R896" s="327"/>
      <c r="S896" s="327"/>
      <c r="T896" s="327"/>
      <c r="U896" s="327"/>
      <c r="V896" s="327"/>
      <c r="W896" s="327"/>
      <c r="X896" s="327"/>
      <c r="Y896" s="327"/>
      <c r="Z896" s="327"/>
    </row>
    <row r="897" spans="1:26" ht="15.75" customHeight="1">
      <c r="A897" s="314"/>
      <c r="B897" s="314"/>
      <c r="C897" s="314"/>
      <c r="D897" s="314"/>
      <c r="E897" s="314"/>
      <c r="F897" s="314"/>
      <c r="G897" s="314"/>
      <c r="H897" s="314"/>
      <c r="I897" s="314"/>
      <c r="J897" s="327"/>
      <c r="K897" s="327"/>
      <c r="L897" s="327"/>
      <c r="M897" s="327"/>
      <c r="N897" s="327"/>
      <c r="O897" s="327"/>
      <c r="P897" s="327"/>
      <c r="Q897" s="327"/>
      <c r="R897" s="327"/>
      <c r="S897" s="327"/>
      <c r="T897" s="327"/>
      <c r="U897" s="327"/>
      <c r="V897" s="327"/>
      <c r="W897" s="327"/>
      <c r="X897" s="327"/>
      <c r="Y897" s="327"/>
      <c r="Z897" s="327"/>
    </row>
    <row r="898" spans="1:26" ht="15.75" customHeight="1">
      <c r="A898" s="314"/>
      <c r="B898" s="314"/>
      <c r="C898" s="314"/>
      <c r="D898" s="314"/>
      <c r="E898" s="314"/>
      <c r="F898" s="314"/>
      <c r="G898" s="314"/>
      <c r="H898" s="314"/>
      <c r="I898" s="314"/>
      <c r="J898" s="327"/>
      <c r="K898" s="327"/>
      <c r="L898" s="327"/>
      <c r="M898" s="327"/>
      <c r="N898" s="327"/>
      <c r="O898" s="327"/>
      <c r="P898" s="327"/>
      <c r="Q898" s="327"/>
      <c r="R898" s="327"/>
      <c r="S898" s="327"/>
      <c r="T898" s="327"/>
      <c r="U898" s="327"/>
      <c r="V898" s="327"/>
      <c r="W898" s="327"/>
      <c r="X898" s="327"/>
      <c r="Y898" s="327"/>
      <c r="Z898" s="327"/>
    </row>
    <row r="899" spans="1:26" ht="15.75" customHeight="1">
      <c r="A899" s="314"/>
      <c r="B899" s="314"/>
      <c r="C899" s="314"/>
      <c r="D899" s="314"/>
      <c r="E899" s="314"/>
      <c r="F899" s="314"/>
      <c r="G899" s="314"/>
      <c r="H899" s="314"/>
      <c r="I899" s="314"/>
      <c r="J899" s="327"/>
      <c r="K899" s="327"/>
      <c r="L899" s="327"/>
      <c r="M899" s="327"/>
      <c r="N899" s="327"/>
      <c r="O899" s="327"/>
      <c r="P899" s="327"/>
      <c r="Q899" s="327"/>
      <c r="R899" s="327"/>
      <c r="S899" s="327"/>
      <c r="T899" s="327"/>
      <c r="U899" s="327"/>
      <c r="V899" s="327"/>
      <c r="W899" s="327"/>
      <c r="X899" s="327"/>
      <c r="Y899" s="327"/>
      <c r="Z899" s="327"/>
    </row>
    <row r="900" spans="1:26" ht="15.75" customHeight="1">
      <c r="A900" s="314"/>
      <c r="B900" s="314"/>
      <c r="C900" s="314"/>
      <c r="D900" s="314"/>
      <c r="E900" s="314"/>
      <c r="F900" s="314"/>
      <c r="G900" s="314"/>
      <c r="H900" s="314"/>
      <c r="I900" s="314"/>
      <c r="J900" s="327"/>
      <c r="K900" s="327"/>
      <c r="L900" s="327"/>
      <c r="M900" s="327"/>
      <c r="N900" s="327"/>
      <c r="O900" s="327"/>
      <c r="P900" s="327"/>
      <c r="Q900" s="327"/>
      <c r="R900" s="327"/>
      <c r="S900" s="327"/>
      <c r="T900" s="327"/>
      <c r="U900" s="327"/>
      <c r="V900" s="327"/>
      <c r="W900" s="327"/>
      <c r="X900" s="327"/>
      <c r="Y900" s="327"/>
      <c r="Z900" s="327"/>
    </row>
    <row r="901" spans="1:26" ht="15.75" customHeight="1">
      <c r="A901" s="314"/>
      <c r="B901" s="314"/>
      <c r="C901" s="314"/>
      <c r="D901" s="314"/>
      <c r="E901" s="314"/>
      <c r="F901" s="314"/>
      <c r="G901" s="314"/>
      <c r="H901" s="314"/>
      <c r="I901" s="314"/>
      <c r="J901" s="327"/>
      <c r="K901" s="327"/>
      <c r="L901" s="327"/>
      <c r="M901" s="327"/>
      <c r="N901" s="327"/>
      <c r="O901" s="327"/>
      <c r="P901" s="327"/>
      <c r="Q901" s="327"/>
      <c r="R901" s="327"/>
      <c r="S901" s="327"/>
      <c r="T901" s="327"/>
      <c r="U901" s="327"/>
      <c r="V901" s="327"/>
      <c r="W901" s="327"/>
      <c r="X901" s="327"/>
      <c r="Y901" s="327"/>
      <c r="Z901" s="327"/>
    </row>
    <row r="902" spans="1:26" ht="15.75" customHeight="1">
      <c r="A902" s="314"/>
      <c r="B902" s="314"/>
      <c r="C902" s="314"/>
      <c r="D902" s="314"/>
      <c r="E902" s="314"/>
      <c r="F902" s="314"/>
      <c r="G902" s="314"/>
      <c r="H902" s="314"/>
      <c r="I902" s="314"/>
      <c r="J902" s="327"/>
      <c r="K902" s="327"/>
      <c r="L902" s="327"/>
      <c r="M902" s="327"/>
      <c r="N902" s="327"/>
      <c r="O902" s="327"/>
      <c r="P902" s="327"/>
      <c r="Q902" s="327"/>
      <c r="R902" s="327"/>
      <c r="S902" s="327"/>
      <c r="T902" s="327"/>
      <c r="U902" s="327"/>
      <c r="V902" s="327"/>
      <c r="W902" s="327"/>
      <c r="X902" s="327"/>
      <c r="Y902" s="327"/>
      <c r="Z902" s="327"/>
    </row>
    <row r="903" spans="1:26" ht="15.75" customHeight="1">
      <c r="A903" s="314"/>
      <c r="B903" s="314"/>
      <c r="C903" s="314"/>
      <c r="D903" s="314"/>
      <c r="E903" s="314"/>
      <c r="F903" s="314"/>
      <c r="G903" s="314"/>
      <c r="H903" s="314"/>
      <c r="I903" s="314"/>
      <c r="J903" s="327"/>
      <c r="K903" s="327"/>
      <c r="L903" s="327"/>
      <c r="M903" s="327"/>
      <c r="N903" s="327"/>
      <c r="O903" s="327"/>
      <c r="P903" s="327"/>
      <c r="Q903" s="327"/>
      <c r="R903" s="327"/>
      <c r="S903" s="327"/>
      <c r="T903" s="327"/>
      <c r="U903" s="327"/>
      <c r="V903" s="327"/>
      <c r="W903" s="327"/>
      <c r="X903" s="327"/>
      <c r="Y903" s="327"/>
      <c r="Z903" s="327"/>
    </row>
    <row r="904" spans="1:26" ht="15.75" customHeight="1">
      <c r="A904" s="314"/>
      <c r="B904" s="314"/>
      <c r="C904" s="314"/>
      <c r="D904" s="314"/>
      <c r="E904" s="314"/>
      <c r="F904" s="314"/>
      <c r="G904" s="314"/>
      <c r="H904" s="314"/>
      <c r="I904" s="314"/>
      <c r="J904" s="327"/>
      <c r="K904" s="327"/>
      <c r="L904" s="327"/>
      <c r="M904" s="327"/>
      <c r="N904" s="327"/>
      <c r="O904" s="327"/>
      <c r="P904" s="327"/>
      <c r="Q904" s="327"/>
      <c r="R904" s="327"/>
      <c r="S904" s="327"/>
      <c r="T904" s="327"/>
      <c r="U904" s="327"/>
      <c r="V904" s="327"/>
      <c r="W904" s="327"/>
      <c r="X904" s="327"/>
      <c r="Y904" s="327"/>
      <c r="Z904" s="327"/>
    </row>
    <row r="905" spans="1:26" ht="15.75" customHeight="1">
      <c r="A905" s="314"/>
      <c r="B905" s="314"/>
      <c r="C905" s="314"/>
      <c r="D905" s="314"/>
      <c r="E905" s="314"/>
      <c r="F905" s="314"/>
      <c r="G905" s="314"/>
      <c r="H905" s="314"/>
      <c r="I905" s="314"/>
      <c r="J905" s="327"/>
      <c r="K905" s="327"/>
      <c r="L905" s="327"/>
      <c r="M905" s="327"/>
      <c r="N905" s="327"/>
      <c r="O905" s="327"/>
      <c r="P905" s="327"/>
      <c r="Q905" s="327"/>
      <c r="R905" s="327"/>
      <c r="S905" s="327"/>
      <c r="T905" s="327"/>
      <c r="U905" s="327"/>
      <c r="V905" s="327"/>
      <c r="W905" s="327"/>
      <c r="X905" s="327"/>
      <c r="Y905" s="327"/>
      <c r="Z905" s="327"/>
    </row>
    <row r="906" spans="1:26" ht="15.75" customHeight="1">
      <c r="A906" s="314"/>
      <c r="B906" s="314"/>
      <c r="C906" s="314"/>
      <c r="D906" s="314"/>
      <c r="E906" s="314"/>
      <c r="F906" s="314"/>
      <c r="G906" s="314"/>
      <c r="H906" s="314"/>
      <c r="I906" s="314"/>
      <c r="J906" s="327"/>
      <c r="K906" s="327"/>
      <c r="L906" s="327"/>
      <c r="M906" s="327"/>
      <c r="N906" s="327"/>
      <c r="O906" s="327"/>
      <c r="P906" s="327"/>
      <c r="Q906" s="327"/>
      <c r="R906" s="327"/>
      <c r="S906" s="327"/>
      <c r="T906" s="327"/>
      <c r="U906" s="327"/>
      <c r="V906" s="327"/>
      <c r="W906" s="327"/>
      <c r="X906" s="327"/>
      <c r="Y906" s="327"/>
      <c r="Z906" s="327"/>
    </row>
    <row r="907" spans="1:26" ht="15.75" customHeight="1">
      <c r="A907" s="314"/>
      <c r="B907" s="314"/>
      <c r="C907" s="314"/>
      <c r="D907" s="314"/>
      <c r="E907" s="314"/>
      <c r="F907" s="314"/>
      <c r="G907" s="314"/>
      <c r="H907" s="314"/>
      <c r="I907" s="314"/>
      <c r="J907" s="327"/>
      <c r="K907" s="327"/>
      <c r="L907" s="327"/>
      <c r="M907" s="327"/>
      <c r="N907" s="327"/>
      <c r="O907" s="327"/>
      <c r="P907" s="327"/>
      <c r="Q907" s="327"/>
      <c r="R907" s="327"/>
      <c r="S907" s="327"/>
      <c r="T907" s="327"/>
      <c r="U907" s="327"/>
      <c r="V907" s="327"/>
      <c r="W907" s="327"/>
      <c r="X907" s="327"/>
      <c r="Y907" s="327"/>
      <c r="Z907" s="327"/>
    </row>
    <row r="908" spans="1:26" ht="15.75" customHeight="1">
      <c r="A908" s="314"/>
      <c r="B908" s="314"/>
      <c r="C908" s="314"/>
      <c r="D908" s="314"/>
      <c r="E908" s="314"/>
      <c r="F908" s="314"/>
      <c r="G908" s="314"/>
      <c r="H908" s="314"/>
      <c r="I908" s="314"/>
      <c r="J908" s="327"/>
      <c r="K908" s="327"/>
      <c r="L908" s="327"/>
      <c r="M908" s="327"/>
      <c r="N908" s="327"/>
      <c r="O908" s="327"/>
      <c r="P908" s="327"/>
      <c r="Q908" s="327"/>
      <c r="R908" s="327"/>
      <c r="S908" s="327"/>
      <c r="T908" s="327"/>
      <c r="U908" s="327"/>
      <c r="V908" s="327"/>
      <c r="W908" s="327"/>
      <c r="X908" s="327"/>
      <c r="Y908" s="327"/>
      <c r="Z908" s="327"/>
    </row>
    <row r="909" spans="1:26" ht="15.75" customHeight="1">
      <c r="A909" s="314"/>
      <c r="B909" s="314"/>
      <c r="C909" s="314"/>
      <c r="D909" s="314"/>
      <c r="E909" s="314"/>
      <c r="F909" s="314"/>
      <c r="G909" s="314"/>
      <c r="H909" s="314"/>
      <c r="I909" s="314"/>
      <c r="J909" s="327"/>
      <c r="K909" s="327"/>
      <c r="L909" s="327"/>
      <c r="M909" s="327"/>
      <c r="N909" s="327"/>
      <c r="O909" s="327"/>
      <c r="P909" s="327"/>
      <c r="Q909" s="327"/>
      <c r="R909" s="327"/>
      <c r="S909" s="327"/>
      <c r="T909" s="327"/>
      <c r="U909" s="327"/>
      <c r="V909" s="327"/>
      <c r="W909" s="327"/>
      <c r="X909" s="327"/>
      <c r="Y909" s="327"/>
      <c r="Z909" s="327"/>
    </row>
    <row r="910" spans="1:26" ht="15.75" customHeight="1">
      <c r="A910" s="314"/>
      <c r="B910" s="314"/>
      <c r="C910" s="314"/>
      <c r="D910" s="314"/>
      <c r="E910" s="314"/>
      <c r="F910" s="314"/>
      <c r="G910" s="314"/>
      <c r="H910" s="314"/>
      <c r="I910" s="314"/>
      <c r="J910" s="327"/>
      <c r="K910" s="327"/>
      <c r="L910" s="327"/>
      <c r="M910" s="327"/>
      <c r="N910" s="327"/>
      <c r="O910" s="327"/>
      <c r="P910" s="327"/>
      <c r="Q910" s="327"/>
      <c r="R910" s="327"/>
      <c r="S910" s="327"/>
      <c r="T910" s="327"/>
      <c r="U910" s="327"/>
      <c r="V910" s="327"/>
      <c r="W910" s="327"/>
      <c r="X910" s="327"/>
      <c r="Y910" s="327"/>
      <c r="Z910" s="327"/>
    </row>
    <row r="911" spans="1:26" ht="15.75" customHeight="1">
      <c r="A911" s="314"/>
      <c r="B911" s="314"/>
      <c r="C911" s="314"/>
      <c r="D911" s="314"/>
      <c r="E911" s="314"/>
      <c r="F911" s="314"/>
      <c r="G911" s="314"/>
      <c r="H911" s="314"/>
      <c r="I911" s="314"/>
      <c r="J911" s="327"/>
      <c r="K911" s="327"/>
      <c r="L911" s="327"/>
      <c r="M911" s="327"/>
      <c r="N911" s="327"/>
      <c r="O911" s="327"/>
      <c r="P911" s="327"/>
      <c r="Q911" s="327"/>
      <c r="R911" s="327"/>
      <c r="S911" s="327"/>
      <c r="T911" s="327"/>
      <c r="U911" s="327"/>
      <c r="V911" s="327"/>
      <c r="W911" s="327"/>
      <c r="X911" s="327"/>
      <c r="Y911" s="327"/>
      <c r="Z911" s="327"/>
    </row>
    <row r="912" spans="1:26" ht="15.75" customHeight="1">
      <c r="A912" s="314"/>
      <c r="B912" s="314"/>
      <c r="C912" s="314"/>
      <c r="D912" s="314"/>
      <c r="E912" s="314"/>
      <c r="F912" s="314"/>
      <c r="G912" s="314"/>
      <c r="H912" s="314"/>
      <c r="I912" s="314"/>
      <c r="J912" s="327"/>
      <c r="K912" s="327"/>
      <c r="L912" s="327"/>
      <c r="M912" s="327"/>
      <c r="N912" s="327"/>
      <c r="O912" s="327"/>
      <c r="P912" s="327"/>
      <c r="Q912" s="327"/>
      <c r="R912" s="327"/>
      <c r="S912" s="327"/>
      <c r="T912" s="327"/>
      <c r="U912" s="327"/>
      <c r="V912" s="327"/>
      <c r="W912" s="327"/>
      <c r="X912" s="327"/>
      <c r="Y912" s="327"/>
      <c r="Z912" s="327"/>
    </row>
    <row r="913" spans="1:26" ht="15.75" customHeight="1">
      <c r="A913" s="314"/>
      <c r="B913" s="314"/>
      <c r="C913" s="314"/>
      <c r="D913" s="314"/>
      <c r="E913" s="314"/>
      <c r="F913" s="314"/>
      <c r="G913" s="314"/>
      <c r="H913" s="314"/>
      <c r="I913" s="314"/>
      <c r="J913" s="327"/>
      <c r="K913" s="327"/>
      <c r="L913" s="327"/>
      <c r="M913" s="327"/>
      <c r="N913" s="327"/>
      <c r="O913" s="327"/>
      <c r="P913" s="327"/>
      <c r="Q913" s="327"/>
      <c r="R913" s="327"/>
      <c r="S913" s="327"/>
      <c r="T913" s="327"/>
      <c r="U913" s="327"/>
      <c r="V913" s="327"/>
      <c r="W913" s="327"/>
      <c r="X913" s="327"/>
      <c r="Y913" s="327"/>
      <c r="Z913" s="327"/>
    </row>
    <row r="914" spans="1:26" ht="15.75" customHeight="1">
      <c r="A914" s="314"/>
      <c r="B914" s="314"/>
      <c r="C914" s="314"/>
      <c r="D914" s="314"/>
      <c r="E914" s="314"/>
      <c r="F914" s="314"/>
      <c r="G914" s="314"/>
      <c r="H914" s="314"/>
      <c r="I914" s="314"/>
      <c r="J914" s="327"/>
      <c r="K914" s="327"/>
      <c r="L914" s="327"/>
      <c r="M914" s="327"/>
      <c r="N914" s="327"/>
      <c r="O914" s="327"/>
      <c r="P914" s="327"/>
      <c r="Q914" s="327"/>
      <c r="R914" s="327"/>
      <c r="S914" s="327"/>
      <c r="T914" s="327"/>
      <c r="U914" s="327"/>
      <c r="V914" s="327"/>
      <c r="W914" s="327"/>
      <c r="X914" s="327"/>
      <c r="Y914" s="327"/>
      <c r="Z914" s="327"/>
    </row>
    <row r="915" spans="1:26" ht="15.75" customHeight="1">
      <c r="A915" s="314"/>
      <c r="B915" s="314"/>
      <c r="C915" s="314"/>
      <c r="D915" s="314"/>
      <c r="E915" s="314"/>
      <c r="F915" s="314"/>
      <c r="G915" s="314"/>
      <c r="H915" s="314"/>
      <c r="I915" s="314"/>
      <c r="J915" s="327"/>
      <c r="K915" s="327"/>
      <c r="L915" s="327"/>
      <c r="M915" s="327"/>
      <c r="N915" s="327"/>
      <c r="O915" s="327"/>
      <c r="P915" s="327"/>
      <c r="Q915" s="327"/>
      <c r="R915" s="327"/>
      <c r="S915" s="327"/>
      <c r="T915" s="327"/>
      <c r="U915" s="327"/>
      <c r="V915" s="327"/>
      <c r="W915" s="327"/>
      <c r="X915" s="327"/>
      <c r="Y915" s="327"/>
      <c r="Z915" s="327"/>
    </row>
    <row r="916" spans="1:26" ht="15.75" customHeight="1">
      <c r="A916" s="314"/>
      <c r="B916" s="314"/>
      <c r="C916" s="314"/>
      <c r="D916" s="314"/>
      <c r="E916" s="314"/>
      <c r="F916" s="314"/>
      <c r="G916" s="314"/>
      <c r="H916" s="314"/>
      <c r="I916" s="314"/>
      <c r="J916" s="327"/>
      <c r="K916" s="327"/>
      <c r="L916" s="327"/>
      <c r="M916" s="327"/>
      <c r="N916" s="327"/>
      <c r="O916" s="327"/>
      <c r="P916" s="327"/>
      <c r="Q916" s="327"/>
      <c r="R916" s="327"/>
      <c r="S916" s="327"/>
      <c r="T916" s="327"/>
      <c r="U916" s="327"/>
      <c r="V916" s="327"/>
      <c r="W916" s="327"/>
      <c r="X916" s="327"/>
      <c r="Y916" s="327"/>
      <c r="Z916" s="327"/>
    </row>
    <row r="917" spans="1:26" ht="15.75" customHeight="1">
      <c r="A917" s="314"/>
      <c r="B917" s="314"/>
      <c r="C917" s="314"/>
      <c r="D917" s="314"/>
      <c r="E917" s="314"/>
      <c r="F917" s="314"/>
      <c r="G917" s="314"/>
      <c r="H917" s="314"/>
      <c r="I917" s="314"/>
      <c r="J917" s="327"/>
      <c r="K917" s="327"/>
      <c r="L917" s="327"/>
      <c r="M917" s="327"/>
      <c r="N917" s="327"/>
      <c r="O917" s="327"/>
      <c r="P917" s="327"/>
      <c r="Q917" s="327"/>
      <c r="R917" s="327"/>
      <c r="S917" s="327"/>
      <c r="T917" s="327"/>
      <c r="U917" s="327"/>
      <c r="V917" s="327"/>
      <c r="W917" s="327"/>
      <c r="X917" s="327"/>
      <c r="Y917" s="327"/>
      <c r="Z917" s="327"/>
    </row>
    <row r="918" spans="1:26" ht="15.75" customHeight="1">
      <c r="A918" s="314"/>
      <c r="B918" s="314"/>
      <c r="C918" s="314"/>
      <c r="D918" s="314"/>
      <c r="E918" s="314"/>
      <c r="F918" s="314"/>
      <c r="G918" s="314"/>
      <c r="H918" s="314"/>
      <c r="I918" s="314"/>
      <c r="J918" s="327"/>
      <c r="K918" s="327"/>
      <c r="L918" s="327"/>
      <c r="M918" s="327"/>
      <c r="N918" s="327"/>
      <c r="O918" s="327"/>
      <c r="P918" s="327"/>
      <c r="Q918" s="327"/>
      <c r="R918" s="327"/>
      <c r="S918" s="327"/>
      <c r="T918" s="327"/>
      <c r="U918" s="327"/>
      <c r="V918" s="327"/>
      <c r="W918" s="327"/>
      <c r="X918" s="327"/>
      <c r="Y918" s="327"/>
      <c r="Z918" s="327"/>
    </row>
    <row r="919" spans="1:26" ht="15.75" customHeight="1">
      <c r="A919" s="314"/>
      <c r="B919" s="314"/>
      <c r="C919" s="314"/>
      <c r="D919" s="314"/>
      <c r="E919" s="314"/>
      <c r="F919" s="314"/>
      <c r="G919" s="314"/>
      <c r="H919" s="314"/>
      <c r="I919" s="314"/>
      <c r="J919" s="327"/>
      <c r="K919" s="327"/>
      <c r="L919" s="327"/>
      <c r="M919" s="327"/>
      <c r="N919" s="327"/>
      <c r="O919" s="327"/>
      <c r="P919" s="327"/>
      <c r="Q919" s="327"/>
      <c r="R919" s="327"/>
      <c r="S919" s="327"/>
      <c r="T919" s="327"/>
      <c r="U919" s="327"/>
      <c r="V919" s="327"/>
      <c r="W919" s="327"/>
      <c r="X919" s="327"/>
      <c r="Y919" s="327"/>
      <c r="Z919" s="327"/>
    </row>
    <row r="920" spans="1:26" ht="15.75" customHeight="1">
      <c r="A920" s="314"/>
      <c r="B920" s="314"/>
      <c r="C920" s="314"/>
      <c r="D920" s="314"/>
      <c r="E920" s="314"/>
      <c r="F920" s="314"/>
      <c r="G920" s="314"/>
      <c r="H920" s="314"/>
      <c r="I920" s="314"/>
      <c r="J920" s="327"/>
      <c r="K920" s="327"/>
      <c r="L920" s="327"/>
      <c r="M920" s="327"/>
      <c r="N920" s="327"/>
      <c r="O920" s="327"/>
      <c r="P920" s="327"/>
      <c r="Q920" s="327"/>
      <c r="R920" s="327"/>
      <c r="S920" s="327"/>
      <c r="T920" s="327"/>
      <c r="U920" s="327"/>
      <c r="V920" s="327"/>
      <c r="W920" s="327"/>
      <c r="X920" s="327"/>
      <c r="Y920" s="327"/>
      <c r="Z920" s="327"/>
    </row>
    <row r="921" spans="1:26" ht="15.75" customHeight="1">
      <c r="A921" s="314"/>
      <c r="B921" s="314"/>
      <c r="C921" s="314"/>
      <c r="D921" s="314"/>
      <c r="E921" s="314"/>
      <c r="F921" s="314"/>
      <c r="G921" s="314"/>
      <c r="H921" s="314"/>
      <c r="I921" s="314"/>
      <c r="J921" s="327"/>
      <c r="K921" s="327"/>
      <c r="L921" s="327"/>
      <c r="M921" s="327"/>
      <c r="N921" s="327"/>
      <c r="O921" s="327"/>
      <c r="P921" s="327"/>
      <c r="Q921" s="327"/>
      <c r="R921" s="327"/>
      <c r="S921" s="327"/>
      <c r="T921" s="327"/>
      <c r="U921" s="327"/>
      <c r="V921" s="327"/>
      <c r="W921" s="327"/>
      <c r="X921" s="327"/>
      <c r="Y921" s="327"/>
      <c r="Z921" s="327"/>
    </row>
    <row r="922" spans="1:26" ht="15.75" customHeight="1">
      <c r="A922" s="314"/>
      <c r="B922" s="314"/>
      <c r="C922" s="314"/>
      <c r="D922" s="314"/>
      <c r="E922" s="314"/>
      <c r="F922" s="314"/>
      <c r="G922" s="314"/>
      <c r="H922" s="314"/>
      <c r="I922" s="314"/>
      <c r="J922" s="327"/>
      <c r="K922" s="327"/>
      <c r="L922" s="327"/>
      <c r="M922" s="327"/>
      <c r="N922" s="327"/>
      <c r="O922" s="327"/>
      <c r="P922" s="327"/>
      <c r="Q922" s="327"/>
      <c r="R922" s="327"/>
      <c r="S922" s="327"/>
      <c r="T922" s="327"/>
      <c r="U922" s="327"/>
      <c r="V922" s="327"/>
      <c r="W922" s="327"/>
      <c r="X922" s="327"/>
      <c r="Y922" s="327"/>
      <c r="Z922" s="327"/>
    </row>
    <row r="923" spans="1:26" ht="15.75" customHeight="1">
      <c r="A923" s="314"/>
      <c r="B923" s="314"/>
      <c r="C923" s="314"/>
      <c r="D923" s="314"/>
      <c r="E923" s="314"/>
      <c r="F923" s="314"/>
      <c r="G923" s="314"/>
      <c r="H923" s="314"/>
      <c r="I923" s="314"/>
      <c r="J923" s="327"/>
      <c r="K923" s="327"/>
      <c r="L923" s="327"/>
      <c r="M923" s="327"/>
      <c r="N923" s="327"/>
      <c r="O923" s="327"/>
      <c r="P923" s="327"/>
      <c r="Q923" s="327"/>
      <c r="R923" s="327"/>
      <c r="S923" s="327"/>
      <c r="T923" s="327"/>
      <c r="U923" s="327"/>
      <c r="V923" s="327"/>
      <c r="W923" s="327"/>
      <c r="X923" s="327"/>
      <c r="Y923" s="327"/>
      <c r="Z923" s="327"/>
    </row>
    <row r="924" spans="1:26" ht="15.75" customHeight="1">
      <c r="A924" s="314"/>
      <c r="B924" s="314"/>
      <c r="C924" s="314"/>
      <c r="D924" s="314"/>
      <c r="E924" s="314"/>
      <c r="F924" s="314"/>
      <c r="G924" s="314"/>
      <c r="H924" s="314"/>
      <c r="I924" s="314"/>
      <c r="J924" s="327"/>
      <c r="K924" s="327"/>
      <c r="L924" s="327"/>
      <c r="M924" s="327"/>
      <c r="N924" s="327"/>
      <c r="O924" s="327"/>
      <c r="P924" s="327"/>
      <c r="Q924" s="327"/>
      <c r="R924" s="327"/>
      <c r="S924" s="327"/>
      <c r="T924" s="327"/>
      <c r="U924" s="327"/>
      <c r="V924" s="327"/>
      <c r="W924" s="327"/>
      <c r="X924" s="327"/>
      <c r="Y924" s="327"/>
      <c r="Z924" s="327"/>
    </row>
    <row r="925" spans="1:26" ht="15.75" customHeight="1">
      <c r="A925" s="314"/>
      <c r="B925" s="314"/>
      <c r="C925" s="314"/>
      <c r="D925" s="314"/>
      <c r="E925" s="314"/>
      <c r="F925" s="314"/>
      <c r="G925" s="314"/>
      <c r="H925" s="314"/>
      <c r="I925" s="314"/>
      <c r="J925" s="327"/>
      <c r="K925" s="327"/>
      <c r="L925" s="327"/>
      <c r="M925" s="327"/>
      <c r="N925" s="327"/>
      <c r="O925" s="327"/>
      <c r="P925" s="327"/>
      <c r="Q925" s="327"/>
      <c r="R925" s="327"/>
      <c r="S925" s="327"/>
      <c r="T925" s="327"/>
      <c r="U925" s="327"/>
      <c r="V925" s="327"/>
      <c r="W925" s="327"/>
      <c r="X925" s="327"/>
      <c r="Y925" s="327"/>
      <c r="Z925" s="327"/>
    </row>
    <row r="926" spans="1:26" ht="15.75" customHeight="1">
      <c r="A926" s="314"/>
      <c r="B926" s="314"/>
      <c r="C926" s="314"/>
      <c r="D926" s="314"/>
      <c r="E926" s="314"/>
      <c r="F926" s="314"/>
      <c r="G926" s="314"/>
      <c r="H926" s="314"/>
      <c r="I926" s="314"/>
      <c r="J926" s="327"/>
      <c r="K926" s="327"/>
      <c r="L926" s="327"/>
      <c r="M926" s="327"/>
      <c r="N926" s="327"/>
      <c r="O926" s="327"/>
      <c r="P926" s="327"/>
      <c r="Q926" s="327"/>
      <c r="R926" s="327"/>
      <c r="S926" s="327"/>
      <c r="T926" s="327"/>
      <c r="U926" s="327"/>
      <c r="V926" s="327"/>
      <c r="W926" s="327"/>
      <c r="X926" s="327"/>
      <c r="Y926" s="327"/>
      <c r="Z926" s="327"/>
    </row>
    <row r="927" spans="1:26" ht="15.75" customHeight="1">
      <c r="A927" s="314"/>
      <c r="B927" s="314"/>
      <c r="C927" s="314"/>
      <c r="D927" s="314"/>
      <c r="E927" s="314"/>
      <c r="F927" s="314"/>
      <c r="G927" s="314"/>
      <c r="H927" s="314"/>
      <c r="I927" s="314"/>
      <c r="J927" s="327"/>
      <c r="K927" s="327"/>
      <c r="L927" s="327"/>
      <c r="M927" s="327"/>
      <c r="N927" s="327"/>
      <c r="O927" s="327"/>
      <c r="P927" s="327"/>
      <c r="Q927" s="327"/>
      <c r="R927" s="327"/>
      <c r="S927" s="327"/>
      <c r="T927" s="327"/>
      <c r="U927" s="327"/>
      <c r="V927" s="327"/>
      <c r="W927" s="327"/>
      <c r="X927" s="327"/>
      <c r="Y927" s="327"/>
      <c r="Z927" s="327"/>
    </row>
    <row r="928" spans="1:26" ht="15.75" customHeight="1">
      <c r="A928" s="314"/>
      <c r="B928" s="314"/>
      <c r="C928" s="314"/>
      <c r="D928" s="314"/>
      <c r="E928" s="314"/>
      <c r="F928" s="314"/>
      <c r="G928" s="314"/>
      <c r="H928" s="314"/>
      <c r="I928" s="314"/>
      <c r="J928" s="327"/>
      <c r="K928" s="327"/>
      <c r="L928" s="327"/>
      <c r="M928" s="327"/>
      <c r="N928" s="327"/>
      <c r="O928" s="327"/>
      <c r="P928" s="327"/>
      <c r="Q928" s="327"/>
      <c r="R928" s="327"/>
      <c r="S928" s="327"/>
      <c r="T928" s="327"/>
      <c r="U928" s="327"/>
      <c r="V928" s="327"/>
      <c r="W928" s="327"/>
      <c r="X928" s="327"/>
      <c r="Y928" s="327"/>
      <c r="Z928" s="327"/>
    </row>
    <row r="929" spans="1:26" ht="15.75" customHeight="1">
      <c r="A929" s="314"/>
      <c r="B929" s="314"/>
      <c r="C929" s="314"/>
      <c r="D929" s="314"/>
      <c r="E929" s="314"/>
      <c r="F929" s="314"/>
      <c r="G929" s="314"/>
      <c r="H929" s="314"/>
      <c r="I929" s="314"/>
      <c r="J929" s="327"/>
      <c r="K929" s="327"/>
      <c r="L929" s="327"/>
      <c r="M929" s="327"/>
      <c r="N929" s="327"/>
      <c r="O929" s="327"/>
      <c r="P929" s="327"/>
      <c r="Q929" s="327"/>
      <c r="R929" s="327"/>
      <c r="S929" s="327"/>
      <c r="T929" s="327"/>
      <c r="U929" s="327"/>
      <c r="V929" s="327"/>
      <c r="W929" s="327"/>
      <c r="X929" s="327"/>
      <c r="Y929" s="327"/>
      <c r="Z929" s="327"/>
    </row>
    <row r="930" spans="1:26" ht="15.75" customHeight="1">
      <c r="A930" s="314"/>
      <c r="B930" s="314"/>
      <c r="C930" s="314"/>
      <c r="D930" s="314"/>
      <c r="E930" s="314"/>
      <c r="F930" s="314"/>
      <c r="G930" s="314"/>
      <c r="H930" s="314"/>
      <c r="I930" s="314"/>
      <c r="J930" s="327"/>
      <c r="K930" s="327"/>
      <c r="L930" s="327"/>
      <c r="M930" s="327"/>
      <c r="N930" s="327"/>
      <c r="O930" s="327"/>
      <c r="P930" s="327"/>
      <c r="Q930" s="327"/>
      <c r="R930" s="327"/>
      <c r="S930" s="327"/>
      <c r="T930" s="327"/>
      <c r="U930" s="327"/>
      <c r="V930" s="327"/>
      <c r="W930" s="327"/>
      <c r="X930" s="327"/>
      <c r="Y930" s="327"/>
      <c r="Z930" s="327"/>
    </row>
    <row r="931" spans="1:26" ht="15.75" customHeight="1">
      <c r="A931" s="314"/>
      <c r="B931" s="314"/>
      <c r="C931" s="314"/>
      <c r="D931" s="314"/>
      <c r="E931" s="314"/>
      <c r="F931" s="314"/>
      <c r="G931" s="314"/>
      <c r="H931" s="314"/>
      <c r="I931" s="314"/>
      <c r="J931" s="327"/>
      <c r="K931" s="327"/>
      <c r="L931" s="327"/>
      <c r="M931" s="327"/>
      <c r="N931" s="327"/>
      <c r="O931" s="327"/>
      <c r="P931" s="327"/>
      <c r="Q931" s="327"/>
      <c r="R931" s="327"/>
      <c r="S931" s="327"/>
      <c r="T931" s="327"/>
      <c r="U931" s="327"/>
      <c r="V931" s="327"/>
      <c r="W931" s="327"/>
      <c r="X931" s="327"/>
      <c r="Y931" s="327"/>
      <c r="Z931" s="327"/>
    </row>
    <row r="932" spans="1:26" ht="15.75" customHeight="1">
      <c r="A932" s="314"/>
      <c r="B932" s="314"/>
      <c r="C932" s="314"/>
      <c r="D932" s="314"/>
      <c r="E932" s="314"/>
      <c r="F932" s="314"/>
      <c r="G932" s="314"/>
      <c r="H932" s="314"/>
      <c r="I932" s="314"/>
      <c r="J932" s="327"/>
      <c r="K932" s="327"/>
      <c r="L932" s="327"/>
      <c r="M932" s="327"/>
      <c r="N932" s="327"/>
      <c r="O932" s="327"/>
      <c r="P932" s="327"/>
      <c r="Q932" s="327"/>
      <c r="R932" s="327"/>
      <c r="S932" s="327"/>
      <c r="T932" s="327"/>
      <c r="U932" s="327"/>
      <c r="V932" s="327"/>
      <c r="W932" s="327"/>
      <c r="X932" s="327"/>
      <c r="Y932" s="327"/>
      <c r="Z932" s="327"/>
    </row>
    <row r="933" spans="1:26" ht="15.75" customHeight="1">
      <c r="A933" s="314"/>
      <c r="B933" s="314"/>
      <c r="C933" s="314"/>
      <c r="D933" s="314"/>
      <c r="E933" s="314"/>
      <c r="F933" s="314"/>
      <c r="G933" s="314"/>
      <c r="H933" s="314"/>
      <c r="I933" s="314"/>
      <c r="J933" s="327"/>
      <c r="K933" s="327"/>
      <c r="L933" s="327"/>
      <c r="M933" s="327"/>
      <c r="N933" s="327"/>
      <c r="O933" s="327"/>
      <c r="P933" s="327"/>
      <c r="Q933" s="327"/>
      <c r="R933" s="327"/>
      <c r="S933" s="327"/>
      <c r="T933" s="327"/>
      <c r="U933" s="327"/>
      <c r="V933" s="327"/>
      <c r="W933" s="327"/>
      <c r="X933" s="327"/>
      <c r="Y933" s="327"/>
      <c r="Z933" s="327"/>
    </row>
    <row r="934" spans="1:26" ht="15.75" customHeight="1">
      <c r="A934" s="314"/>
      <c r="B934" s="314"/>
      <c r="C934" s="314"/>
      <c r="D934" s="314"/>
      <c r="E934" s="314"/>
      <c r="F934" s="314"/>
      <c r="G934" s="314"/>
      <c r="H934" s="314"/>
      <c r="I934" s="314"/>
      <c r="J934" s="327"/>
      <c r="K934" s="327"/>
      <c r="L934" s="327"/>
      <c r="M934" s="327"/>
      <c r="N934" s="327"/>
      <c r="O934" s="327"/>
      <c r="P934" s="327"/>
      <c r="Q934" s="327"/>
      <c r="R934" s="327"/>
      <c r="S934" s="327"/>
      <c r="T934" s="327"/>
      <c r="U934" s="327"/>
      <c r="V934" s="327"/>
      <c r="W934" s="327"/>
      <c r="X934" s="327"/>
      <c r="Y934" s="327"/>
      <c r="Z934" s="327"/>
    </row>
    <row r="935" spans="1:26" ht="15.75" customHeight="1">
      <c r="A935" s="314"/>
      <c r="B935" s="314"/>
      <c r="C935" s="314"/>
      <c r="D935" s="314"/>
      <c r="E935" s="314"/>
      <c r="F935" s="314"/>
      <c r="G935" s="314"/>
      <c r="H935" s="314"/>
      <c r="I935" s="314"/>
      <c r="J935" s="327"/>
      <c r="K935" s="327"/>
      <c r="L935" s="327"/>
      <c r="M935" s="327"/>
      <c r="N935" s="327"/>
      <c r="O935" s="327"/>
      <c r="P935" s="327"/>
      <c r="Q935" s="327"/>
      <c r="R935" s="327"/>
      <c r="S935" s="327"/>
      <c r="T935" s="327"/>
      <c r="U935" s="327"/>
      <c r="V935" s="327"/>
      <c r="W935" s="327"/>
      <c r="X935" s="327"/>
      <c r="Y935" s="327"/>
      <c r="Z935" s="327"/>
    </row>
    <row r="936" spans="1:26" ht="15.75" customHeight="1">
      <c r="A936" s="314"/>
      <c r="B936" s="314"/>
      <c r="C936" s="314"/>
      <c r="D936" s="314"/>
      <c r="E936" s="314"/>
      <c r="F936" s="314"/>
      <c r="G936" s="314"/>
      <c r="H936" s="314"/>
      <c r="I936" s="314"/>
      <c r="J936" s="327"/>
      <c r="K936" s="327"/>
      <c r="L936" s="327"/>
      <c r="M936" s="327"/>
      <c r="N936" s="327"/>
      <c r="O936" s="327"/>
      <c r="P936" s="327"/>
      <c r="Q936" s="327"/>
      <c r="R936" s="327"/>
      <c r="S936" s="327"/>
      <c r="T936" s="327"/>
      <c r="U936" s="327"/>
      <c r="V936" s="327"/>
      <c r="W936" s="327"/>
      <c r="X936" s="327"/>
      <c r="Y936" s="327"/>
      <c r="Z936" s="327"/>
    </row>
    <row r="937" spans="1:26" ht="15.75" customHeight="1">
      <c r="A937" s="314"/>
      <c r="B937" s="314"/>
      <c r="C937" s="314"/>
      <c r="D937" s="314"/>
      <c r="E937" s="314"/>
      <c r="F937" s="314"/>
      <c r="G937" s="314"/>
      <c r="H937" s="314"/>
      <c r="I937" s="314"/>
      <c r="J937" s="327"/>
      <c r="K937" s="327"/>
      <c r="L937" s="327"/>
      <c r="M937" s="327"/>
      <c r="N937" s="327"/>
      <c r="O937" s="327"/>
      <c r="P937" s="327"/>
      <c r="Q937" s="327"/>
      <c r="R937" s="327"/>
      <c r="S937" s="327"/>
      <c r="T937" s="327"/>
      <c r="U937" s="327"/>
      <c r="V937" s="327"/>
      <c r="W937" s="327"/>
      <c r="X937" s="327"/>
      <c r="Y937" s="327"/>
      <c r="Z937" s="327"/>
    </row>
    <row r="938" spans="1:26" ht="15.75" customHeight="1">
      <c r="A938" s="314"/>
      <c r="B938" s="314"/>
      <c r="C938" s="314"/>
      <c r="D938" s="314"/>
      <c r="E938" s="314"/>
      <c r="F938" s="314"/>
      <c r="G938" s="314"/>
      <c r="H938" s="314"/>
      <c r="I938" s="314"/>
      <c r="J938" s="327"/>
      <c r="K938" s="327"/>
      <c r="L938" s="327"/>
      <c r="M938" s="327"/>
      <c r="N938" s="327"/>
      <c r="O938" s="327"/>
      <c r="P938" s="327"/>
      <c r="Q938" s="327"/>
      <c r="R938" s="327"/>
      <c r="S938" s="327"/>
      <c r="T938" s="327"/>
      <c r="U938" s="327"/>
      <c r="V938" s="327"/>
      <c r="W938" s="327"/>
      <c r="X938" s="327"/>
      <c r="Y938" s="327"/>
      <c r="Z938" s="327"/>
    </row>
    <row r="939" spans="1:26" ht="15.75" customHeight="1">
      <c r="A939" s="314"/>
      <c r="B939" s="314"/>
      <c r="C939" s="314"/>
      <c r="D939" s="314"/>
      <c r="E939" s="314"/>
      <c r="F939" s="314"/>
      <c r="G939" s="314"/>
      <c r="H939" s="314"/>
      <c r="I939" s="314"/>
      <c r="J939" s="327"/>
      <c r="K939" s="327"/>
      <c r="L939" s="327"/>
      <c r="M939" s="327"/>
      <c r="N939" s="327"/>
      <c r="O939" s="327"/>
      <c r="P939" s="327"/>
      <c r="Q939" s="327"/>
      <c r="R939" s="327"/>
      <c r="S939" s="327"/>
      <c r="T939" s="327"/>
      <c r="U939" s="327"/>
      <c r="V939" s="327"/>
      <c r="W939" s="327"/>
      <c r="X939" s="327"/>
      <c r="Y939" s="327"/>
      <c r="Z939" s="327"/>
    </row>
    <row r="940" spans="1:26" ht="15.75" customHeight="1">
      <c r="A940" s="314"/>
      <c r="B940" s="314"/>
      <c r="C940" s="314"/>
      <c r="D940" s="314"/>
      <c r="E940" s="314"/>
      <c r="F940" s="314"/>
      <c r="G940" s="314"/>
      <c r="H940" s="314"/>
      <c r="I940" s="314"/>
      <c r="J940" s="327"/>
      <c r="K940" s="327"/>
      <c r="L940" s="327"/>
      <c r="M940" s="327"/>
      <c r="N940" s="327"/>
      <c r="O940" s="327"/>
      <c r="P940" s="327"/>
      <c r="Q940" s="327"/>
      <c r="R940" s="327"/>
      <c r="S940" s="327"/>
      <c r="T940" s="327"/>
      <c r="U940" s="327"/>
      <c r="V940" s="327"/>
      <c r="W940" s="327"/>
      <c r="X940" s="327"/>
      <c r="Y940" s="327"/>
      <c r="Z940" s="327"/>
    </row>
    <row r="941" spans="1:26" ht="15.75" customHeight="1">
      <c r="A941" s="314"/>
      <c r="B941" s="314"/>
      <c r="C941" s="314"/>
      <c r="D941" s="314"/>
      <c r="E941" s="314"/>
      <c r="F941" s="314"/>
      <c r="G941" s="314"/>
      <c r="H941" s="314"/>
      <c r="I941" s="314"/>
      <c r="J941" s="327"/>
      <c r="K941" s="327"/>
      <c r="L941" s="327"/>
      <c r="M941" s="327"/>
      <c r="N941" s="327"/>
      <c r="O941" s="327"/>
      <c r="P941" s="327"/>
      <c r="Q941" s="327"/>
      <c r="R941" s="327"/>
      <c r="S941" s="327"/>
      <c r="T941" s="327"/>
      <c r="U941" s="327"/>
      <c r="V941" s="327"/>
      <c r="W941" s="327"/>
      <c r="X941" s="327"/>
      <c r="Y941" s="327"/>
      <c r="Z941" s="327"/>
    </row>
    <row r="942" spans="1:26" ht="15.75" customHeight="1">
      <c r="A942" s="314"/>
      <c r="B942" s="314"/>
      <c r="C942" s="314"/>
      <c r="D942" s="314"/>
      <c r="E942" s="314"/>
      <c r="F942" s="314"/>
      <c r="G942" s="314"/>
      <c r="H942" s="314"/>
      <c r="I942" s="314"/>
      <c r="J942" s="327"/>
      <c r="K942" s="327"/>
      <c r="L942" s="327"/>
      <c r="M942" s="327"/>
      <c r="N942" s="327"/>
      <c r="O942" s="327"/>
      <c r="P942" s="327"/>
      <c r="Q942" s="327"/>
      <c r="R942" s="327"/>
      <c r="S942" s="327"/>
      <c r="T942" s="327"/>
      <c r="U942" s="327"/>
      <c r="V942" s="327"/>
      <c r="W942" s="327"/>
      <c r="X942" s="327"/>
      <c r="Y942" s="327"/>
      <c r="Z942" s="327"/>
    </row>
    <row r="943" spans="1:26" ht="15.75" customHeight="1">
      <c r="A943" s="314"/>
      <c r="B943" s="314"/>
      <c r="C943" s="314"/>
      <c r="D943" s="314"/>
      <c r="E943" s="314"/>
      <c r="F943" s="314"/>
      <c r="G943" s="314"/>
      <c r="H943" s="314"/>
      <c r="I943" s="314"/>
      <c r="J943" s="327"/>
      <c r="K943" s="327"/>
      <c r="L943" s="327"/>
      <c r="M943" s="327"/>
      <c r="N943" s="327"/>
      <c r="O943" s="327"/>
      <c r="P943" s="327"/>
      <c r="Q943" s="327"/>
      <c r="R943" s="327"/>
      <c r="S943" s="327"/>
      <c r="T943" s="327"/>
      <c r="U943" s="327"/>
      <c r="V943" s="327"/>
      <c r="W943" s="327"/>
      <c r="X943" s="327"/>
      <c r="Y943" s="327"/>
      <c r="Z943" s="327"/>
    </row>
    <row r="944" spans="1:26" ht="15.75" customHeight="1">
      <c r="A944" s="314"/>
      <c r="B944" s="314"/>
      <c r="C944" s="314"/>
      <c r="D944" s="314"/>
      <c r="E944" s="314"/>
      <c r="F944" s="314"/>
      <c r="G944" s="314"/>
      <c r="H944" s="314"/>
      <c r="I944" s="314"/>
      <c r="J944" s="327"/>
      <c r="K944" s="327"/>
      <c r="L944" s="327"/>
      <c r="M944" s="327"/>
      <c r="N944" s="327"/>
      <c r="O944" s="327"/>
      <c r="P944" s="327"/>
      <c r="Q944" s="327"/>
      <c r="R944" s="327"/>
      <c r="S944" s="327"/>
      <c r="T944" s="327"/>
      <c r="U944" s="327"/>
      <c r="V944" s="327"/>
      <c r="W944" s="327"/>
      <c r="X944" s="327"/>
      <c r="Y944" s="327"/>
      <c r="Z944" s="327"/>
    </row>
    <row r="945" spans="1:26" ht="15.75" customHeight="1">
      <c r="A945" s="314"/>
      <c r="B945" s="314"/>
      <c r="C945" s="314"/>
      <c r="D945" s="314"/>
      <c r="E945" s="314"/>
      <c r="F945" s="314"/>
      <c r="G945" s="314"/>
      <c r="H945" s="314"/>
      <c r="I945" s="314"/>
      <c r="J945" s="327"/>
      <c r="K945" s="327"/>
      <c r="L945" s="327"/>
      <c r="M945" s="327"/>
      <c r="N945" s="327"/>
      <c r="O945" s="327"/>
      <c r="P945" s="327"/>
      <c r="Q945" s="327"/>
      <c r="R945" s="327"/>
      <c r="S945" s="327"/>
      <c r="T945" s="327"/>
      <c r="U945" s="327"/>
      <c r="V945" s="327"/>
      <c r="W945" s="327"/>
      <c r="X945" s="327"/>
      <c r="Y945" s="327"/>
      <c r="Z945" s="327"/>
    </row>
    <row r="946" spans="1:26" ht="15.75" customHeight="1">
      <c r="A946" s="314"/>
      <c r="B946" s="314"/>
      <c r="C946" s="314"/>
      <c r="D946" s="314"/>
      <c r="E946" s="314"/>
      <c r="F946" s="314"/>
      <c r="G946" s="314"/>
      <c r="H946" s="314"/>
      <c r="I946" s="314"/>
      <c r="J946" s="327"/>
      <c r="K946" s="327"/>
      <c r="L946" s="327"/>
      <c r="M946" s="327"/>
      <c r="N946" s="327"/>
      <c r="O946" s="327"/>
      <c r="P946" s="327"/>
      <c r="Q946" s="327"/>
      <c r="R946" s="327"/>
      <c r="S946" s="327"/>
      <c r="T946" s="327"/>
      <c r="U946" s="327"/>
      <c r="V946" s="327"/>
      <c r="W946" s="327"/>
      <c r="X946" s="327"/>
      <c r="Y946" s="327"/>
      <c r="Z946" s="327"/>
    </row>
    <row r="947" spans="1:26" ht="15.75" customHeight="1">
      <c r="A947" s="314"/>
      <c r="B947" s="314"/>
      <c r="C947" s="314"/>
      <c r="D947" s="314"/>
      <c r="E947" s="314"/>
      <c r="F947" s="314"/>
      <c r="G947" s="314"/>
      <c r="H947" s="314"/>
      <c r="I947" s="314"/>
      <c r="J947" s="327"/>
      <c r="K947" s="327"/>
      <c r="L947" s="327"/>
      <c r="M947" s="327"/>
      <c r="N947" s="327"/>
      <c r="O947" s="327"/>
      <c r="P947" s="327"/>
      <c r="Q947" s="327"/>
      <c r="R947" s="327"/>
      <c r="S947" s="327"/>
      <c r="T947" s="327"/>
      <c r="U947" s="327"/>
      <c r="V947" s="327"/>
      <c r="W947" s="327"/>
      <c r="X947" s="327"/>
      <c r="Y947" s="327"/>
      <c r="Z947" s="327"/>
    </row>
    <row r="948" spans="1:26" ht="15.75" customHeight="1">
      <c r="A948" s="314"/>
      <c r="B948" s="314"/>
      <c r="C948" s="314"/>
      <c r="D948" s="314"/>
      <c r="E948" s="314"/>
      <c r="F948" s="314"/>
      <c r="G948" s="314"/>
      <c r="H948" s="314"/>
      <c r="I948" s="314"/>
      <c r="J948" s="327"/>
      <c r="K948" s="327"/>
      <c r="L948" s="327"/>
      <c r="M948" s="327"/>
      <c r="N948" s="327"/>
      <c r="O948" s="327"/>
      <c r="P948" s="327"/>
      <c r="Q948" s="327"/>
      <c r="R948" s="327"/>
      <c r="S948" s="327"/>
      <c r="T948" s="327"/>
      <c r="U948" s="327"/>
      <c r="V948" s="327"/>
      <c r="W948" s="327"/>
      <c r="X948" s="327"/>
      <c r="Y948" s="327"/>
      <c r="Z948" s="327"/>
    </row>
    <row r="949" spans="1:26" ht="15.75" customHeight="1">
      <c r="A949" s="314"/>
      <c r="B949" s="314"/>
      <c r="C949" s="314"/>
      <c r="D949" s="314"/>
      <c r="E949" s="314"/>
      <c r="F949" s="314"/>
      <c r="G949" s="314"/>
      <c r="H949" s="314"/>
      <c r="I949" s="314"/>
      <c r="J949" s="327"/>
      <c r="K949" s="327"/>
      <c r="L949" s="327"/>
      <c r="M949" s="327"/>
      <c r="N949" s="327"/>
      <c r="O949" s="327"/>
      <c r="P949" s="327"/>
      <c r="Q949" s="327"/>
      <c r="R949" s="327"/>
      <c r="S949" s="327"/>
      <c r="T949" s="327"/>
      <c r="U949" s="327"/>
      <c r="V949" s="327"/>
      <c r="W949" s="327"/>
      <c r="X949" s="327"/>
      <c r="Y949" s="327"/>
      <c r="Z949" s="327"/>
    </row>
    <row r="950" spans="1:26" ht="15.75" customHeight="1">
      <c r="A950" s="314"/>
      <c r="B950" s="314"/>
      <c r="C950" s="314"/>
      <c r="D950" s="314"/>
      <c r="E950" s="314"/>
      <c r="F950" s="314"/>
      <c r="G950" s="314"/>
      <c r="H950" s="314"/>
      <c r="I950" s="314"/>
      <c r="J950" s="327"/>
      <c r="K950" s="327"/>
      <c r="L950" s="327"/>
      <c r="M950" s="327"/>
      <c r="N950" s="327"/>
      <c r="O950" s="327"/>
      <c r="P950" s="327"/>
      <c r="Q950" s="327"/>
      <c r="R950" s="327"/>
      <c r="S950" s="327"/>
      <c r="T950" s="327"/>
      <c r="U950" s="327"/>
      <c r="V950" s="327"/>
      <c r="W950" s="327"/>
      <c r="X950" s="327"/>
      <c r="Y950" s="327"/>
      <c r="Z950" s="327"/>
    </row>
    <row r="951" spans="1:26" ht="15.75" customHeight="1">
      <c r="A951" s="314"/>
      <c r="B951" s="314"/>
      <c r="C951" s="314"/>
      <c r="D951" s="314"/>
      <c r="E951" s="314"/>
      <c r="F951" s="314"/>
      <c r="G951" s="314"/>
      <c r="H951" s="314"/>
      <c r="I951" s="314"/>
      <c r="J951" s="327"/>
      <c r="K951" s="327"/>
      <c r="L951" s="327"/>
      <c r="M951" s="327"/>
      <c r="N951" s="327"/>
      <c r="O951" s="327"/>
      <c r="P951" s="327"/>
      <c r="Q951" s="327"/>
      <c r="R951" s="327"/>
      <c r="S951" s="327"/>
      <c r="T951" s="327"/>
      <c r="U951" s="327"/>
      <c r="V951" s="327"/>
      <c r="W951" s="327"/>
      <c r="X951" s="327"/>
      <c r="Y951" s="327"/>
      <c r="Z951" s="327"/>
    </row>
    <row r="952" spans="1:26" ht="15.75" customHeight="1">
      <c r="A952" s="314"/>
      <c r="B952" s="314"/>
      <c r="C952" s="314"/>
      <c r="D952" s="314"/>
      <c r="E952" s="314"/>
      <c r="F952" s="314"/>
      <c r="G952" s="314"/>
      <c r="H952" s="314"/>
      <c r="I952" s="314"/>
      <c r="J952" s="327"/>
      <c r="K952" s="327"/>
      <c r="L952" s="327"/>
      <c r="M952" s="327"/>
      <c r="N952" s="327"/>
      <c r="O952" s="327"/>
      <c r="P952" s="327"/>
      <c r="Q952" s="327"/>
      <c r="R952" s="327"/>
      <c r="S952" s="327"/>
      <c r="T952" s="327"/>
      <c r="U952" s="327"/>
      <c r="V952" s="327"/>
      <c r="W952" s="327"/>
      <c r="X952" s="327"/>
      <c r="Y952" s="327"/>
      <c r="Z952" s="327"/>
    </row>
    <row r="953" spans="1:26" ht="15.75" customHeight="1">
      <c r="A953" s="314"/>
      <c r="B953" s="314"/>
      <c r="C953" s="314"/>
      <c r="D953" s="314"/>
      <c r="E953" s="314"/>
      <c r="F953" s="314"/>
      <c r="G953" s="314"/>
      <c r="H953" s="314"/>
      <c r="I953" s="314"/>
      <c r="J953" s="327"/>
      <c r="K953" s="327"/>
      <c r="L953" s="327"/>
      <c r="M953" s="327"/>
      <c r="N953" s="327"/>
      <c r="O953" s="327"/>
      <c r="P953" s="327"/>
      <c r="Q953" s="327"/>
      <c r="R953" s="327"/>
      <c r="S953" s="327"/>
      <c r="T953" s="327"/>
      <c r="U953" s="327"/>
      <c r="V953" s="327"/>
      <c r="W953" s="327"/>
      <c r="X953" s="327"/>
      <c r="Y953" s="327"/>
      <c r="Z953" s="327"/>
    </row>
    <row r="954" spans="1:26" ht="15.75" customHeight="1">
      <c r="A954" s="314"/>
      <c r="B954" s="314"/>
      <c r="C954" s="314"/>
      <c r="D954" s="314"/>
      <c r="E954" s="314"/>
      <c r="F954" s="314"/>
      <c r="G954" s="314"/>
      <c r="H954" s="314"/>
      <c r="I954" s="314"/>
      <c r="J954" s="327"/>
      <c r="K954" s="327"/>
      <c r="L954" s="327"/>
      <c r="M954" s="327"/>
      <c r="N954" s="327"/>
      <c r="O954" s="327"/>
      <c r="P954" s="327"/>
      <c r="Q954" s="327"/>
      <c r="R954" s="327"/>
      <c r="S954" s="327"/>
      <c r="T954" s="327"/>
      <c r="U954" s="327"/>
      <c r="V954" s="327"/>
      <c r="W954" s="327"/>
      <c r="X954" s="327"/>
      <c r="Y954" s="327"/>
      <c r="Z954" s="327"/>
    </row>
    <row r="955" spans="1:26" ht="15.75" customHeight="1">
      <c r="A955" s="314"/>
      <c r="B955" s="314"/>
      <c r="C955" s="314"/>
      <c r="D955" s="314"/>
      <c r="E955" s="314"/>
      <c r="F955" s="314"/>
      <c r="G955" s="314"/>
      <c r="H955" s="314"/>
      <c r="I955" s="314"/>
      <c r="J955" s="327"/>
      <c r="K955" s="327"/>
      <c r="L955" s="327"/>
      <c r="M955" s="327"/>
      <c r="N955" s="327"/>
      <c r="O955" s="327"/>
      <c r="P955" s="327"/>
      <c r="Q955" s="327"/>
      <c r="R955" s="327"/>
      <c r="S955" s="327"/>
      <c r="T955" s="327"/>
      <c r="U955" s="327"/>
      <c r="V955" s="327"/>
      <c r="W955" s="327"/>
      <c r="X955" s="327"/>
      <c r="Y955" s="327"/>
      <c r="Z955" s="327"/>
    </row>
    <row r="956" spans="1:26" ht="15.75" customHeight="1">
      <c r="A956" s="314"/>
      <c r="B956" s="314"/>
      <c r="C956" s="314"/>
      <c r="D956" s="314"/>
      <c r="E956" s="314"/>
      <c r="F956" s="314"/>
      <c r="G956" s="314"/>
      <c r="H956" s="314"/>
      <c r="I956" s="314"/>
      <c r="J956" s="327"/>
      <c r="K956" s="327"/>
      <c r="L956" s="327"/>
      <c r="M956" s="327"/>
      <c r="N956" s="327"/>
      <c r="O956" s="327"/>
      <c r="P956" s="327"/>
      <c r="Q956" s="327"/>
      <c r="R956" s="327"/>
      <c r="S956" s="327"/>
      <c r="T956" s="327"/>
      <c r="U956" s="327"/>
      <c r="V956" s="327"/>
      <c r="W956" s="327"/>
      <c r="X956" s="327"/>
      <c r="Y956" s="327"/>
      <c r="Z956" s="327"/>
    </row>
    <row r="957" spans="1:26" ht="15.75" customHeight="1">
      <c r="A957" s="314"/>
      <c r="B957" s="314"/>
      <c r="C957" s="314"/>
      <c r="D957" s="314"/>
      <c r="E957" s="314"/>
      <c r="F957" s="314"/>
      <c r="G957" s="314"/>
      <c r="H957" s="314"/>
      <c r="I957" s="314"/>
      <c r="J957" s="327"/>
      <c r="K957" s="327"/>
      <c r="L957" s="327"/>
      <c r="M957" s="327"/>
      <c r="N957" s="327"/>
      <c r="O957" s="327"/>
      <c r="P957" s="327"/>
      <c r="Q957" s="327"/>
      <c r="R957" s="327"/>
      <c r="S957" s="327"/>
      <c r="T957" s="327"/>
      <c r="U957" s="327"/>
      <c r="V957" s="327"/>
      <c r="W957" s="327"/>
      <c r="X957" s="327"/>
      <c r="Y957" s="327"/>
      <c r="Z957" s="327"/>
    </row>
    <row r="958" spans="1:26" ht="15.75" customHeight="1">
      <c r="A958" s="314"/>
      <c r="B958" s="314"/>
      <c r="C958" s="314"/>
      <c r="D958" s="314"/>
      <c r="E958" s="314"/>
      <c r="F958" s="314"/>
      <c r="G958" s="314"/>
      <c r="H958" s="314"/>
      <c r="I958" s="314"/>
      <c r="J958" s="327"/>
      <c r="K958" s="327"/>
      <c r="L958" s="327"/>
      <c r="M958" s="327"/>
      <c r="N958" s="327"/>
      <c r="O958" s="327"/>
      <c r="P958" s="327"/>
      <c r="Q958" s="327"/>
      <c r="R958" s="327"/>
      <c r="S958" s="327"/>
      <c r="T958" s="327"/>
      <c r="U958" s="327"/>
      <c r="V958" s="327"/>
      <c r="W958" s="327"/>
      <c r="X958" s="327"/>
      <c r="Y958" s="327"/>
      <c r="Z958" s="327"/>
    </row>
    <row r="959" spans="1:26" ht="15.75" customHeight="1">
      <c r="A959" s="314"/>
      <c r="B959" s="314"/>
      <c r="C959" s="314"/>
      <c r="D959" s="314"/>
      <c r="E959" s="314"/>
      <c r="F959" s="314"/>
      <c r="G959" s="314"/>
      <c r="H959" s="314"/>
      <c r="I959" s="314"/>
      <c r="J959" s="327"/>
      <c r="K959" s="327"/>
      <c r="L959" s="327"/>
      <c r="M959" s="327"/>
      <c r="N959" s="327"/>
      <c r="O959" s="327"/>
      <c r="P959" s="327"/>
      <c r="Q959" s="327"/>
      <c r="R959" s="327"/>
      <c r="S959" s="327"/>
      <c r="T959" s="327"/>
      <c r="U959" s="327"/>
      <c r="V959" s="327"/>
      <c r="W959" s="327"/>
      <c r="X959" s="327"/>
      <c r="Y959" s="327"/>
      <c r="Z959" s="327"/>
    </row>
    <row r="960" spans="1:26" ht="15.75" customHeight="1">
      <c r="A960" s="314"/>
      <c r="B960" s="314"/>
      <c r="C960" s="314"/>
      <c r="D960" s="314"/>
      <c r="E960" s="314"/>
      <c r="F960" s="314"/>
      <c r="G960" s="314"/>
      <c r="H960" s="314"/>
      <c r="I960" s="314"/>
      <c r="J960" s="327"/>
      <c r="K960" s="327"/>
      <c r="L960" s="327"/>
      <c r="M960" s="327"/>
      <c r="N960" s="327"/>
      <c r="O960" s="327"/>
      <c r="P960" s="327"/>
      <c r="Q960" s="327"/>
      <c r="R960" s="327"/>
      <c r="S960" s="327"/>
      <c r="T960" s="327"/>
      <c r="U960" s="327"/>
      <c r="V960" s="327"/>
      <c r="W960" s="327"/>
      <c r="X960" s="327"/>
      <c r="Y960" s="327"/>
      <c r="Z960" s="327"/>
    </row>
    <row r="961" spans="1:26" ht="15.75" customHeight="1">
      <c r="A961" s="314"/>
      <c r="B961" s="314"/>
      <c r="C961" s="314"/>
      <c r="D961" s="314"/>
      <c r="E961" s="314"/>
      <c r="F961" s="314"/>
      <c r="G961" s="314"/>
      <c r="H961" s="314"/>
      <c r="I961" s="314"/>
      <c r="J961" s="327"/>
      <c r="K961" s="327"/>
      <c r="L961" s="327"/>
      <c r="M961" s="327"/>
      <c r="N961" s="327"/>
      <c r="O961" s="327"/>
      <c r="P961" s="327"/>
      <c r="Q961" s="327"/>
      <c r="R961" s="327"/>
      <c r="S961" s="327"/>
      <c r="T961" s="327"/>
      <c r="U961" s="327"/>
      <c r="V961" s="327"/>
      <c r="W961" s="327"/>
      <c r="X961" s="327"/>
      <c r="Y961" s="327"/>
      <c r="Z961" s="327"/>
    </row>
    <row r="962" spans="1:26" ht="15.75" customHeight="1">
      <c r="A962" s="314"/>
      <c r="B962" s="314"/>
      <c r="C962" s="314"/>
      <c r="D962" s="314"/>
      <c r="E962" s="314"/>
      <c r="F962" s="314"/>
      <c r="G962" s="314"/>
      <c r="H962" s="314"/>
      <c r="I962" s="314"/>
      <c r="J962" s="327"/>
      <c r="K962" s="327"/>
      <c r="L962" s="327"/>
      <c r="M962" s="327"/>
      <c r="N962" s="327"/>
      <c r="O962" s="327"/>
      <c r="P962" s="327"/>
      <c r="Q962" s="327"/>
      <c r="R962" s="327"/>
      <c r="S962" s="327"/>
      <c r="T962" s="327"/>
      <c r="U962" s="327"/>
      <c r="V962" s="327"/>
      <c r="W962" s="327"/>
      <c r="X962" s="327"/>
      <c r="Y962" s="327"/>
      <c r="Z962" s="327"/>
    </row>
    <row r="963" spans="1:26" ht="15.75" customHeight="1">
      <c r="A963" s="314"/>
      <c r="B963" s="314"/>
      <c r="C963" s="314"/>
      <c r="D963" s="314"/>
      <c r="E963" s="314"/>
      <c r="F963" s="314"/>
      <c r="G963" s="314"/>
      <c r="H963" s="314"/>
      <c r="I963" s="314"/>
      <c r="J963" s="327"/>
      <c r="K963" s="327"/>
      <c r="L963" s="327"/>
      <c r="M963" s="327"/>
      <c r="N963" s="327"/>
      <c r="O963" s="327"/>
      <c r="P963" s="327"/>
      <c r="Q963" s="327"/>
      <c r="R963" s="327"/>
      <c r="S963" s="327"/>
      <c r="T963" s="327"/>
      <c r="U963" s="327"/>
      <c r="V963" s="327"/>
      <c r="W963" s="327"/>
      <c r="X963" s="327"/>
      <c r="Y963" s="327"/>
      <c r="Z963" s="327"/>
    </row>
    <row r="964" spans="1:26" ht="15.75" customHeight="1">
      <c r="A964" s="314"/>
      <c r="B964" s="314"/>
      <c r="C964" s="314"/>
      <c r="D964" s="314"/>
      <c r="E964" s="314"/>
      <c r="F964" s="314"/>
      <c r="G964" s="314"/>
      <c r="H964" s="314"/>
      <c r="I964" s="314"/>
      <c r="J964" s="327"/>
      <c r="K964" s="327"/>
      <c r="L964" s="327"/>
      <c r="M964" s="327"/>
      <c r="N964" s="327"/>
      <c r="O964" s="327"/>
      <c r="P964" s="327"/>
      <c r="Q964" s="327"/>
      <c r="R964" s="327"/>
      <c r="S964" s="327"/>
      <c r="T964" s="327"/>
      <c r="U964" s="327"/>
      <c r="V964" s="327"/>
      <c r="W964" s="327"/>
      <c r="X964" s="327"/>
      <c r="Y964" s="327"/>
      <c r="Z964" s="327"/>
    </row>
    <row r="965" spans="1:26" ht="15.75" customHeight="1">
      <c r="A965" s="314"/>
      <c r="B965" s="314"/>
      <c r="C965" s="314"/>
      <c r="D965" s="314"/>
      <c r="E965" s="314"/>
      <c r="F965" s="314"/>
      <c r="G965" s="314"/>
      <c r="H965" s="314"/>
      <c r="I965" s="314"/>
      <c r="J965" s="327"/>
      <c r="K965" s="327"/>
      <c r="L965" s="327"/>
      <c r="M965" s="327"/>
      <c r="N965" s="327"/>
      <c r="O965" s="327"/>
      <c r="P965" s="327"/>
      <c r="Q965" s="327"/>
      <c r="R965" s="327"/>
      <c r="S965" s="327"/>
      <c r="T965" s="327"/>
      <c r="U965" s="327"/>
      <c r="V965" s="327"/>
      <c r="W965" s="327"/>
      <c r="X965" s="327"/>
      <c r="Y965" s="327"/>
      <c r="Z965" s="327"/>
    </row>
    <row r="966" spans="1:26" ht="15.75" customHeight="1">
      <c r="A966" s="314"/>
      <c r="B966" s="314"/>
      <c r="C966" s="314"/>
      <c r="D966" s="314"/>
      <c r="E966" s="314"/>
      <c r="F966" s="314"/>
      <c r="G966" s="314"/>
      <c r="H966" s="314"/>
      <c r="I966" s="314"/>
      <c r="J966" s="327"/>
      <c r="K966" s="327"/>
      <c r="L966" s="327"/>
      <c r="M966" s="327"/>
      <c r="N966" s="327"/>
      <c r="O966" s="327"/>
      <c r="P966" s="327"/>
      <c r="Q966" s="327"/>
      <c r="R966" s="327"/>
      <c r="S966" s="327"/>
      <c r="T966" s="327"/>
      <c r="U966" s="327"/>
      <c r="V966" s="327"/>
      <c r="W966" s="327"/>
      <c r="X966" s="327"/>
      <c r="Y966" s="327"/>
      <c r="Z966" s="327"/>
    </row>
    <row r="967" spans="1:26" ht="15.75" customHeight="1">
      <c r="A967" s="314"/>
      <c r="B967" s="314"/>
      <c r="C967" s="314"/>
      <c r="D967" s="314"/>
      <c r="E967" s="314"/>
      <c r="F967" s="314"/>
      <c r="G967" s="314"/>
      <c r="H967" s="314"/>
      <c r="I967" s="314"/>
      <c r="J967" s="327"/>
      <c r="K967" s="327"/>
      <c r="L967" s="327"/>
      <c r="M967" s="327"/>
      <c r="N967" s="327"/>
      <c r="O967" s="327"/>
      <c r="P967" s="327"/>
      <c r="Q967" s="327"/>
      <c r="R967" s="327"/>
      <c r="S967" s="327"/>
      <c r="T967" s="327"/>
      <c r="U967" s="327"/>
      <c r="V967" s="327"/>
      <c r="W967" s="327"/>
      <c r="X967" s="327"/>
      <c r="Y967" s="327"/>
      <c r="Z967" s="327"/>
    </row>
    <row r="968" spans="1:26" ht="15.75" customHeight="1">
      <c r="A968" s="314"/>
      <c r="B968" s="314"/>
      <c r="C968" s="314"/>
      <c r="D968" s="314"/>
      <c r="E968" s="314"/>
      <c r="F968" s="314"/>
      <c r="G968" s="314"/>
      <c r="H968" s="314"/>
      <c r="I968" s="314"/>
      <c r="J968" s="327"/>
      <c r="K968" s="327"/>
      <c r="L968" s="327"/>
      <c r="M968" s="327"/>
      <c r="N968" s="327"/>
      <c r="O968" s="327"/>
      <c r="P968" s="327"/>
      <c r="Q968" s="327"/>
      <c r="R968" s="327"/>
      <c r="S968" s="327"/>
      <c r="T968" s="327"/>
      <c r="U968" s="327"/>
      <c r="V968" s="327"/>
      <c r="W968" s="327"/>
      <c r="X968" s="327"/>
      <c r="Y968" s="327"/>
      <c r="Z968" s="327"/>
    </row>
    <row r="969" spans="1:26" ht="15.75" customHeight="1">
      <c r="A969" s="314"/>
      <c r="B969" s="314"/>
      <c r="C969" s="314"/>
      <c r="D969" s="314"/>
      <c r="E969" s="314"/>
      <c r="F969" s="314"/>
      <c r="G969" s="314"/>
      <c r="H969" s="314"/>
      <c r="I969" s="314"/>
      <c r="J969" s="327"/>
      <c r="K969" s="327"/>
      <c r="L969" s="327"/>
      <c r="M969" s="327"/>
      <c r="N969" s="327"/>
      <c r="O969" s="327"/>
      <c r="P969" s="327"/>
      <c r="Q969" s="327"/>
      <c r="R969" s="327"/>
      <c r="S969" s="327"/>
      <c r="T969" s="327"/>
      <c r="U969" s="327"/>
      <c r="V969" s="327"/>
      <c r="W969" s="327"/>
      <c r="X969" s="327"/>
      <c r="Y969" s="327"/>
      <c r="Z969" s="327"/>
    </row>
    <row r="970" spans="1:26" ht="15.75" customHeight="1">
      <c r="A970" s="314"/>
      <c r="B970" s="314"/>
      <c r="C970" s="314"/>
      <c r="D970" s="314"/>
      <c r="E970" s="314"/>
      <c r="F970" s="314"/>
      <c r="G970" s="314"/>
      <c r="H970" s="314"/>
      <c r="I970" s="314"/>
      <c r="J970" s="327"/>
      <c r="K970" s="327"/>
      <c r="L970" s="327"/>
      <c r="M970" s="327"/>
      <c r="N970" s="327"/>
      <c r="O970" s="327"/>
      <c r="P970" s="327"/>
      <c r="Q970" s="327"/>
      <c r="R970" s="327"/>
      <c r="S970" s="327"/>
      <c r="T970" s="327"/>
      <c r="U970" s="327"/>
      <c r="V970" s="327"/>
      <c r="W970" s="327"/>
      <c r="X970" s="327"/>
      <c r="Y970" s="327"/>
      <c r="Z970" s="327"/>
    </row>
    <row r="971" spans="1:26" ht="15.75" customHeight="1">
      <c r="A971" s="314"/>
      <c r="B971" s="314"/>
      <c r="C971" s="314"/>
      <c r="D971" s="314"/>
      <c r="E971" s="314"/>
      <c r="F971" s="314"/>
      <c r="G971" s="314"/>
      <c r="H971" s="314"/>
      <c r="I971" s="314"/>
      <c r="J971" s="327"/>
      <c r="K971" s="327"/>
      <c r="L971" s="327"/>
      <c r="M971" s="327"/>
      <c r="N971" s="327"/>
      <c r="O971" s="327"/>
      <c r="P971" s="327"/>
      <c r="Q971" s="327"/>
      <c r="R971" s="327"/>
      <c r="S971" s="327"/>
      <c r="T971" s="327"/>
      <c r="U971" s="327"/>
      <c r="V971" s="327"/>
      <c r="W971" s="327"/>
      <c r="X971" s="327"/>
      <c r="Y971" s="327"/>
      <c r="Z971" s="327"/>
    </row>
    <row r="972" spans="1:26" ht="15.75" customHeight="1">
      <c r="A972" s="314"/>
      <c r="B972" s="314"/>
      <c r="C972" s="314"/>
      <c r="D972" s="314"/>
      <c r="E972" s="314"/>
      <c r="F972" s="314"/>
      <c r="G972" s="314"/>
      <c r="H972" s="314"/>
      <c r="I972" s="314"/>
      <c r="J972" s="327"/>
      <c r="K972" s="327"/>
      <c r="L972" s="327"/>
      <c r="M972" s="327"/>
      <c r="N972" s="327"/>
      <c r="O972" s="327"/>
      <c r="P972" s="327"/>
      <c r="Q972" s="327"/>
      <c r="R972" s="327"/>
      <c r="S972" s="327"/>
      <c r="T972" s="327"/>
      <c r="U972" s="327"/>
      <c r="V972" s="327"/>
      <c r="W972" s="327"/>
      <c r="X972" s="327"/>
      <c r="Y972" s="327"/>
      <c r="Z972" s="327"/>
    </row>
    <row r="973" spans="1:26" ht="15.75" customHeight="1">
      <c r="A973" s="314"/>
      <c r="B973" s="314"/>
      <c r="C973" s="314"/>
      <c r="D973" s="314"/>
      <c r="E973" s="314"/>
      <c r="F973" s="314"/>
      <c r="G973" s="314"/>
      <c r="H973" s="314"/>
      <c r="I973" s="314"/>
      <c r="J973" s="327"/>
      <c r="K973" s="327"/>
      <c r="L973" s="327"/>
      <c r="M973" s="327"/>
      <c r="N973" s="327"/>
      <c r="O973" s="327"/>
      <c r="P973" s="327"/>
      <c r="Q973" s="327"/>
      <c r="R973" s="327"/>
      <c r="S973" s="327"/>
      <c r="T973" s="327"/>
      <c r="U973" s="327"/>
      <c r="V973" s="327"/>
      <c r="W973" s="327"/>
      <c r="X973" s="327"/>
      <c r="Y973" s="327"/>
      <c r="Z973" s="327"/>
    </row>
    <row r="974" spans="1:26" ht="15.75" customHeight="1">
      <c r="A974" s="314"/>
      <c r="B974" s="314"/>
      <c r="C974" s="314"/>
      <c r="D974" s="314"/>
      <c r="E974" s="314"/>
      <c r="F974" s="314"/>
      <c r="G974" s="314"/>
      <c r="H974" s="314"/>
      <c r="I974" s="314"/>
      <c r="J974" s="327"/>
      <c r="K974" s="327"/>
      <c r="L974" s="327"/>
      <c r="M974" s="327"/>
      <c r="N974" s="327"/>
      <c r="O974" s="327"/>
      <c r="P974" s="327"/>
      <c r="Q974" s="327"/>
      <c r="R974" s="327"/>
      <c r="S974" s="327"/>
      <c r="T974" s="327"/>
      <c r="U974" s="327"/>
      <c r="V974" s="327"/>
      <c r="W974" s="327"/>
      <c r="X974" s="327"/>
      <c r="Y974" s="327"/>
      <c r="Z974" s="327"/>
    </row>
    <row r="975" spans="1:26" ht="15.75" customHeight="1">
      <c r="A975" s="314"/>
      <c r="B975" s="314"/>
      <c r="C975" s="314"/>
      <c r="D975" s="314"/>
      <c r="E975" s="314"/>
      <c r="F975" s="314"/>
      <c r="G975" s="314"/>
      <c r="H975" s="314"/>
      <c r="I975" s="314"/>
      <c r="J975" s="327"/>
      <c r="K975" s="327"/>
      <c r="L975" s="327"/>
      <c r="M975" s="327"/>
      <c r="N975" s="327"/>
      <c r="O975" s="327"/>
      <c r="P975" s="327"/>
      <c r="Q975" s="327"/>
      <c r="R975" s="327"/>
      <c r="S975" s="327"/>
      <c r="T975" s="327"/>
      <c r="U975" s="327"/>
      <c r="V975" s="327"/>
      <c r="W975" s="327"/>
      <c r="X975" s="327"/>
      <c r="Y975" s="327"/>
      <c r="Z975" s="327"/>
    </row>
    <row r="976" spans="1:26" ht="15.75" customHeight="1">
      <c r="A976" s="314"/>
      <c r="B976" s="314"/>
      <c r="C976" s="314"/>
      <c r="D976" s="314"/>
      <c r="E976" s="314"/>
      <c r="F976" s="314"/>
      <c r="G976" s="314"/>
      <c r="H976" s="314"/>
      <c r="I976" s="314"/>
      <c r="J976" s="327"/>
      <c r="K976" s="327"/>
      <c r="L976" s="327"/>
      <c r="M976" s="327"/>
      <c r="N976" s="327"/>
      <c r="O976" s="327"/>
      <c r="P976" s="327"/>
      <c r="Q976" s="327"/>
      <c r="R976" s="327"/>
      <c r="S976" s="327"/>
      <c r="T976" s="327"/>
      <c r="U976" s="327"/>
      <c r="V976" s="327"/>
      <c r="W976" s="327"/>
      <c r="X976" s="327"/>
      <c r="Y976" s="327"/>
      <c r="Z976" s="327"/>
    </row>
    <row r="977" spans="1:26" ht="15.75" customHeight="1">
      <c r="A977" s="314"/>
      <c r="B977" s="314"/>
      <c r="C977" s="314"/>
      <c r="D977" s="314"/>
      <c r="E977" s="314"/>
      <c r="F977" s="314"/>
      <c r="G977" s="314"/>
      <c r="H977" s="314"/>
      <c r="I977" s="314"/>
      <c r="J977" s="327"/>
      <c r="K977" s="327"/>
      <c r="L977" s="327"/>
      <c r="M977" s="327"/>
      <c r="N977" s="327"/>
      <c r="O977" s="327"/>
      <c r="P977" s="327"/>
      <c r="Q977" s="327"/>
      <c r="R977" s="327"/>
      <c r="S977" s="327"/>
      <c r="T977" s="327"/>
      <c r="U977" s="327"/>
      <c r="V977" s="327"/>
      <c r="W977" s="327"/>
      <c r="X977" s="327"/>
      <c r="Y977" s="327"/>
      <c r="Z977" s="327"/>
    </row>
    <row r="978" spans="1:26" ht="15.75" customHeight="1">
      <c r="A978" s="314"/>
      <c r="B978" s="314"/>
      <c r="C978" s="314"/>
      <c r="D978" s="314"/>
      <c r="E978" s="314"/>
      <c r="F978" s="314"/>
      <c r="G978" s="314"/>
      <c r="H978" s="314"/>
      <c r="I978" s="314"/>
      <c r="J978" s="327"/>
      <c r="K978" s="327"/>
      <c r="L978" s="327"/>
      <c r="M978" s="327"/>
      <c r="N978" s="327"/>
      <c r="O978" s="327"/>
      <c r="P978" s="327"/>
      <c r="Q978" s="327"/>
      <c r="R978" s="327"/>
      <c r="S978" s="327"/>
      <c r="T978" s="327"/>
      <c r="U978" s="327"/>
      <c r="V978" s="327"/>
      <c r="W978" s="327"/>
      <c r="X978" s="327"/>
      <c r="Y978" s="327"/>
      <c r="Z978" s="327"/>
    </row>
    <row r="979" spans="1:26" ht="15.75" customHeight="1">
      <c r="A979" s="314"/>
      <c r="B979" s="314"/>
      <c r="C979" s="314"/>
      <c r="D979" s="314"/>
      <c r="E979" s="314"/>
      <c r="F979" s="314"/>
      <c r="G979" s="314"/>
      <c r="H979" s="314"/>
      <c r="I979" s="314"/>
      <c r="J979" s="327"/>
      <c r="K979" s="327"/>
      <c r="L979" s="327"/>
      <c r="M979" s="327"/>
      <c r="N979" s="327"/>
      <c r="O979" s="327"/>
      <c r="P979" s="327"/>
      <c r="Q979" s="327"/>
      <c r="R979" s="327"/>
      <c r="S979" s="327"/>
      <c r="T979" s="327"/>
      <c r="U979" s="327"/>
      <c r="V979" s="327"/>
      <c r="W979" s="327"/>
      <c r="X979" s="327"/>
      <c r="Y979" s="327"/>
      <c r="Z979" s="327"/>
    </row>
    <row r="980" spans="1:26" ht="15.75" customHeight="1">
      <c r="A980" s="314"/>
      <c r="B980" s="314"/>
      <c r="C980" s="314"/>
      <c r="D980" s="314"/>
      <c r="E980" s="314"/>
      <c r="F980" s="314"/>
      <c r="G980" s="314"/>
      <c r="H980" s="314"/>
      <c r="I980" s="314"/>
      <c r="J980" s="327"/>
      <c r="K980" s="327"/>
      <c r="L980" s="327"/>
      <c r="M980" s="327"/>
      <c r="N980" s="327"/>
      <c r="O980" s="327"/>
      <c r="P980" s="327"/>
      <c r="Q980" s="327"/>
      <c r="R980" s="327"/>
      <c r="S980" s="327"/>
      <c r="T980" s="327"/>
      <c r="U980" s="327"/>
      <c r="V980" s="327"/>
      <c r="W980" s="327"/>
      <c r="X980" s="327"/>
      <c r="Y980" s="327"/>
      <c r="Z980" s="327"/>
    </row>
    <row r="981" spans="1:26" ht="15.75" customHeight="1">
      <c r="A981" s="314"/>
      <c r="B981" s="314"/>
      <c r="C981" s="314"/>
      <c r="D981" s="314"/>
      <c r="E981" s="314"/>
      <c r="F981" s="314"/>
      <c r="G981" s="314"/>
      <c r="H981" s="314"/>
      <c r="I981" s="314"/>
      <c r="J981" s="327"/>
      <c r="K981" s="327"/>
      <c r="L981" s="327"/>
      <c r="M981" s="327"/>
      <c r="N981" s="327"/>
      <c r="O981" s="327"/>
      <c r="P981" s="327"/>
      <c r="Q981" s="327"/>
      <c r="R981" s="327"/>
      <c r="S981" s="327"/>
      <c r="T981" s="327"/>
      <c r="U981" s="327"/>
      <c r="V981" s="327"/>
      <c r="W981" s="327"/>
      <c r="X981" s="327"/>
      <c r="Y981" s="327"/>
      <c r="Z981" s="327"/>
    </row>
    <row r="982" spans="1:26" ht="15.75" customHeight="1">
      <c r="A982" s="314"/>
      <c r="B982" s="314"/>
      <c r="C982" s="314"/>
      <c r="D982" s="314"/>
      <c r="E982" s="314"/>
      <c r="F982" s="314"/>
      <c r="G982" s="314"/>
      <c r="H982" s="314"/>
      <c r="I982" s="314"/>
      <c r="J982" s="327"/>
      <c r="K982" s="327"/>
      <c r="L982" s="327"/>
      <c r="M982" s="327"/>
      <c r="N982" s="327"/>
      <c r="O982" s="327"/>
      <c r="P982" s="327"/>
      <c r="Q982" s="327"/>
      <c r="R982" s="327"/>
      <c r="S982" s="327"/>
      <c r="T982" s="327"/>
      <c r="U982" s="327"/>
      <c r="V982" s="327"/>
      <c r="W982" s="327"/>
      <c r="X982" s="327"/>
      <c r="Y982" s="327"/>
      <c r="Z982" s="327"/>
    </row>
    <row r="983" spans="1:26" ht="15.75" customHeight="1">
      <c r="A983" s="314"/>
      <c r="B983" s="314"/>
      <c r="C983" s="314"/>
      <c r="D983" s="314"/>
      <c r="E983" s="314"/>
      <c r="F983" s="314"/>
      <c r="G983" s="314"/>
      <c r="H983" s="314"/>
      <c r="I983" s="314"/>
      <c r="J983" s="327"/>
      <c r="K983" s="327"/>
      <c r="L983" s="327"/>
      <c r="M983" s="327"/>
      <c r="N983" s="327"/>
      <c r="O983" s="327"/>
      <c r="P983" s="327"/>
      <c r="Q983" s="327"/>
      <c r="R983" s="327"/>
      <c r="S983" s="327"/>
      <c r="T983" s="327"/>
      <c r="U983" s="327"/>
      <c r="V983" s="327"/>
      <c r="W983" s="327"/>
      <c r="X983" s="327"/>
      <c r="Y983" s="327"/>
      <c r="Z983" s="327"/>
    </row>
    <row r="984" spans="1:26" ht="15.75" customHeight="1">
      <c r="A984" s="314"/>
      <c r="B984" s="314"/>
      <c r="C984" s="314"/>
      <c r="D984" s="314"/>
      <c r="E984" s="314"/>
      <c r="F984" s="314"/>
      <c r="G984" s="314"/>
      <c r="H984" s="314"/>
      <c r="I984" s="314"/>
      <c r="J984" s="327"/>
      <c r="K984" s="327"/>
      <c r="L984" s="327"/>
      <c r="M984" s="327"/>
      <c r="N984" s="327"/>
      <c r="O984" s="327"/>
      <c r="P984" s="327"/>
      <c r="Q984" s="327"/>
      <c r="R984" s="327"/>
      <c r="S984" s="327"/>
      <c r="T984" s="327"/>
      <c r="U984" s="327"/>
      <c r="V984" s="327"/>
      <c r="W984" s="327"/>
      <c r="X984" s="327"/>
      <c r="Y984" s="327"/>
      <c r="Z984" s="327"/>
    </row>
    <row r="985" spans="1:26" ht="15.75" customHeight="1">
      <c r="A985" s="314"/>
      <c r="B985" s="314"/>
      <c r="C985" s="314"/>
      <c r="D985" s="314"/>
      <c r="E985" s="314"/>
      <c r="F985" s="314"/>
      <c r="G985" s="314"/>
      <c r="H985" s="314"/>
      <c r="I985" s="314"/>
      <c r="J985" s="327"/>
      <c r="K985" s="327"/>
      <c r="L985" s="327"/>
      <c r="M985" s="327"/>
      <c r="N985" s="327"/>
      <c r="O985" s="327"/>
      <c r="P985" s="327"/>
      <c r="Q985" s="327"/>
      <c r="R985" s="327"/>
      <c r="S985" s="327"/>
      <c r="T985" s="327"/>
      <c r="U985" s="327"/>
      <c r="V985" s="327"/>
      <c r="W985" s="327"/>
      <c r="X985" s="327"/>
      <c r="Y985" s="327"/>
      <c r="Z985" s="327"/>
    </row>
    <row r="986" spans="1:26" ht="15.75" customHeight="1">
      <c r="A986" s="314"/>
      <c r="B986" s="314"/>
      <c r="C986" s="314"/>
      <c r="D986" s="314"/>
      <c r="E986" s="314"/>
      <c r="F986" s="314"/>
      <c r="G986" s="314"/>
      <c r="H986" s="314"/>
      <c r="I986" s="314"/>
      <c r="J986" s="327"/>
      <c r="K986" s="327"/>
      <c r="L986" s="327"/>
      <c r="M986" s="327"/>
      <c r="N986" s="327"/>
      <c r="O986" s="327"/>
      <c r="P986" s="327"/>
      <c r="Q986" s="327"/>
      <c r="R986" s="327"/>
      <c r="S986" s="327"/>
      <c r="T986" s="327"/>
      <c r="U986" s="327"/>
      <c r="V986" s="327"/>
      <c r="W986" s="327"/>
      <c r="X986" s="327"/>
      <c r="Y986" s="327"/>
      <c r="Z986" s="327"/>
    </row>
    <row r="987" spans="1:26" ht="15.75" customHeight="1">
      <c r="A987" s="314"/>
      <c r="B987" s="314"/>
      <c r="C987" s="314"/>
      <c r="D987" s="314"/>
      <c r="E987" s="314"/>
      <c r="F987" s="314"/>
      <c r="G987" s="314"/>
      <c r="H987" s="314"/>
      <c r="I987" s="314"/>
      <c r="J987" s="327"/>
      <c r="K987" s="327"/>
      <c r="L987" s="327"/>
      <c r="M987" s="327"/>
      <c r="N987" s="327"/>
      <c r="O987" s="327"/>
      <c r="P987" s="327"/>
      <c r="Q987" s="327"/>
      <c r="R987" s="327"/>
      <c r="S987" s="327"/>
      <c r="T987" s="327"/>
      <c r="U987" s="327"/>
      <c r="V987" s="327"/>
      <c r="W987" s="327"/>
      <c r="X987" s="327"/>
      <c r="Y987" s="327"/>
      <c r="Z987" s="327"/>
    </row>
    <row r="988" spans="1:26" ht="15.75" customHeight="1">
      <c r="A988" s="314"/>
      <c r="B988" s="314"/>
      <c r="C988" s="314"/>
      <c r="D988" s="314"/>
      <c r="E988" s="314"/>
      <c r="F988" s="314"/>
      <c r="G988" s="314"/>
      <c r="H988" s="314"/>
      <c r="I988" s="314"/>
      <c r="J988" s="327"/>
      <c r="K988" s="327"/>
      <c r="L988" s="327"/>
      <c r="M988" s="327"/>
      <c r="N988" s="327"/>
      <c r="O988" s="327"/>
      <c r="P988" s="327"/>
      <c r="Q988" s="327"/>
      <c r="R988" s="327"/>
      <c r="S988" s="327"/>
      <c r="T988" s="327"/>
      <c r="U988" s="327"/>
      <c r="V988" s="327"/>
      <c r="W988" s="327"/>
      <c r="X988" s="327"/>
      <c r="Y988" s="327"/>
      <c r="Z988" s="327"/>
    </row>
    <row r="989" spans="1:26" ht="15.75" customHeight="1">
      <c r="A989" s="314"/>
      <c r="B989" s="314"/>
      <c r="C989" s="314"/>
      <c r="D989" s="314"/>
      <c r="E989" s="314"/>
      <c r="F989" s="314"/>
      <c r="G989" s="314"/>
      <c r="H989" s="314"/>
      <c r="I989" s="314"/>
      <c r="J989" s="327"/>
      <c r="K989" s="327"/>
      <c r="L989" s="327"/>
      <c r="M989" s="327"/>
      <c r="N989" s="327"/>
      <c r="O989" s="327"/>
      <c r="P989" s="327"/>
      <c r="Q989" s="327"/>
      <c r="R989" s="327"/>
      <c r="S989" s="327"/>
      <c r="T989" s="327"/>
      <c r="U989" s="327"/>
      <c r="V989" s="327"/>
      <c r="W989" s="327"/>
      <c r="X989" s="327"/>
      <c r="Y989" s="327"/>
      <c r="Z989" s="327"/>
    </row>
    <row r="990" spans="1:26" ht="15.75" customHeight="1">
      <c r="A990" s="314"/>
      <c r="B990" s="314"/>
      <c r="C990" s="314"/>
      <c r="D990" s="314"/>
      <c r="E990" s="314"/>
      <c r="F990" s="314"/>
      <c r="G990" s="314"/>
      <c r="H990" s="314"/>
      <c r="I990" s="314"/>
      <c r="J990" s="327"/>
      <c r="K990" s="327"/>
      <c r="L990" s="327"/>
      <c r="M990" s="327"/>
      <c r="N990" s="327"/>
      <c r="O990" s="327"/>
      <c r="P990" s="327"/>
      <c r="Q990" s="327"/>
      <c r="R990" s="327"/>
      <c r="S990" s="327"/>
      <c r="T990" s="327"/>
      <c r="U990" s="327"/>
      <c r="V990" s="327"/>
      <c r="W990" s="327"/>
      <c r="X990" s="327"/>
      <c r="Y990" s="327"/>
      <c r="Z990" s="327"/>
    </row>
    <row r="991" spans="1:26" ht="15.75" customHeight="1">
      <c r="A991" s="314"/>
      <c r="B991" s="314"/>
      <c r="C991" s="314"/>
      <c r="D991" s="314"/>
      <c r="E991" s="314"/>
      <c r="F991" s="314"/>
      <c r="G991" s="314"/>
      <c r="H991" s="314"/>
      <c r="I991" s="314"/>
      <c r="J991" s="327"/>
      <c r="K991" s="327"/>
      <c r="L991" s="327"/>
      <c r="M991" s="327"/>
      <c r="N991" s="327"/>
      <c r="O991" s="327"/>
      <c r="P991" s="327"/>
      <c r="Q991" s="327"/>
      <c r="R991" s="327"/>
      <c r="S991" s="327"/>
      <c r="T991" s="327"/>
      <c r="U991" s="327"/>
      <c r="V991" s="327"/>
      <c r="W991" s="327"/>
      <c r="X991" s="327"/>
      <c r="Y991" s="327"/>
      <c r="Z991" s="327"/>
    </row>
    <row r="992" spans="1:26" ht="15.75" customHeight="1">
      <c r="A992" s="314"/>
      <c r="B992" s="314"/>
      <c r="C992" s="314"/>
      <c r="D992" s="314"/>
      <c r="E992" s="314"/>
      <c r="F992" s="314"/>
      <c r="G992" s="314"/>
      <c r="H992" s="314"/>
      <c r="I992" s="314"/>
      <c r="J992" s="327"/>
      <c r="K992" s="327"/>
      <c r="L992" s="327"/>
      <c r="M992" s="327"/>
      <c r="N992" s="327"/>
      <c r="O992" s="327"/>
      <c r="P992" s="327"/>
      <c r="Q992" s="327"/>
      <c r="R992" s="327"/>
      <c r="S992" s="327"/>
      <c r="T992" s="327"/>
      <c r="U992" s="327"/>
      <c r="V992" s="327"/>
      <c r="W992" s="327"/>
      <c r="X992" s="327"/>
      <c r="Y992" s="327"/>
      <c r="Z992" s="327"/>
    </row>
    <row r="993" spans="1:26" ht="15.75" customHeight="1">
      <c r="A993" s="314"/>
      <c r="B993" s="314"/>
      <c r="C993" s="314"/>
      <c r="D993" s="314"/>
      <c r="E993" s="314"/>
      <c r="F993" s="314"/>
      <c r="G993" s="314"/>
      <c r="H993" s="314"/>
      <c r="I993" s="314"/>
      <c r="J993" s="327"/>
      <c r="K993" s="327"/>
      <c r="L993" s="327"/>
      <c r="M993" s="327"/>
      <c r="N993" s="327"/>
      <c r="O993" s="327"/>
      <c r="P993" s="327"/>
      <c r="Q993" s="327"/>
      <c r="R993" s="327"/>
      <c r="S993" s="327"/>
      <c r="T993" s="327"/>
      <c r="U993" s="327"/>
      <c r="V993" s="327"/>
      <c r="W993" s="327"/>
      <c r="X993" s="327"/>
      <c r="Y993" s="327"/>
      <c r="Z993" s="327"/>
    </row>
    <row r="994" spans="1:26" ht="15.75" customHeight="1">
      <c r="A994" s="314"/>
      <c r="B994" s="314"/>
      <c r="C994" s="314"/>
      <c r="D994" s="314"/>
      <c r="E994" s="314"/>
      <c r="F994" s="314"/>
      <c r="G994" s="314"/>
      <c r="H994" s="314"/>
      <c r="I994" s="314"/>
      <c r="J994" s="327"/>
      <c r="K994" s="327"/>
      <c r="L994" s="327"/>
      <c r="M994" s="327"/>
      <c r="N994" s="327"/>
      <c r="O994" s="327"/>
      <c r="P994" s="327"/>
      <c r="Q994" s="327"/>
      <c r="R994" s="327"/>
      <c r="S994" s="327"/>
      <c r="T994" s="327"/>
      <c r="U994" s="327"/>
      <c r="V994" s="327"/>
      <c r="W994" s="327"/>
      <c r="X994" s="327"/>
      <c r="Y994" s="327"/>
      <c r="Z994" s="327"/>
    </row>
    <row r="995" spans="1:26" ht="15.75" customHeight="1">
      <c r="A995" s="314"/>
      <c r="B995" s="314"/>
      <c r="C995" s="314"/>
      <c r="D995" s="314"/>
      <c r="E995" s="314"/>
      <c r="F995" s="314"/>
      <c r="G995" s="314"/>
      <c r="H995" s="314"/>
      <c r="I995" s="314"/>
      <c r="J995" s="327"/>
      <c r="K995" s="327"/>
      <c r="L995" s="327"/>
      <c r="M995" s="327"/>
      <c r="N995" s="327"/>
      <c r="O995" s="327"/>
      <c r="P995" s="327"/>
      <c r="Q995" s="327"/>
      <c r="R995" s="327"/>
      <c r="S995" s="327"/>
      <c r="T995" s="327"/>
      <c r="U995" s="327"/>
      <c r="V995" s="327"/>
      <c r="W995" s="327"/>
      <c r="X995" s="327"/>
      <c r="Y995" s="327"/>
      <c r="Z995" s="327"/>
    </row>
    <row r="996" spans="1:26" ht="15.75" customHeight="1">
      <c r="A996" s="314"/>
      <c r="B996" s="314"/>
      <c r="C996" s="314"/>
      <c r="D996" s="314"/>
      <c r="E996" s="314"/>
      <c r="F996" s="314"/>
      <c r="G996" s="314"/>
      <c r="H996" s="314"/>
      <c r="I996" s="314"/>
      <c r="J996" s="327"/>
      <c r="K996" s="327"/>
      <c r="L996" s="327"/>
      <c r="M996" s="327"/>
      <c r="N996" s="327"/>
      <c r="O996" s="327"/>
      <c r="P996" s="327"/>
      <c r="Q996" s="327"/>
      <c r="R996" s="327"/>
      <c r="S996" s="327"/>
      <c r="T996" s="327"/>
      <c r="U996" s="327"/>
      <c r="V996" s="327"/>
      <c r="W996" s="327"/>
      <c r="X996" s="327"/>
      <c r="Y996" s="327"/>
      <c r="Z996" s="327"/>
    </row>
    <row r="997" spans="1:26" ht="15.75" customHeight="1">
      <c r="A997" s="314"/>
      <c r="B997" s="314"/>
      <c r="C997" s="314"/>
      <c r="D997" s="314"/>
      <c r="E997" s="314"/>
      <c r="F997" s="314"/>
      <c r="G997" s="314"/>
      <c r="H997" s="314"/>
      <c r="I997" s="314"/>
      <c r="J997" s="327"/>
      <c r="K997" s="327"/>
      <c r="L997" s="327"/>
      <c r="M997" s="327"/>
      <c r="N997" s="327"/>
      <c r="O997" s="327"/>
      <c r="P997" s="327"/>
      <c r="Q997" s="327"/>
      <c r="R997" s="327"/>
      <c r="S997" s="327"/>
      <c r="T997" s="327"/>
      <c r="U997" s="327"/>
      <c r="V997" s="327"/>
      <c r="W997" s="327"/>
      <c r="X997" s="327"/>
      <c r="Y997" s="327"/>
      <c r="Z997" s="327"/>
    </row>
    <row r="998" spans="1:26" ht="15.75" customHeight="1">
      <c r="A998" s="314"/>
      <c r="B998" s="314"/>
      <c r="C998" s="314"/>
      <c r="D998" s="314"/>
      <c r="E998" s="314"/>
      <c r="F998" s="314"/>
      <c r="G998" s="314"/>
      <c r="H998" s="314"/>
      <c r="I998" s="314"/>
      <c r="J998" s="327"/>
      <c r="K998" s="327"/>
      <c r="L998" s="327"/>
      <c r="M998" s="327"/>
      <c r="N998" s="327"/>
      <c r="O998" s="327"/>
      <c r="P998" s="327"/>
      <c r="Q998" s="327"/>
      <c r="R998" s="327"/>
      <c r="S998" s="327"/>
      <c r="T998" s="327"/>
      <c r="U998" s="327"/>
      <c r="V998" s="327"/>
      <c r="W998" s="327"/>
      <c r="X998" s="327"/>
      <c r="Y998" s="327"/>
      <c r="Z998" s="327"/>
    </row>
    <row r="999" spans="1:26" ht="15.75" customHeight="1">
      <c r="A999" s="314"/>
      <c r="B999" s="314"/>
      <c r="C999" s="314"/>
      <c r="D999" s="314"/>
      <c r="E999" s="314"/>
      <c r="F999" s="314"/>
      <c r="G999" s="314"/>
      <c r="H999" s="314"/>
      <c r="I999" s="314"/>
      <c r="J999" s="327"/>
      <c r="K999" s="327"/>
      <c r="L999" s="327"/>
      <c r="M999" s="327"/>
      <c r="N999" s="327"/>
      <c r="O999" s="327"/>
      <c r="P999" s="327"/>
      <c r="Q999" s="327"/>
      <c r="R999" s="327"/>
      <c r="S999" s="327"/>
      <c r="T999" s="327"/>
      <c r="U999" s="327"/>
      <c r="V999" s="327"/>
      <c r="W999" s="327"/>
      <c r="X999" s="327"/>
      <c r="Y999" s="327"/>
      <c r="Z999" s="327"/>
    </row>
    <row r="1000" spans="1:26" ht="15.75" customHeight="1">
      <c r="A1000" s="314"/>
      <c r="B1000" s="314"/>
      <c r="C1000" s="314"/>
      <c r="D1000" s="314"/>
      <c r="E1000" s="314"/>
      <c r="F1000" s="314"/>
      <c r="G1000" s="314"/>
      <c r="H1000" s="314"/>
      <c r="I1000" s="314"/>
      <c r="J1000" s="327"/>
      <c r="K1000" s="327"/>
      <c r="L1000" s="327"/>
      <c r="M1000" s="327"/>
      <c r="N1000" s="327"/>
      <c r="O1000" s="327"/>
      <c r="P1000" s="327"/>
      <c r="Q1000" s="327"/>
      <c r="R1000" s="327"/>
      <c r="S1000" s="327"/>
      <c r="T1000" s="327"/>
      <c r="U1000" s="327"/>
      <c r="V1000" s="327"/>
      <c r="W1000" s="327"/>
      <c r="X1000" s="327"/>
      <c r="Y1000" s="327"/>
      <c r="Z1000" s="327"/>
    </row>
  </sheetData>
  <mergeCells count="20">
    <mergeCell ref="C138:E138"/>
    <mergeCell ref="C149:E149"/>
    <mergeCell ref="C160:E160"/>
    <mergeCell ref="C171:E171"/>
    <mergeCell ref="A1:C3"/>
    <mergeCell ref="C83:E83"/>
    <mergeCell ref="C94:E94"/>
    <mergeCell ref="C105:E105"/>
    <mergeCell ref="C116:E116"/>
    <mergeCell ref="C127:E127"/>
    <mergeCell ref="C28:E28"/>
    <mergeCell ref="C39:E39"/>
    <mergeCell ref="C50:E50"/>
    <mergeCell ref="C61:E61"/>
    <mergeCell ref="C72:E72"/>
    <mergeCell ref="D1:E1"/>
    <mergeCell ref="D2:E2"/>
    <mergeCell ref="D3:E3"/>
    <mergeCell ref="C5:E5"/>
    <mergeCell ref="C17:E17"/>
  </mergeCells>
  <pageMargins left="0.70866141732283505" right="0.70866141732283505" top="0.74803149606299202" bottom="0.74803149606299202" header="0" footer="0"/>
  <pageSetup scale="50" orientation="landscape"/>
  <headerFooter>
    <oddFooter>&amp;LVersión 3  02/05/2022</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6923C"/>
  </sheetPr>
  <dimension ref="A1:AF1000"/>
  <sheetViews>
    <sheetView tabSelected="1" workbookViewId="0">
      <pane ySplit="1" topLeftCell="A2" activePane="bottomLeft" state="frozen"/>
      <selection pane="bottomLeft" sqref="A1:M2"/>
    </sheetView>
  </sheetViews>
  <sheetFormatPr baseColWidth="10" defaultColWidth="14.42578125" defaultRowHeight="15" customHeight="1"/>
  <cols>
    <col min="1" max="1" width="4" customWidth="1"/>
    <col min="2" max="2" width="24.42578125" customWidth="1"/>
    <col min="3" max="3" width="33.140625" customWidth="1"/>
    <col min="4" max="4" width="39.85546875" customWidth="1"/>
    <col min="5" max="5" width="14.140625" customWidth="1"/>
    <col min="6" max="6" width="19.85546875" customWidth="1"/>
    <col min="7" max="7" width="20" customWidth="1"/>
    <col min="8" max="8" width="32.42578125" customWidth="1"/>
    <col min="9" max="14" width="11.42578125" customWidth="1"/>
    <col min="15" max="15" width="24.5703125" customWidth="1"/>
    <col min="16" max="32" width="11.42578125" customWidth="1"/>
  </cols>
  <sheetData>
    <row r="1" spans="1:32" ht="16.5" customHeight="1">
      <c r="A1" s="394" t="s">
        <v>87</v>
      </c>
      <c r="B1" s="375"/>
      <c r="C1" s="375"/>
      <c r="D1" s="375"/>
      <c r="E1" s="375"/>
      <c r="F1" s="375"/>
      <c r="G1" s="375"/>
      <c r="H1" s="375"/>
      <c r="I1" s="375"/>
      <c r="J1" s="375"/>
      <c r="K1" s="375"/>
      <c r="L1" s="375"/>
      <c r="M1" s="375"/>
      <c r="N1" s="109"/>
      <c r="O1" s="109"/>
      <c r="P1" s="109"/>
      <c r="Q1" s="109"/>
      <c r="R1" s="109"/>
      <c r="S1" s="109"/>
      <c r="T1" s="109"/>
      <c r="U1" s="109"/>
      <c r="V1" s="109"/>
      <c r="W1" s="109"/>
      <c r="X1" s="109"/>
      <c r="Y1" s="109"/>
      <c r="Z1" s="109"/>
      <c r="AA1" s="109"/>
      <c r="AB1" s="109"/>
      <c r="AC1" s="109"/>
      <c r="AD1" s="109"/>
      <c r="AE1" s="109"/>
      <c r="AF1" s="109"/>
    </row>
    <row r="2" spans="1:32" ht="24" customHeight="1">
      <c r="A2" s="395"/>
      <c r="B2" s="378"/>
      <c r="C2" s="378"/>
      <c r="D2" s="378"/>
      <c r="E2" s="378"/>
      <c r="F2" s="378"/>
      <c r="G2" s="378"/>
      <c r="H2" s="378"/>
      <c r="I2" s="378"/>
      <c r="J2" s="378"/>
      <c r="K2" s="378"/>
      <c r="L2" s="378"/>
      <c r="M2" s="378"/>
      <c r="N2" s="109"/>
      <c r="O2" s="109"/>
      <c r="P2" s="109"/>
      <c r="Q2" s="109"/>
      <c r="R2" s="109"/>
      <c r="S2" s="109"/>
      <c r="T2" s="109"/>
      <c r="U2" s="109"/>
      <c r="V2" s="109"/>
      <c r="W2" s="109"/>
      <c r="X2" s="109"/>
      <c r="Y2" s="109"/>
      <c r="Z2" s="109"/>
      <c r="AA2" s="109"/>
      <c r="AB2" s="109"/>
      <c r="AC2" s="109"/>
      <c r="AD2" s="109"/>
      <c r="AE2" s="109"/>
      <c r="AF2" s="109"/>
    </row>
    <row r="3" spans="1:32" ht="16.5" customHeight="1">
      <c r="A3" s="108"/>
      <c r="B3" s="108"/>
      <c r="C3" s="108"/>
      <c r="D3" s="108"/>
      <c r="E3" s="298"/>
      <c r="F3" s="108"/>
      <c r="G3" s="108"/>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ht="16.5" customHeight="1">
      <c r="A4" s="390" t="s">
        <v>88</v>
      </c>
      <c r="B4" s="391"/>
      <c r="C4" s="391"/>
      <c r="D4" s="391"/>
      <c r="E4" s="391"/>
      <c r="F4" s="391"/>
      <c r="G4" s="391"/>
      <c r="H4" s="391"/>
      <c r="I4" s="391"/>
      <c r="J4" s="391"/>
      <c r="K4" s="391"/>
      <c r="L4" s="391"/>
      <c r="M4" s="391"/>
      <c r="N4" s="109"/>
      <c r="O4" s="109"/>
      <c r="P4" s="109"/>
      <c r="Q4" s="109"/>
      <c r="R4" s="109"/>
      <c r="S4" s="109"/>
      <c r="T4" s="109"/>
      <c r="U4" s="109"/>
      <c r="V4" s="109"/>
      <c r="W4" s="109"/>
      <c r="X4" s="109"/>
      <c r="Y4" s="109"/>
      <c r="Z4" s="109"/>
      <c r="AA4" s="109"/>
      <c r="AB4" s="109"/>
      <c r="AC4" s="109"/>
      <c r="AD4" s="109"/>
      <c r="AE4" s="109"/>
      <c r="AF4" s="109"/>
    </row>
    <row r="5" spans="1:32" ht="16.5" customHeight="1">
      <c r="A5" s="245"/>
      <c r="B5" s="245"/>
      <c r="C5" s="245"/>
      <c r="D5" s="245"/>
      <c r="E5" s="299"/>
      <c r="F5" s="237"/>
      <c r="G5" s="237"/>
      <c r="H5" s="299"/>
      <c r="I5" s="392" t="s">
        <v>89</v>
      </c>
      <c r="J5" s="391"/>
      <c r="K5" s="391"/>
      <c r="L5" s="391"/>
      <c r="M5" s="393"/>
      <c r="N5" s="109"/>
      <c r="O5" s="109"/>
      <c r="P5" s="109"/>
      <c r="Q5" s="109"/>
      <c r="R5" s="109"/>
      <c r="S5" s="109"/>
      <c r="T5" s="109"/>
      <c r="U5" s="109"/>
      <c r="V5" s="109"/>
      <c r="W5" s="109"/>
      <c r="X5" s="109"/>
      <c r="Y5" s="109"/>
      <c r="Z5" s="109"/>
      <c r="AA5" s="109"/>
      <c r="AB5" s="109"/>
      <c r="AC5" s="109"/>
      <c r="AD5" s="109"/>
      <c r="AE5" s="109"/>
      <c r="AF5" s="109"/>
    </row>
    <row r="6" spans="1:32" ht="94.5" customHeight="1">
      <c r="A6" s="230" t="s">
        <v>13</v>
      </c>
      <c r="B6" s="220" t="s">
        <v>7</v>
      </c>
      <c r="C6" s="220" t="s">
        <v>90</v>
      </c>
      <c r="D6" s="220" t="s">
        <v>91</v>
      </c>
      <c r="E6" s="132" t="s">
        <v>92</v>
      </c>
      <c r="F6" s="132" t="s">
        <v>93</v>
      </c>
      <c r="G6" s="132" t="s">
        <v>94</v>
      </c>
      <c r="H6" s="132" t="s">
        <v>95</v>
      </c>
      <c r="I6" s="112" t="s">
        <v>96</v>
      </c>
      <c r="J6" s="112" t="s">
        <v>97</v>
      </c>
      <c r="K6" s="112" t="s">
        <v>98</v>
      </c>
      <c r="L6" s="112" t="s">
        <v>99</v>
      </c>
      <c r="M6" s="112" t="s">
        <v>100</v>
      </c>
      <c r="N6" s="300"/>
      <c r="O6" s="301" t="s">
        <v>101</v>
      </c>
      <c r="P6" s="300"/>
      <c r="Q6" s="300"/>
      <c r="R6" s="300"/>
      <c r="S6" s="300"/>
      <c r="T6" s="300"/>
      <c r="U6" s="300"/>
      <c r="V6" s="300"/>
      <c r="W6" s="300"/>
      <c r="X6" s="300"/>
      <c r="Y6" s="300"/>
      <c r="Z6" s="300"/>
      <c r="AA6" s="300"/>
      <c r="AB6" s="300"/>
      <c r="AC6" s="300"/>
      <c r="AD6" s="300"/>
      <c r="AE6" s="300"/>
      <c r="AF6" s="300"/>
    </row>
    <row r="7" spans="1:32" ht="167.25" customHeight="1">
      <c r="A7" s="128">
        <v>1</v>
      </c>
      <c r="B7" s="206" t="s">
        <v>102</v>
      </c>
      <c r="C7" s="126" t="str">
        <f>IF(ISTEXT(B7),VLOOKUP(B7,'Listas y tablas'!$Q$3:$R$21,2,FALSE),"")</f>
        <v>Gestionar y generar conocimiento sobre las dinámicas de los patrimonios que permitan incidir en los instrumentos, programas, planes y proyectos del sector,  en el marco del  ordenamiento territorial del Distrito Capital.</v>
      </c>
      <c r="D7" s="206" t="s">
        <v>103</v>
      </c>
      <c r="E7" s="206" t="s">
        <v>104</v>
      </c>
      <c r="F7" s="256" t="s">
        <v>105</v>
      </c>
      <c r="G7" s="256" t="s">
        <v>106</v>
      </c>
      <c r="H7" s="206" t="s">
        <v>107</v>
      </c>
      <c r="I7" s="259" t="s">
        <v>108</v>
      </c>
      <c r="J7" s="259"/>
      <c r="K7" s="259"/>
      <c r="L7" s="259"/>
      <c r="M7" s="162" t="str">
        <f t="shared" ref="M7:M64" si="0">+IF(OR(ISTEXT(I7),ISTEXT(J7),ISTEXT(K7),ISTEXT(L7)),IF(AND(I7="X",J7="X",K7="X",L7="X"),"Corrupción","Gestión"),"")</f>
        <v>Gestión</v>
      </c>
      <c r="N7" s="302"/>
      <c r="O7" s="303" t="s">
        <v>109</v>
      </c>
      <c r="P7" s="304"/>
      <c r="Q7" s="308"/>
      <c r="R7" s="308"/>
      <c r="S7" s="308"/>
      <c r="T7" s="308"/>
      <c r="U7" s="308"/>
      <c r="V7" s="308"/>
      <c r="W7" s="308"/>
      <c r="X7" s="308"/>
      <c r="Y7" s="308"/>
      <c r="Z7" s="308"/>
      <c r="AA7" s="308"/>
      <c r="AB7" s="308"/>
      <c r="AC7" s="308"/>
      <c r="AD7" s="308"/>
      <c r="AE7" s="308"/>
      <c r="AF7" s="308"/>
    </row>
    <row r="8" spans="1:32" ht="246.75" customHeight="1">
      <c r="A8" s="128">
        <f>+IF(ISTEXT(B8),A7+1,"")</f>
        <v>2</v>
      </c>
      <c r="B8" s="206" t="s">
        <v>102</v>
      </c>
      <c r="C8" s="126" t="str">
        <f>IF(ISTEXT(B8),VLOOKUP(B8,'Listas y tablas'!$Q$3:$R$21,2,FALSE),"")</f>
        <v>Gestionar y generar conocimiento sobre las dinámicas de los patrimonios que permitan incidir en los instrumentos, programas, planes y proyectos del sector,  en el marco del  ordenamiento territorial del Distrito Capital.</v>
      </c>
      <c r="D8" s="206" t="s">
        <v>103</v>
      </c>
      <c r="E8" s="206" t="s">
        <v>104</v>
      </c>
      <c r="F8" s="256" t="s">
        <v>110</v>
      </c>
      <c r="G8" s="256" t="s">
        <v>111</v>
      </c>
      <c r="H8" s="206" t="s">
        <v>112</v>
      </c>
      <c r="I8" s="259" t="s">
        <v>108</v>
      </c>
      <c r="J8" s="305"/>
      <c r="K8" s="305"/>
      <c r="L8" s="305"/>
      <c r="M8" s="162" t="str">
        <f t="shared" si="0"/>
        <v>Gestión</v>
      </c>
      <c r="N8" s="303"/>
      <c r="O8" s="303" t="s">
        <v>113</v>
      </c>
      <c r="P8" s="306"/>
      <c r="Q8" s="109"/>
      <c r="R8" s="109"/>
      <c r="S8" s="109"/>
      <c r="T8" s="109"/>
      <c r="U8" s="109"/>
      <c r="V8" s="109"/>
      <c r="W8" s="109"/>
      <c r="X8" s="109"/>
      <c r="Y8" s="109"/>
      <c r="Z8" s="109"/>
      <c r="AA8" s="109"/>
      <c r="AB8" s="109"/>
      <c r="AC8" s="109"/>
      <c r="AD8" s="109"/>
      <c r="AE8" s="109"/>
      <c r="AF8" s="109"/>
    </row>
    <row r="9" spans="1:32" ht="151.5" hidden="1" customHeight="1">
      <c r="A9" s="128" t="str">
        <f>+IF(ISTEXT(B9),#REF!+1,"")</f>
        <v/>
      </c>
      <c r="B9" s="206"/>
      <c r="C9" s="126" t="str">
        <f>IF(ISTEXT(B9),VLOOKUP(B9,'Listas y tablas'!$Q$3:$R$21,2,FALSE),"")</f>
        <v/>
      </c>
      <c r="D9" s="163"/>
      <c r="E9" s="206"/>
      <c r="F9" s="206"/>
      <c r="G9" s="206"/>
      <c r="H9" s="206"/>
      <c r="I9" s="305"/>
      <c r="J9" s="305"/>
      <c r="K9" s="305"/>
      <c r="L9" s="305"/>
      <c r="M9" s="162" t="str">
        <f t="shared" si="0"/>
        <v/>
      </c>
      <c r="N9" s="109"/>
      <c r="O9" s="109"/>
      <c r="P9" s="109"/>
      <c r="Q9" s="109"/>
      <c r="R9" s="109"/>
      <c r="S9" s="109"/>
      <c r="T9" s="109"/>
      <c r="U9" s="109"/>
      <c r="V9" s="109"/>
      <c r="W9" s="109"/>
      <c r="X9" s="109"/>
      <c r="Y9" s="109"/>
      <c r="Z9" s="109"/>
      <c r="AA9" s="109"/>
      <c r="AB9" s="109"/>
      <c r="AC9" s="109"/>
      <c r="AD9" s="109"/>
      <c r="AE9" s="109"/>
      <c r="AF9" s="109"/>
    </row>
    <row r="10" spans="1:32" ht="151.5" hidden="1" customHeight="1">
      <c r="A10" s="128" t="str">
        <f t="shared" ref="A10:A64" si="1">+IF(ISTEXT(B10),A9+1,"")</f>
        <v/>
      </c>
      <c r="B10" s="206"/>
      <c r="C10" s="126" t="str">
        <f>IF(ISTEXT(B10),VLOOKUP(B10,'Listas y tablas'!$Q$3:$R$21,2,FALSE),"")</f>
        <v/>
      </c>
      <c r="D10" s="163"/>
      <c r="E10" s="206"/>
      <c r="F10" s="206"/>
      <c r="G10" s="206"/>
      <c r="H10" s="206"/>
      <c r="I10" s="305"/>
      <c r="J10" s="305"/>
      <c r="K10" s="305"/>
      <c r="L10" s="305"/>
      <c r="M10" s="162" t="str">
        <f t="shared" si="0"/>
        <v/>
      </c>
      <c r="N10" s="109"/>
      <c r="O10" s="109"/>
      <c r="P10" s="109"/>
      <c r="Q10" s="109"/>
      <c r="R10" s="109"/>
      <c r="S10" s="109"/>
      <c r="T10" s="109"/>
      <c r="U10" s="109"/>
      <c r="V10" s="109"/>
      <c r="W10" s="109"/>
      <c r="X10" s="109"/>
      <c r="Y10" s="109"/>
      <c r="Z10" s="109"/>
      <c r="AA10" s="109"/>
      <c r="AB10" s="109"/>
      <c r="AC10" s="109"/>
      <c r="AD10" s="109"/>
      <c r="AE10" s="109"/>
      <c r="AF10" s="109"/>
    </row>
    <row r="11" spans="1:32" ht="151.5" hidden="1" customHeight="1">
      <c r="A11" s="128" t="str">
        <f t="shared" si="1"/>
        <v/>
      </c>
      <c r="B11" s="206"/>
      <c r="C11" s="126" t="str">
        <f>IF(ISTEXT(B11),VLOOKUP(B11,'Listas y tablas'!$Q$3:$R$21,2,FALSE),"")</f>
        <v/>
      </c>
      <c r="D11" s="163"/>
      <c r="E11" s="206"/>
      <c r="F11" s="206"/>
      <c r="G11" s="206"/>
      <c r="H11" s="206"/>
      <c r="I11" s="305"/>
      <c r="J11" s="305"/>
      <c r="K11" s="305"/>
      <c r="L11" s="305"/>
      <c r="M11" s="162" t="str">
        <f t="shared" si="0"/>
        <v/>
      </c>
      <c r="N11" s="109"/>
      <c r="O11" s="109"/>
      <c r="P11" s="109"/>
      <c r="Q11" s="109"/>
      <c r="R11" s="109"/>
      <c r="S11" s="109"/>
      <c r="T11" s="109"/>
      <c r="U11" s="109"/>
      <c r="V11" s="109"/>
      <c r="W11" s="109"/>
      <c r="X11" s="109"/>
      <c r="Y11" s="109"/>
      <c r="Z11" s="109"/>
      <c r="AA11" s="109"/>
      <c r="AB11" s="109"/>
      <c r="AC11" s="109"/>
      <c r="AD11" s="109"/>
      <c r="AE11" s="109"/>
      <c r="AF11" s="109"/>
    </row>
    <row r="12" spans="1:32" ht="151.5" hidden="1" customHeight="1">
      <c r="A12" s="128" t="str">
        <f t="shared" si="1"/>
        <v/>
      </c>
      <c r="B12" s="206"/>
      <c r="C12" s="126" t="str">
        <f>IF(ISTEXT(B12),VLOOKUP(B12,'Listas y tablas'!$Q$3:$R$21,2,FALSE),"")</f>
        <v/>
      </c>
      <c r="D12" s="163"/>
      <c r="E12" s="206"/>
      <c r="F12" s="206"/>
      <c r="G12" s="206"/>
      <c r="H12" s="206"/>
      <c r="I12" s="305"/>
      <c r="J12" s="305"/>
      <c r="K12" s="305"/>
      <c r="L12" s="305"/>
      <c r="M12" s="162" t="str">
        <f t="shared" si="0"/>
        <v/>
      </c>
      <c r="N12" s="109"/>
      <c r="O12" s="109"/>
      <c r="P12" s="109"/>
      <c r="Q12" s="109"/>
      <c r="R12" s="109"/>
      <c r="S12" s="109"/>
      <c r="T12" s="109"/>
      <c r="U12" s="109"/>
      <c r="V12" s="109"/>
      <c r="W12" s="109"/>
      <c r="X12" s="109"/>
      <c r="Y12" s="109"/>
      <c r="Z12" s="109"/>
      <c r="AA12" s="109"/>
      <c r="AB12" s="109"/>
      <c r="AC12" s="109"/>
      <c r="AD12" s="109"/>
      <c r="AE12" s="109"/>
      <c r="AF12" s="109"/>
    </row>
    <row r="13" spans="1:32" ht="151.5" hidden="1" customHeight="1">
      <c r="A13" s="128" t="str">
        <f t="shared" si="1"/>
        <v/>
      </c>
      <c r="B13" s="206"/>
      <c r="C13" s="126" t="str">
        <f>IF(ISTEXT(B13),VLOOKUP(B13,'Listas y tablas'!$Q$3:$R$21,2,FALSE),"")</f>
        <v/>
      </c>
      <c r="D13" s="163"/>
      <c r="E13" s="206"/>
      <c r="F13" s="206"/>
      <c r="G13" s="206"/>
      <c r="H13" s="206"/>
      <c r="I13" s="305"/>
      <c r="J13" s="305"/>
      <c r="K13" s="305"/>
      <c r="L13" s="305"/>
      <c r="M13" s="162" t="str">
        <f t="shared" si="0"/>
        <v/>
      </c>
      <c r="N13" s="109"/>
      <c r="O13" s="109"/>
      <c r="P13" s="109"/>
      <c r="Q13" s="109"/>
      <c r="R13" s="109"/>
      <c r="S13" s="109"/>
      <c r="T13" s="109"/>
      <c r="U13" s="109"/>
      <c r="V13" s="109"/>
      <c r="W13" s="109"/>
      <c r="X13" s="109"/>
      <c r="Y13" s="109"/>
      <c r="Z13" s="109"/>
      <c r="AA13" s="109"/>
      <c r="AB13" s="109"/>
      <c r="AC13" s="109"/>
      <c r="AD13" s="109"/>
      <c r="AE13" s="109"/>
      <c r="AF13" s="109"/>
    </row>
    <row r="14" spans="1:32" ht="151.5" hidden="1" customHeight="1">
      <c r="A14" s="128" t="str">
        <f t="shared" si="1"/>
        <v/>
      </c>
      <c r="B14" s="206"/>
      <c r="C14" s="126" t="str">
        <f>IF(ISTEXT(B14),VLOOKUP(B14,'Listas y tablas'!$Q$3:$R$21,2,FALSE),"")</f>
        <v/>
      </c>
      <c r="D14" s="163"/>
      <c r="E14" s="206"/>
      <c r="F14" s="206"/>
      <c r="G14" s="206"/>
      <c r="H14" s="206"/>
      <c r="I14" s="305"/>
      <c r="J14" s="305"/>
      <c r="K14" s="305"/>
      <c r="L14" s="305"/>
      <c r="M14" s="162" t="str">
        <f t="shared" si="0"/>
        <v/>
      </c>
      <c r="N14" s="109"/>
      <c r="O14" s="109"/>
      <c r="P14" s="109"/>
      <c r="Q14" s="109"/>
      <c r="R14" s="109"/>
      <c r="S14" s="109"/>
      <c r="T14" s="109"/>
      <c r="U14" s="109"/>
      <c r="V14" s="109"/>
      <c r="W14" s="109"/>
      <c r="X14" s="109"/>
      <c r="Y14" s="109"/>
      <c r="Z14" s="109"/>
      <c r="AA14" s="109"/>
      <c r="AB14" s="109"/>
      <c r="AC14" s="109"/>
      <c r="AD14" s="109"/>
      <c r="AE14" s="109"/>
      <c r="AF14" s="109"/>
    </row>
    <row r="15" spans="1:32" ht="151.5" hidden="1" customHeight="1">
      <c r="A15" s="128" t="str">
        <f t="shared" si="1"/>
        <v/>
      </c>
      <c r="B15" s="206"/>
      <c r="C15" s="126" t="str">
        <f>IF(ISTEXT(B15),VLOOKUP(B15,'Listas y tablas'!$Q$3:$R$21,2,FALSE),"")</f>
        <v/>
      </c>
      <c r="D15" s="163"/>
      <c r="E15" s="206"/>
      <c r="F15" s="206"/>
      <c r="G15" s="206"/>
      <c r="H15" s="206"/>
      <c r="I15" s="305"/>
      <c r="J15" s="305"/>
      <c r="K15" s="305"/>
      <c r="L15" s="305"/>
      <c r="M15" s="162" t="str">
        <f t="shared" si="0"/>
        <v/>
      </c>
      <c r="N15" s="109"/>
      <c r="O15" s="109"/>
      <c r="P15" s="109"/>
      <c r="Q15" s="109"/>
      <c r="R15" s="109"/>
      <c r="S15" s="109"/>
      <c r="T15" s="109"/>
      <c r="U15" s="109"/>
      <c r="V15" s="109"/>
      <c r="W15" s="109"/>
      <c r="X15" s="109"/>
      <c r="Y15" s="109"/>
      <c r="Z15" s="109"/>
      <c r="AA15" s="109"/>
      <c r="AB15" s="109"/>
      <c r="AC15" s="109"/>
      <c r="AD15" s="109"/>
      <c r="AE15" s="109"/>
      <c r="AF15" s="109"/>
    </row>
    <row r="16" spans="1:32" ht="151.5" hidden="1" customHeight="1">
      <c r="A16" s="128" t="str">
        <f t="shared" si="1"/>
        <v/>
      </c>
      <c r="B16" s="206"/>
      <c r="C16" s="126" t="str">
        <f>IF(ISTEXT(B16),VLOOKUP(B16,'Listas y tablas'!$Q$3:$R$21,2,FALSE),"")</f>
        <v/>
      </c>
      <c r="D16" s="163"/>
      <c r="E16" s="206"/>
      <c r="F16" s="206"/>
      <c r="G16" s="206"/>
      <c r="H16" s="206"/>
      <c r="I16" s="305"/>
      <c r="J16" s="305"/>
      <c r="K16" s="305"/>
      <c r="L16" s="305"/>
      <c r="M16" s="162" t="str">
        <f t="shared" si="0"/>
        <v/>
      </c>
      <c r="N16" s="109"/>
      <c r="O16" s="109"/>
      <c r="P16" s="109"/>
      <c r="Q16" s="109"/>
      <c r="R16" s="109"/>
      <c r="S16" s="109"/>
      <c r="T16" s="109"/>
      <c r="U16" s="109"/>
      <c r="V16" s="109"/>
      <c r="W16" s="109"/>
      <c r="X16" s="109"/>
      <c r="Y16" s="109"/>
      <c r="Z16" s="109"/>
      <c r="AA16" s="109"/>
      <c r="AB16" s="109"/>
      <c r="AC16" s="109"/>
      <c r="AD16" s="109"/>
      <c r="AE16" s="109"/>
      <c r="AF16" s="109"/>
    </row>
    <row r="17" spans="1:32" ht="151.5" hidden="1" customHeight="1">
      <c r="A17" s="128" t="str">
        <f t="shared" si="1"/>
        <v/>
      </c>
      <c r="B17" s="206"/>
      <c r="C17" s="126" t="str">
        <f>IF(ISTEXT(B17),VLOOKUP(B17,'Listas y tablas'!$Q$3:$R$21,2,FALSE),"")</f>
        <v/>
      </c>
      <c r="D17" s="163"/>
      <c r="E17" s="206"/>
      <c r="F17" s="206"/>
      <c r="G17" s="206"/>
      <c r="H17" s="206"/>
      <c r="I17" s="305"/>
      <c r="J17" s="305"/>
      <c r="K17" s="305"/>
      <c r="L17" s="305"/>
      <c r="M17" s="162" t="str">
        <f t="shared" si="0"/>
        <v/>
      </c>
      <c r="N17" s="109"/>
      <c r="O17" s="109"/>
      <c r="P17" s="109"/>
      <c r="Q17" s="109"/>
      <c r="R17" s="109"/>
      <c r="S17" s="109"/>
      <c r="T17" s="109"/>
      <c r="U17" s="109"/>
      <c r="V17" s="109"/>
      <c r="W17" s="109"/>
      <c r="X17" s="109"/>
      <c r="Y17" s="109"/>
      <c r="Z17" s="109"/>
      <c r="AA17" s="109"/>
      <c r="AB17" s="109"/>
      <c r="AC17" s="109"/>
      <c r="AD17" s="109"/>
      <c r="AE17" s="109"/>
      <c r="AF17" s="109"/>
    </row>
    <row r="18" spans="1:32" ht="151.5" hidden="1" customHeight="1">
      <c r="A18" s="128" t="str">
        <f t="shared" si="1"/>
        <v/>
      </c>
      <c r="B18" s="206"/>
      <c r="C18" s="126" t="str">
        <f>IF(ISTEXT(B18),VLOOKUP(B18,'Listas y tablas'!$Q$3:$R$21,2,FALSE),"")</f>
        <v/>
      </c>
      <c r="D18" s="163"/>
      <c r="E18" s="206"/>
      <c r="F18" s="206"/>
      <c r="G18" s="206"/>
      <c r="H18" s="206"/>
      <c r="I18" s="305"/>
      <c r="J18" s="305"/>
      <c r="K18" s="305"/>
      <c r="L18" s="305"/>
      <c r="M18" s="162" t="str">
        <f t="shared" si="0"/>
        <v/>
      </c>
      <c r="N18" s="109"/>
      <c r="O18" s="109"/>
      <c r="P18" s="109"/>
      <c r="Q18" s="109"/>
      <c r="R18" s="109"/>
      <c r="S18" s="109"/>
      <c r="T18" s="109"/>
      <c r="U18" s="109"/>
      <c r="V18" s="109"/>
      <c r="W18" s="109"/>
      <c r="X18" s="109"/>
      <c r="Y18" s="109"/>
      <c r="Z18" s="109"/>
      <c r="AA18" s="109"/>
      <c r="AB18" s="109"/>
      <c r="AC18" s="109"/>
      <c r="AD18" s="109"/>
      <c r="AE18" s="109"/>
      <c r="AF18" s="109"/>
    </row>
    <row r="19" spans="1:32" ht="151.5" hidden="1" customHeight="1">
      <c r="A19" s="128" t="str">
        <f t="shared" si="1"/>
        <v/>
      </c>
      <c r="B19" s="206"/>
      <c r="C19" s="126" t="str">
        <f>IF(ISTEXT(B19),VLOOKUP(B19,'Listas y tablas'!$Q$3:$R$21,2,FALSE),"")</f>
        <v/>
      </c>
      <c r="D19" s="163"/>
      <c r="E19" s="206"/>
      <c r="F19" s="206"/>
      <c r="G19" s="206"/>
      <c r="H19" s="206"/>
      <c r="I19" s="305"/>
      <c r="J19" s="305"/>
      <c r="K19" s="305"/>
      <c r="L19" s="305"/>
      <c r="M19" s="162" t="str">
        <f t="shared" si="0"/>
        <v/>
      </c>
      <c r="N19" s="109"/>
      <c r="O19" s="109"/>
      <c r="P19" s="109"/>
      <c r="Q19" s="109"/>
      <c r="R19" s="109"/>
      <c r="S19" s="109"/>
      <c r="T19" s="109"/>
      <c r="U19" s="109"/>
      <c r="V19" s="109"/>
      <c r="W19" s="109"/>
      <c r="X19" s="109"/>
      <c r="Y19" s="109"/>
      <c r="Z19" s="109"/>
      <c r="AA19" s="109"/>
      <c r="AB19" s="109"/>
      <c r="AC19" s="109"/>
      <c r="AD19" s="109"/>
      <c r="AE19" s="109"/>
      <c r="AF19" s="109"/>
    </row>
    <row r="20" spans="1:32" ht="151.5" hidden="1" customHeight="1">
      <c r="A20" s="128" t="str">
        <f t="shared" si="1"/>
        <v/>
      </c>
      <c r="B20" s="206"/>
      <c r="C20" s="126" t="str">
        <f>IF(ISTEXT(B20),VLOOKUP(B20,'Listas y tablas'!$Q$3:$R$21,2,FALSE),"")</f>
        <v/>
      </c>
      <c r="D20" s="163"/>
      <c r="E20" s="206"/>
      <c r="F20" s="206"/>
      <c r="G20" s="206"/>
      <c r="H20" s="206"/>
      <c r="I20" s="305"/>
      <c r="J20" s="305"/>
      <c r="K20" s="305"/>
      <c r="L20" s="305"/>
      <c r="M20" s="162" t="str">
        <f t="shared" si="0"/>
        <v/>
      </c>
      <c r="N20" s="109"/>
      <c r="O20" s="109"/>
      <c r="P20" s="109"/>
      <c r="Q20" s="109"/>
      <c r="R20" s="109"/>
      <c r="S20" s="109"/>
      <c r="T20" s="109"/>
      <c r="U20" s="109"/>
      <c r="V20" s="109"/>
      <c r="W20" s="109"/>
      <c r="X20" s="109"/>
      <c r="Y20" s="109"/>
      <c r="Z20" s="109"/>
      <c r="AA20" s="109"/>
      <c r="AB20" s="109"/>
      <c r="AC20" s="109"/>
      <c r="AD20" s="109"/>
      <c r="AE20" s="109"/>
      <c r="AF20" s="109"/>
    </row>
    <row r="21" spans="1:32" ht="151.5" hidden="1" customHeight="1">
      <c r="A21" s="128" t="str">
        <f t="shared" si="1"/>
        <v/>
      </c>
      <c r="B21" s="206"/>
      <c r="C21" s="126" t="str">
        <f>IF(ISTEXT(B21),VLOOKUP(B21,'Listas y tablas'!$Q$3:$R$21,2,FALSE),"")</f>
        <v/>
      </c>
      <c r="D21" s="163"/>
      <c r="E21" s="206"/>
      <c r="F21" s="206"/>
      <c r="G21" s="206"/>
      <c r="H21" s="206"/>
      <c r="I21" s="305"/>
      <c r="J21" s="305"/>
      <c r="K21" s="305"/>
      <c r="L21" s="305"/>
      <c r="M21" s="162" t="str">
        <f t="shared" si="0"/>
        <v/>
      </c>
      <c r="N21" s="109"/>
      <c r="O21" s="109"/>
      <c r="P21" s="109"/>
      <c r="Q21" s="109"/>
      <c r="R21" s="109"/>
      <c r="S21" s="109"/>
      <c r="T21" s="109"/>
      <c r="U21" s="109"/>
      <c r="V21" s="109"/>
      <c r="W21" s="109"/>
      <c r="X21" s="109"/>
      <c r="Y21" s="109"/>
      <c r="Z21" s="109"/>
      <c r="AA21" s="109"/>
      <c r="AB21" s="109"/>
      <c r="AC21" s="109"/>
      <c r="AD21" s="109"/>
      <c r="AE21" s="109"/>
      <c r="AF21" s="109"/>
    </row>
    <row r="22" spans="1:32" ht="151.5" hidden="1" customHeight="1">
      <c r="A22" s="128" t="str">
        <f t="shared" si="1"/>
        <v/>
      </c>
      <c r="B22" s="206"/>
      <c r="C22" s="126" t="str">
        <f>IF(ISTEXT(B22),VLOOKUP(B22,'Listas y tablas'!$Q$3:$R$21,2,FALSE),"")</f>
        <v/>
      </c>
      <c r="D22" s="163"/>
      <c r="E22" s="206"/>
      <c r="F22" s="206"/>
      <c r="G22" s="206"/>
      <c r="H22" s="206"/>
      <c r="I22" s="305"/>
      <c r="J22" s="305"/>
      <c r="K22" s="305"/>
      <c r="L22" s="305"/>
      <c r="M22" s="162" t="str">
        <f t="shared" si="0"/>
        <v/>
      </c>
      <c r="N22" s="109"/>
      <c r="O22" s="109"/>
      <c r="P22" s="109"/>
      <c r="Q22" s="109"/>
      <c r="R22" s="109"/>
      <c r="S22" s="109"/>
      <c r="T22" s="109"/>
      <c r="U22" s="109"/>
      <c r="V22" s="109"/>
      <c r="W22" s="109"/>
      <c r="X22" s="109"/>
      <c r="Y22" s="109"/>
      <c r="Z22" s="109"/>
      <c r="AA22" s="109"/>
      <c r="AB22" s="109"/>
      <c r="AC22" s="109"/>
      <c r="AD22" s="109"/>
      <c r="AE22" s="109"/>
      <c r="AF22" s="109"/>
    </row>
    <row r="23" spans="1:32" ht="151.5" hidden="1" customHeight="1">
      <c r="A23" s="128" t="str">
        <f t="shared" si="1"/>
        <v/>
      </c>
      <c r="B23" s="206"/>
      <c r="C23" s="126" t="str">
        <f>IF(ISTEXT(B23),VLOOKUP(B23,'Listas y tablas'!$Q$3:$R$21,2,FALSE),"")</f>
        <v/>
      </c>
      <c r="D23" s="163"/>
      <c r="E23" s="206"/>
      <c r="F23" s="206"/>
      <c r="G23" s="206"/>
      <c r="H23" s="206"/>
      <c r="I23" s="305"/>
      <c r="J23" s="305"/>
      <c r="K23" s="305"/>
      <c r="L23" s="305"/>
      <c r="M23" s="162" t="str">
        <f t="shared" si="0"/>
        <v/>
      </c>
      <c r="N23" s="109"/>
      <c r="O23" s="109"/>
      <c r="P23" s="109"/>
      <c r="Q23" s="109"/>
      <c r="R23" s="109"/>
      <c r="S23" s="109"/>
      <c r="T23" s="109"/>
      <c r="U23" s="109"/>
      <c r="V23" s="109"/>
      <c r="W23" s="109"/>
      <c r="X23" s="109"/>
      <c r="Y23" s="109"/>
      <c r="Z23" s="109"/>
      <c r="AA23" s="109"/>
      <c r="AB23" s="109"/>
      <c r="AC23" s="109"/>
      <c r="AD23" s="109"/>
      <c r="AE23" s="109"/>
      <c r="AF23" s="109"/>
    </row>
    <row r="24" spans="1:32" ht="151.5" hidden="1" customHeight="1">
      <c r="A24" s="128" t="str">
        <f t="shared" si="1"/>
        <v/>
      </c>
      <c r="B24" s="206"/>
      <c r="C24" s="126" t="str">
        <f>IF(ISTEXT(B24),VLOOKUP(B24,'Listas y tablas'!$Q$3:$R$21,2,FALSE),"")</f>
        <v/>
      </c>
      <c r="D24" s="163"/>
      <c r="E24" s="206"/>
      <c r="F24" s="206"/>
      <c r="G24" s="206"/>
      <c r="H24" s="206"/>
      <c r="I24" s="305"/>
      <c r="J24" s="305"/>
      <c r="K24" s="305"/>
      <c r="L24" s="305"/>
      <c r="M24" s="162" t="str">
        <f t="shared" si="0"/>
        <v/>
      </c>
      <c r="N24" s="109"/>
      <c r="O24" s="109"/>
      <c r="P24" s="109"/>
      <c r="Q24" s="109"/>
      <c r="R24" s="109"/>
      <c r="S24" s="109"/>
      <c r="T24" s="109"/>
      <c r="U24" s="109"/>
      <c r="V24" s="109"/>
      <c r="W24" s="109"/>
      <c r="X24" s="109"/>
      <c r="Y24" s="109"/>
      <c r="Z24" s="109"/>
      <c r="AA24" s="109"/>
      <c r="AB24" s="109"/>
      <c r="AC24" s="109"/>
      <c r="AD24" s="109"/>
      <c r="AE24" s="109"/>
      <c r="AF24" s="109"/>
    </row>
    <row r="25" spans="1:32" ht="151.5" hidden="1" customHeight="1">
      <c r="A25" s="128" t="str">
        <f t="shared" si="1"/>
        <v/>
      </c>
      <c r="B25" s="206"/>
      <c r="C25" s="126" t="str">
        <f>IF(ISTEXT(B25),VLOOKUP(B25,'Listas y tablas'!$Q$3:$R$21,2,FALSE),"")</f>
        <v/>
      </c>
      <c r="D25" s="163"/>
      <c r="E25" s="206"/>
      <c r="F25" s="206"/>
      <c r="G25" s="206"/>
      <c r="H25" s="206"/>
      <c r="I25" s="305"/>
      <c r="J25" s="305"/>
      <c r="K25" s="305"/>
      <c r="L25" s="305"/>
      <c r="M25" s="162" t="str">
        <f t="shared" si="0"/>
        <v/>
      </c>
      <c r="N25" s="109"/>
      <c r="O25" s="109"/>
      <c r="P25" s="109"/>
      <c r="Q25" s="109"/>
      <c r="R25" s="109"/>
      <c r="S25" s="109"/>
      <c r="T25" s="109"/>
      <c r="U25" s="109"/>
      <c r="V25" s="109"/>
      <c r="W25" s="109"/>
      <c r="X25" s="109"/>
      <c r="Y25" s="109"/>
      <c r="Z25" s="109"/>
      <c r="AA25" s="109"/>
      <c r="AB25" s="109"/>
      <c r="AC25" s="109"/>
      <c r="AD25" s="109"/>
      <c r="AE25" s="109"/>
      <c r="AF25" s="109"/>
    </row>
    <row r="26" spans="1:32" ht="151.5" hidden="1" customHeight="1">
      <c r="A26" s="128" t="str">
        <f t="shared" si="1"/>
        <v/>
      </c>
      <c r="B26" s="206"/>
      <c r="C26" s="126" t="str">
        <f>IF(ISTEXT(B26),VLOOKUP(B26,'Listas y tablas'!$Q$3:$R$21,2,FALSE),"")</f>
        <v/>
      </c>
      <c r="D26" s="163"/>
      <c r="E26" s="206"/>
      <c r="F26" s="206"/>
      <c r="G26" s="206"/>
      <c r="H26" s="206"/>
      <c r="I26" s="305"/>
      <c r="J26" s="305"/>
      <c r="K26" s="305"/>
      <c r="L26" s="305"/>
      <c r="M26" s="162" t="str">
        <f t="shared" si="0"/>
        <v/>
      </c>
      <c r="N26" s="109"/>
      <c r="O26" s="109"/>
      <c r="P26" s="109"/>
      <c r="Q26" s="109"/>
      <c r="R26" s="109"/>
      <c r="S26" s="109"/>
      <c r="T26" s="109"/>
      <c r="U26" s="109"/>
      <c r="V26" s="109"/>
      <c r="W26" s="109"/>
      <c r="X26" s="109"/>
      <c r="Y26" s="109"/>
      <c r="Z26" s="109"/>
      <c r="AA26" s="109"/>
      <c r="AB26" s="109"/>
      <c r="AC26" s="109"/>
      <c r="AD26" s="109"/>
      <c r="AE26" s="109"/>
      <c r="AF26" s="109"/>
    </row>
    <row r="27" spans="1:32" ht="151.5" hidden="1" customHeight="1">
      <c r="A27" s="128" t="str">
        <f t="shared" si="1"/>
        <v/>
      </c>
      <c r="B27" s="206"/>
      <c r="C27" s="126" t="str">
        <f>IF(ISTEXT(B27),VLOOKUP(B27,'Listas y tablas'!$Q$3:$R$21,2,FALSE),"")</f>
        <v/>
      </c>
      <c r="D27" s="163"/>
      <c r="E27" s="206"/>
      <c r="F27" s="206"/>
      <c r="G27" s="206"/>
      <c r="H27" s="206"/>
      <c r="I27" s="305"/>
      <c r="J27" s="305"/>
      <c r="K27" s="305"/>
      <c r="L27" s="305"/>
      <c r="M27" s="162" t="str">
        <f t="shared" si="0"/>
        <v/>
      </c>
      <c r="N27" s="109"/>
      <c r="O27" s="109"/>
      <c r="P27" s="109"/>
      <c r="Q27" s="109"/>
      <c r="R27" s="109"/>
      <c r="S27" s="109"/>
      <c r="T27" s="109"/>
      <c r="U27" s="109"/>
      <c r="V27" s="109"/>
      <c r="W27" s="109"/>
      <c r="X27" s="109"/>
      <c r="Y27" s="109"/>
      <c r="Z27" s="109"/>
      <c r="AA27" s="109"/>
      <c r="AB27" s="109"/>
      <c r="AC27" s="109"/>
      <c r="AD27" s="109"/>
      <c r="AE27" s="109"/>
      <c r="AF27" s="109"/>
    </row>
    <row r="28" spans="1:32" ht="151.5" hidden="1" customHeight="1">
      <c r="A28" s="128" t="str">
        <f t="shared" si="1"/>
        <v/>
      </c>
      <c r="B28" s="206"/>
      <c r="C28" s="126" t="str">
        <f>IF(ISTEXT(B28),VLOOKUP(B28,'Listas y tablas'!$Q$3:$R$21,2,FALSE),"")</f>
        <v/>
      </c>
      <c r="D28" s="163"/>
      <c r="E28" s="206"/>
      <c r="F28" s="206"/>
      <c r="G28" s="206"/>
      <c r="H28" s="206"/>
      <c r="I28" s="305"/>
      <c r="J28" s="305"/>
      <c r="K28" s="305"/>
      <c r="L28" s="305"/>
      <c r="M28" s="162" t="str">
        <f t="shared" si="0"/>
        <v/>
      </c>
      <c r="N28" s="109"/>
      <c r="O28" s="109"/>
      <c r="P28" s="109"/>
      <c r="Q28" s="109"/>
      <c r="R28" s="109"/>
      <c r="S28" s="109"/>
      <c r="T28" s="109"/>
      <c r="U28" s="109"/>
      <c r="V28" s="109"/>
      <c r="W28" s="109"/>
      <c r="X28" s="109"/>
      <c r="Y28" s="109"/>
      <c r="Z28" s="109"/>
      <c r="AA28" s="109"/>
      <c r="AB28" s="109"/>
      <c r="AC28" s="109"/>
      <c r="AD28" s="109"/>
      <c r="AE28" s="109"/>
      <c r="AF28" s="109"/>
    </row>
    <row r="29" spans="1:32" ht="151.5" hidden="1" customHeight="1">
      <c r="A29" s="128" t="str">
        <f t="shared" si="1"/>
        <v/>
      </c>
      <c r="B29" s="206"/>
      <c r="C29" s="126" t="str">
        <f>IF(ISTEXT(B29),VLOOKUP(B29,'Listas y tablas'!$Q$3:$R$21,2,FALSE),"")</f>
        <v/>
      </c>
      <c r="D29" s="163"/>
      <c r="E29" s="206"/>
      <c r="F29" s="206"/>
      <c r="G29" s="206"/>
      <c r="H29" s="206"/>
      <c r="I29" s="305"/>
      <c r="J29" s="305"/>
      <c r="K29" s="305"/>
      <c r="L29" s="305"/>
      <c r="M29" s="162" t="str">
        <f t="shared" si="0"/>
        <v/>
      </c>
      <c r="N29" s="109"/>
      <c r="O29" s="109"/>
      <c r="P29" s="109"/>
      <c r="Q29" s="109"/>
      <c r="R29" s="109"/>
      <c r="S29" s="109"/>
      <c r="T29" s="109"/>
      <c r="U29" s="109"/>
      <c r="V29" s="109"/>
      <c r="W29" s="109"/>
      <c r="X29" s="109"/>
      <c r="Y29" s="109"/>
      <c r="Z29" s="109"/>
      <c r="AA29" s="109"/>
      <c r="AB29" s="109"/>
      <c r="AC29" s="109"/>
      <c r="AD29" s="109"/>
      <c r="AE29" s="109"/>
      <c r="AF29" s="109"/>
    </row>
    <row r="30" spans="1:32" ht="151.5" hidden="1" customHeight="1">
      <c r="A30" s="128" t="str">
        <f t="shared" si="1"/>
        <v/>
      </c>
      <c r="B30" s="206"/>
      <c r="C30" s="126" t="str">
        <f>IF(ISTEXT(B30),VLOOKUP(B30,'Listas y tablas'!$Q$3:$R$21,2,FALSE),"")</f>
        <v/>
      </c>
      <c r="D30" s="163"/>
      <c r="E30" s="206"/>
      <c r="F30" s="206"/>
      <c r="G30" s="206"/>
      <c r="H30" s="206"/>
      <c r="I30" s="305"/>
      <c r="J30" s="305"/>
      <c r="K30" s="305"/>
      <c r="L30" s="305"/>
      <c r="M30" s="162" t="str">
        <f t="shared" si="0"/>
        <v/>
      </c>
      <c r="N30" s="109"/>
      <c r="O30" s="109"/>
      <c r="P30" s="109"/>
      <c r="Q30" s="109"/>
      <c r="R30" s="109"/>
      <c r="S30" s="109"/>
      <c r="T30" s="109"/>
      <c r="U30" s="109"/>
      <c r="V30" s="109"/>
      <c r="W30" s="109"/>
      <c r="X30" s="109"/>
      <c r="Y30" s="109"/>
      <c r="Z30" s="109"/>
      <c r="AA30" s="109"/>
      <c r="AB30" s="109"/>
      <c r="AC30" s="109"/>
      <c r="AD30" s="109"/>
      <c r="AE30" s="109"/>
      <c r="AF30" s="109"/>
    </row>
    <row r="31" spans="1:32" ht="151.5" hidden="1" customHeight="1">
      <c r="A31" s="128" t="str">
        <f t="shared" si="1"/>
        <v/>
      </c>
      <c r="B31" s="206"/>
      <c r="C31" s="126" t="str">
        <f>IF(ISTEXT(B31),VLOOKUP(B31,'Listas y tablas'!$Q$3:$R$21,2,FALSE),"")</f>
        <v/>
      </c>
      <c r="D31" s="163"/>
      <c r="E31" s="206"/>
      <c r="F31" s="206"/>
      <c r="G31" s="206"/>
      <c r="H31" s="206"/>
      <c r="I31" s="305"/>
      <c r="J31" s="305"/>
      <c r="K31" s="305"/>
      <c r="L31" s="305"/>
      <c r="M31" s="162" t="str">
        <f t="shared" si="0"/>
        <v/>
      </c>
      <c r="N31" s="109"/>
      <c r="O31" s="109"/>
      <c r="P31" s="109"/>
      <c r="Q31" s="109"/>
      <c r="R31" s="109"/>
      <c r="S31" s="109"/>
      <c r="T31" s="109"/>
      <c r="U31" s="109"/>
      <c r="V31" s="109"/>
      <c r="W31" s="109"/>
      <c r="X31" s="109"/>
      <c r="Y31" s="109"/>
      <c r="Z31" s="109"/>
      <c r="AA31" s="109"/>
      <c r="AB31" s="109"/>
      <c r="AC31" s="109"/>
      <c r="AD31" s="109"/>
      <c r="AE31" s="109"/>
      <c r="AF31" s="109"/>
    </row>
    <row r="32" spans="1:32" ht="151.5" hidden="1" customHeight="1">
      <c r="A32" s="128" t="str">
        <f t="shared" si="1"/>
        <v/>
      </c>
      <c r="B32" s="206"/>
      <c r="C32" s="126" t="str">
        <f>IF(ISTEXT(B32),VLOOKUP(B32,'Listas y tablas'!$Q$3:$R$21,2,FALSE),"")</f>
        <v/>
      </c>
      <c r="D32" s="163"/>
      <c r="E32" s="206"/>
      <c r="F32" s="206"/>
      <c r="G32" s="206"/>
      <c r="H32" s="206"/>
      <c r="I32" s="305"/>
      <c r="J32" s="305"/>
      <c r="K32" s="305"/>
      <c r="L32" s="305"/>
      <c r="M32" s="162" t="str">
        <f t="shared" si="0"/>
        <v/>
      </c>
      <c r="N32" s="109"/>
      <c r="O32" s="109"/>
      <c r="P32" s="109"/>
      <c r="Q32" s="109"/>
      <c r="R32" s="109"/>
      <c r="S32" s="109"/>
      <c r="T32" s="109"/>
      <c r="U32" s="109"/>
      <c r="V32" s="109"/>
      <c r="W32" s="109"/>
      <c r="X32" s="109"/>
      <c r="Y32" s="109"/>
      <c r="Z32" s="109"/>
      <c r="AA32" s="109"/>
      <c r="AB32" s="109"/>
      <c r="AC32" s="109"/>
      <c r="AD32" s="109"/>
      <c r="AE32" s="109"/>
      <c r="AF32" s="109"/>
    </row>
    <row r="33" spans="1:32" ht="151.5" hidden="1" customHeight="1">
      <c r="A33" s="128" t="str">
        <f t="shared" si="1"/>
        <v/>
      </c>
      <c r="B33" s="206"/>
      <c r="C33" s="126" t="str">
        <f>IF(ISTEXT(B33),VLOOKUP(B33,'Listas y tablas'!$Q$3:$R$21,2,FALSE),"")</f>
        <v/>
      </c>
      <c r="D33" s="163"/>
      <c r="E33" s="206"/>
      <c r="F33" s="206"/>
      <c r="G33" s="206"/>
      <c r="H33" s="206"/>
      <c r="I33" s="305"/>
      <c r="J33" s="305"/>
      <c r="K33" s="305"/>
      <c r="L33" s="305"/>
      <c r="M33" s="162" t="str">
        <f t="shared" si="0"/>
        <v/>
      </c>
      <c r="N33" s="109"/>
      <c r="O33" s="109"/>
      <c r="P33" s="109"/>
      <c r="Q33" s="109"/>
      <c r="R33" s="109"/>
      <c r="S33" s="109"/>
      <c r="T33" s="109"/>
      <c r="U33" s="109"/>
      <c r="V33" s="109"/>
      <c r="W33" s="109"/>
      <c r="X33" s="109"/>
      <c r="Y33" s="109"/>
      <c r="Z33" s="109"/>
      <c r="AA33" s="109"/>
      <c r="AB33" s="109"/>
      <c r="AC33" s="109"/>
      <c r="AD33" s="109"/>
      <c r="AE33" s="109"/>
      <c r="AF33" s="109"/>
    </row>
    <row r="34" spans="1:32" ht="151.5" hidden="1" customHeight="1">
      <c r="A34" s="128" t="str">
        <f t="shared" si="1"/>
        <v/>
      </c>
      <c r="B34" s="206"/>
      <c r="C34" s="126" t="str">
        <f>IF(ISTEXT(B34),VLOOKUP(B34,'Listas y tablas'!$Q$3:$R$21,2,FALSE),"")</f>
        <v/>
      </c>
      <c r="D34" s="163"/>
      <c r="E34" s="206"/>
      <c r="F34" s="206"/>
      <c r="G34" s="206"/>
      <c r="H34" s="206"/>
      <c r="I34" s="305"/>
      <c r="J34" s="305"/>
      <c r="K34" s="305"/>
      <c r="L34" s="305"/>
      <c r="M34" s="162" t="str">
        <f t="shared" si="0"/>
        <v/>
      </c>
      <c r="N34" s="109"/>
      <c r="O34" s="109"/>
      <c r="P34" s="109"/>
      <c r="Q34" s="109"/>
      <c r="R34" s="109"/>
      <c r="S34" s="109"/>
      <c r="T34" s="109"/>
      <c r="U34" s="109"/>
      <c r="V34" s="109"/>
      <c r="W34" s="109"/>
      <c r="X34" s="109"/>
      <c r="Y34" s="109"/>
      <c r="Z34" s="109"/>
      <c r="AA34" s="109"/>
      <c r="AB34" s="109"/>
      <c r="AC34" s="109"/>
      <c r="AD34" s="109"/>
      <c r="AE34" s="109"/>
      <c r="AF34" s="109"/>
    </row>
    <row r="35" spans="1:32" ht="151.5" hidden="1" customHeight="1">
      <c r="A35" s="128" t="str">
        <f t="shared" si="1"/>
        <v/>
      </c>
      <c r="B35" s="206"/>
      <c r="C35" s="126" t="str">
        <f>IF(ISTEXT(B35),VLOOKUP(B35,'Listas y tablas'!$Q$3:$R$21,2,FALSE),"")</f>
        <v/>
      </c>
      <c r="D35" s="163"/>
      <c r="E35" s="206"/>
      <c r="F35" s="206"/>
      <c r="G35" s="206"/>
      <c r="H35" s="206"/>
      <c r="I35" s="305"/>
      <c r="J35" s="305"/>
      <c r="K35" s="305"/>
      <c r="L35" s="305"/>
      <c r="M35" s="162" t="str">
        <f t="shared" si="0"/>
        <v/>
      </c>
      <c r="N35" s="109"/>
      <c r="O35" s="109"/>
      <c r="P35" s="109"/>
      <c r="Q35" s="109"/>
      <c r="R35" s="109"/>
      <c r="S35" s="109"/>
      <c r="T35" s="109"/>
      <c r="U35" s="109"/>
      <c r="V35" s="109"/>
      <c r="W35" s="109"/>
      <c r="X35" s="109"/>
      <c r="Y35" s="109"/>
      <c r="Z35" s="109"/>
      <c r="AA35" s="109"/>
      <c r="AB35" s="109"/>
      <c r="AC35" s="109"/>
      <c r="AD35" s="109"/>
      <c r="AE35" s="109"/>
      <c r="AF35" s="109"/>
    </row>
    <row r="36" spans="1:32" ht="151.5" hidden="1" customHeight="1">
      <c r="A36" s="128" t="str">
        <f t="shared" si="1"/>
        <v/>
      </c>
      <c r="B36" s="206"/>
      <c r="C36" s="126" t="str">
        <f>IF(ISTEXT(B36),VLOOKUP(B36,'Listas y tablas'!$Q$3:$R$21,2,FALSE),"")</f>
        <v/>
      </c>
      <c r="D36" s="163"/>
      <c r="E36" s="206"/>
      <c r="F36" s="206"/>
      <c r="G36" s="206"/>
      <c r="H36" s="206"/>
      <c r="I36" s="305"/>
      <c r="J36" s="305"/>
      <c r="K36" s="305"/>
      <c r="L36" s="305"/>
      <c r="M36" s="162" t="str">
        <f t="shared" si="0"/>
        <v/>
      </c>
      <c r="N36" s="109"/>
      <c r="O36" s="109"/>
      <c r="P36" s="109"/>
      <c r="Q36" s="109"/>
      <c r="R36" s="109"/>
      <c r="S36" s="109"/>
      <c r="T36" s="109"/>
      <c r="U36" s="109"/>
      <c r="V36" s="109"/>
      <c r="W36" s="109"/>
      <c r="X36" s="109"/>
      <c r="Y36" s="109"/>
      <c r="Z36" s="109"/>
      <c r="AA36" s="109"/>
      <c r="AB36" s="109"/>
      <c r="AC36" s="109"/>
      <c r="AD36" s="109"/>
      <c r="AE36" s="109"/>
      <c r="AF36" s="109"/>
    </row>
    <row r="37" spans="1:32" ht="151.5" hidden="1" customHeight="1">
      <c r="A37" s="128" t="str">
        <f t="shared" si="1"/>
        <v/>
      </c>
      <c r="B37" s="206"/>
      <c r="C37" s="126" t="str">
        <f>IF(ISTEXT(B37),VLOOKUP(B37,'Listas y tablas'!$Q$3:$R$21,2,FALSE),"")</f>
        <v/>
      </c>
      <c r="D37" s="163"/>
      <c r="E37" s="206"/>
      <c r="F37" s="206"/>
      <c r="G37" s="206"/>
      <c r="H37" s="206"/>
      <c r="I37" s="305"/>
      <c r="J37" s="305"/>
      <c r="K37" s="305"/>
      <c r="L37" s="305"/>
      <c r="M37" s="162" t="str">
        <f t="shared" si="0"/>
        <v/>
      </c>
      <c r="N37" s="109"/>
      <c r="O37" s="109"/>
      <c r="P37" s="109"/>
      <c r="Q37" s="109"/>
      <c r="R37" s="109"/>
      <c r="S37" s="109"/>
      <c r="T37" s="109"/>
      <c r="U37" s="109"/>
      <c r="V37" s="109"/>
      <c r="W37" s="109"/>
      <c r="X37" s="109"/>
      <c r="Y37" s="109"/>
      <c r="Z37" s="109"/>
      <c r="AA37" s="109"/>
      <c r="AB37" s="109"/>
      <c r="AC37" s="109"/>
      <c r="AD37" s="109"/>
      <c r="AE37" s="109"/>
      <c r="AF37" s="109"/>
    </row>
    <row r="38" spans="1:32" ht="151.5" hidden="1" customHeight="1">
      <c r="A38" s="128" t="str">
        <f t="shared" si="1"/>
        <v/>
      </c>
      <c r="B38" s="206"/>
      <c r="C38" s="126" t="str">
        <f>IF(ISTEXT(B38),VLOOKUP(B38,'Listas y tablas'!$Q$3:$R$21,2,FALSE),"")</f>
        <v/>
      </c>
      <c r="D38" s="163"/>
      <c r="E38" s="206"/>
      <c r="F38" s="206"/>
      <c r="G38" s="206"/>
      <c r="H38" s="206"/>
      <c r="I38" s="305"/>
      <c r="J38" s="305"/>
      <c r="K38" s="305"/>
      <c r="L38" s="305"/>
      <c r="M38" s="162" t="str">
        <f t="shared" si="0"/>
        <v/>
      </c>
      <c r="N38" s="109"/>
      <c r="O38" s="109"/>
      <c r="P38" s="109"/>
      <c r="Q38" s="109"/>
      <c r="R38" s="109"/>
      <c r="S38" s="109"/>
      <c r="T38" s="109"/>
      <c r="U38" s="109"/>
      <c r="V38" s="109"/>
      <c r="W38" s="109"/>
      <c r="X38" s="109"/>
      <c r="Y38" s="109"/>
      <c r="Z38" s="109"/>
      <c r="AA38" s="109"/>
      <c r="AB38" s="109"/>
      <c r="AC38" s="109"/>
      <c r="AD38" s="109"/>
      <c r="AE38" s="109"/>
      <c r="AF38" s="109"/>
    </row>
    <row r="39" spans="1:32" ht="151.5" hidden="1" customHeight="1">
      <c r="A39" s="128" t="str">
        <f t="shared" si="1"/>
        <v/>
      </c>
      <c r="B39" s="206"/>
      <c r="C39" s="126" t="str">
        <f>IF(ISTEXT(B39),VLOOKUP(B39,'Listas y tablas'!$Q$3:$R$21,2,FALSE),"")</f>
        <v/>
      </c>
      <c r="D39" s="163"/>
      <c r="E39" s="206"/>
      <c r="F39" s="206"/>
      <c r="G39" s="206"/>
      <c r="H39" s="206"/>
      <c r="I39" s="305"/>
      <c r="J39" s="305"/>
      <c r="K39" s="305"/>
      <c r="L39" s="305"/>
      <c r="M39" s="162" t="str">
        <f t="shared" si="0"/>
        <v/>
      </c>
      <c r="N39" s="109"/>
      <c r="O39" s="109"/>
      <c r="P39" s="109"/>
      <c r="Q39" s="109"/>
      <c r="R39" s="109"/>
      <c r="S39" s="109"/>
      <c r="T39" s="109"/>
      <c r="U39" s="109"/>
      <c r="V39" s="109"/>
      <c r="W39" s="109"/>
      <c r="X39" s="109"/>
      <c r="Y39" s="109"/>
      <c r="Z39" s="109"/>
      <c r="AA39" s="109"/>
      <c r="AB39" s="109"/>
      <c r="AC39" s="109"/>
      <c r="AD39" s="109"/>
      <c r="AE39" s="109"/>
      <c r="AF39" s="109"/>
    </row>
    <row r="40" spans="1:32" ht="151.5" hidden="1" customHeight="1">
      <c r="A40" s="128" t="str">
        <f t="shared" si="1"/>
        <v/>
      </c>
      <c r="B40" s="206"/>
      <c r="C40" s="126" t="str">
        <f>IF(ISTEXT(B40),VLOOKUP(B40,'Listas y tablas'!$Q$3:$R$21,2,FALSE),"")</f>
        <v/>
      </c>
      <c r="D40" s="163"/>
      <c r="E40" s="206"/>
      <c r="F40" s="206"/>
      <c r="G40" s="206"/>
      <c r="H40" s="206"/>
      <c r="I40" s="305"/>
      <c r="J40" s="305"/>
      <c r="K40" s="305"/>
      <c r="L40" s="305"/>
      <c r="M40" s="162" t="str">
        <f t="shared" si="0"/>
        <v/>
      </c>
      <c r="N40" s="109"/>
      <c r="O40" s="109"/>
      <c r="P40" s="109"/>
      <c r="Q40" s="109"/>
      <c r="R40" s="109"/>
      <c r="S40" s="109"/>
      <c r="T40" s="109"/>
      <c r="U40" s="109"/>
      <c r="V40" s="109"/>
      <c r="W40" s="109"/>
      <c r="X40" s="109"/>
      <c r="Y40" s="109"/>
      <c r="Z40" s="109"/>
      <c r="AA40" s="109"/>
      <c r="AB40" s="109"/>
      <c r="AC40" s="109"/>
      <c r="AD40" s="109"/>
      <c r="AE40" s="109"/>
      <c r="AF40" s="109"/>
    </row>
    <row r="41" spans="1:32" ht="151.5" hidden="1" customHeight="1">
      <c r="A41" s="128" t="str">
        <f t="shared" si="1"/>
        <v/>
      </c>
      <c r="B41" s="206"/>
      <c r="C41" s="126" t="str">
        <f>IF(ISTEXT(B41),VLOOKUP(B41,'Listas y tablas'!$Q$3:$R$21,2,FALSE),"")</f>
        <v/>
      </c>
      <c r="D41" s="163"/>
      <c r="E41" s="206"/>
      <c r="F41" s="206"/>
      <c r="G41" s="206"/>
      <c r="H41" s="206"/>
      <c r="I41" s="305"/>
      <c r="J41" s="305"/>
      <c r="K41" s="305"/>
      <c r="L41" s="305"/>
      <c r="M41" s="162" t="str">
        <f t="shared" si="0"/>
        <v/>
      </c>
      <c r="N41" s="109"/>
      <c r="O41" s="109"/>
      <c r="P41" s="109"/>
      <c r="Q41" s="109"/>
      <c r="R41" s="109"/>
      <c r="S41" s="109"/>
      <c r="T41" s="109"/>
      <c r="U41" s="109"/>
      <c r="V41" s="109"/>
      <c r="W41" s="109"/>
      <c r="X41" s="109"/>
      <c r="Y41" s="109"/>
      <c r="Z41" s="109"/>
      <c r="AA41" s="109"/>
      <c r="AB41" s="109"/>
      <c r="AC41" s="109"/>
      <c r="AD41" s="109"/>
      <c r="AE41" s="109"/>
      <c r="AF41" s="109"/>
    </row>
    <row r="42" spans="1:32" ht="151.5" hidden="1" customHeight="1">
      <c r="A42" s="128" t="str">
        <f t="shared" si="1"/>
        <v/>
      </c>
      <c r="B42" s="206"/>
      <c r="C42" s="126" t="str">
        <f>IF(ISTEXT(B42),VLOOKUP(B42,'Listas y tablas'!$Q$3:$R$21,2,FALSE),"")</f>
        <v/>
      </c>
      <c r="D42" s="163"/>
      <c r="E42" s="206"/>
      <c r="F42" s="206"/>
      <c r="G42" s="206"/>
      <c r="H42" s="206"/>
      <c r="I42" s="305"/>
      <c r="J42" s="305"/>
      <c r="K42" s="305"/>
      <c r="L42" s="305"/>
      <c r="M42" s="162" t="str">
        <f t="shared" si="0"/>
        <v/>
      </c>
      <c r="N42" s="109"/>
      <c r="O42" s="109"/>
      <c r="P42" s="109"/>
      <c r="Q42" s="109"/>
      <c r="R42" s="109"/>
      <c r="S42" s="109"/>
      <c r="T42" s="109"/>
      <c r="U42" s="109"/>
      <c r="V42" s="109"/>
      <c r="W42" s="109"/>
      <c r="X42" s="109"/>
      <c r="Y42" s="109"/>
      <c r="Z42" s="109"/>
      <c r="AA42" s="109"/>
      <c r="AB42" s="109"/>
      <c r="AC42" s="109"/>
      <c r="AD42" s="109"/>
      <c r="AE42" s="109"/>
      <c r="AF42" s="109"/>
    </row>
    <row r="43" spans="1:32" ht="151.5" hidden="1" customHeight="1">
      <c r="A43" s="128" t="str">
        <f t="shared" si="1"/>
        <v/>
      </c>
      <c r="B43" s="206"/>
      <c r="C43" s="126" t="str">
        <f>IF(ISTEXT(B43),VLOOKUP(B43,'Listas y tablas'!$Q$3:$R$21,2,FALSE),"")</f>
        <v/>
      </c>
      <c r="D43" s="163"/>
      <c r="E43" s="206"/>
      <c r="F43" s="206"/>
      <c r="G43" s="206"/>
      <c r="H43" s="206"/>
      <c r="I43" s="305"/>
      <c r="J43" s="305"/>
      <c r="K43" s="305"/>
      <c r="L43" s="305"/>
      <c r="M43" s="162" t="str">
        <f t="shared" si="0"/>
        <v/>
      </c>
      <c r="N43" s="109"/>
      <c r="O43" s="109"/>
      <c r="P43" s="109"/>
      <c r="Q43" s="109"/>
      <c r="R43" s="109"/>
      <c r="S43" s="109"/>
      <c r="T43" s="109"/>
      <c r="U43" s="109"/>
      <c r="V43" s="109"/>
      <c r="W43" s="109"/>
      <c r="X43" s="109"/>
      <c r="Y43" s="109"/>
      <c r="Z43" s="109"/>
      <c r="AA43" s="109"/>
      <c r="AB43" s="109"/>
      <c r="AC43" s="109"/>
      <c r="AD43" s="109"/>
      <c r="AE43" s="109"/>
      <c r="AF43" s="109"/>
    </row>
    <row r="44" spans="1:32" ht="151.5" hidden="1" customHeight="1">
      <c r="A44" s="128" t="str">
        <f t="shared" si="1"/>
        <v/>
      </c>
      <c r="B44" s="206"/>
      <c r="C44" s="126" t="str">
        <f>IF(ISTEXT(B44),VLOOKUP(B44,'Listas y tablas'!$Q$3:$R$21,2,FALSE),"")</f>
        <v/>
      </c>
      <c r="D44" s="163"/>
      <c r="E44" s="206"/>
      <c r="F44" s="206"/>
      <c r="G44" s="206"/>
      <c r="H44" s="206"/>
      <c r="I44" s="305"/>
      <c r="J44" s="305"/>
      <c r="K44" s="305"/>
      <c r="L44" s="305"/>
      <c r="M44" s="162" t="str">
        <f t="shared" si="0"/>
        <v/>
      </c>
      <c r="N44" s="109"/>
      <c r="O44" s="109"/>
      <c r="P44" s="109"/>
      <c r="Q44" s="109"/>
      <c r="R44" s="109"/>
      <c r="S44" s="109"/>
      <c r="T44" s="109"/>
      <c r="U44" s="109"/>
      <c r="V44" s="109"/>
      <c r="W44" s="109"/>
      <c r="X44" s="109"/>
      <c r="Y44" s="109"/>
      <c r="Z44" s="109"/>
      <c r="AA44" s="109"/>
      <c r="AB44" s="109"/>
      <c r="AC44" s="109"/>
      <c r="AD44" s="109"/>
      <c r="AE44" s="109"/>
      <c r="AF44" s="109"/>
    </row>
    <row r="45" spans="1:32" ht="151.5" hidden="1" customHeight="1">
      <c r="A45" s="128" t="str">
        <f t="shared" si="1"/>
        <v/>
      </c>
      <c r="B45" s="206"/>
      <c r="C45" s="126" t="str">
        <f>IF(ISTEXT(B45),VLOOKUP(B45,'Listas y tablas'!$Q$3:$R$21,2,FALSE),"")</f>
        <v/>
      </c>
      <c r="D45" s="163"/>
      <c r="E45" s="206"/>
      <c r="F45" s="206"/>
      <c r="G45" s="206"/>
      <c r="H45" s="206"/>
      <c r="I45" s="305"/>
      <c r="J45" s="305"/>
      <c r="K45" s="305"/>
      <c r="L45" s="305"/>
      <c r="M45" s="162" t="str">
        <f t="shared" si="0"/>
        <v/>
      </c>
      <c r="N45" s="109"/>
      <c r="O45" s="109"/>
      <c r="P45" s="109"/>
      <c r="Q45" s="109"/>
      <c r="R45" s="109"/>
      <c r="S45" s="109"/>
      <c r="T45" s="109"/>
      <c r="U45" s="109"/>
      <c r="V45" s="109"/>
      <c r="W45" s="109"/>
      <c r="X45" s="109"/>
      <c r="Y45" s="109"/>
      <c r="Z45" s="109"/>
      <c r="AA45" s="109"/>
      <c r="AB45" s="109"/>
      <c r="AC45" s="109"/>
      <c r="AD45" s="109"/>
      <c r="AE45" s="109"/>
      <c r="AF45" s="109"/>
    </row>
    <row r="46" spans="1:32" ht="151.5" hidden="1" customHeight="1">
      <c r="A46" s="128" t="str">
        <f t="shared" si="1"/>
        <v/>
      </c>
      <c r="B46" s="206"/>
      <c r="C46" s="126" t="str">
        <f>IF(ISTEXT(B46),VLOOKUP(B46,'Listas y tablas'!$Q$3:$R$21,2,FALSE),"")</f>
        <v/>
      </c>
      <c r="D46" s="163"/>
      <c r="E46" s="206"/>
      <c r="F46" s="206"/>
      <c r="G46" s="206"/>
      <c r="H46" s="206"/>
      <c r="I46" s="305"/>
      <c r="J46" s="305"/>
      <c r="K46" s="305"/>
      <c r="L46" s="305"/>
      <c r="M46" s="162" t="str">
        <f t="shared" si="0"/>
        <v/>
      </c>
      <c r="N46" s="109"/>
      <c r="O46" s="109"/>
      <c r="P46" s="109"/>
      <c r="Q46" s="109"/>
      <c r="R46" s="109"/>
      <c r="S46" s="109"/>
      <c r="T46" s="109"/>
      <c r="U46" s="109"/>
      <c r="V46" s="109"/>
      <c r="W46" s="109"/>
      <c r="X46" s="109"/>
      <c r="Y46" s="109"/>
      <c r="Z46" s="109"/>
      <c r="AA46" s="109"/>
      <c r="AB46" s="109"/>
      <c r="AC46" s="109"/>
      <c r="AD46" s="109"/>
      <c r="AE46" s="109"/>
      <c r="AF46" s="109"/>
    </row>
    <row r="47" spans="1:32" ht="151.5" hidden="1" customHeight="1">
      <c r="A47" s="128" t="str">
        <f t="shared" si="1"/>
        <v/>
      </c>
      <c r="B47" s="206"/>
      <c r="C47" s="126" t="str">
        <f>IF(ISTEXT(B47),VLOOKUP(B47,'Listas y tablas'!$Q$3:$R$21,2,FALSE),"")</f>
        <v/>
      </c>
      <c r="D47" s="163"/>
      <c r="E47" s="206"/>
      <c r="F47" s="206"/>
      <c r="G47" s="206"/>
      <c r="H47" s="206"/>
      <c r="I47" s="305"/>
      <c r="J47" s="305"/>
      <c r="K47" s="305"/>
      <c r="L47" s="305"/>
      <c r="M47" s="162" t="str">
        <f t="shared" si="0"/>
        <v/>
      </c>
      <c r="N47" s="109"/>
      <c r="O47" s="109"/>
      <c r="P47" s="109"/>
      <c r="Q47" s="109"/>
      <c r="R47" s="109"/>
      <c r="S47" s="109"/>
      <c r="T47" s="109"/>
      <c r="U47" s="109"/>
      <c r="V47" s="109"/>
      <c r="W47" s="109"/>
      <c r="X47" s="109"/>
      <c r="Y47" s="109"/>
      <c r="Z47" s="109"/>
      <c r="AA47" s="109"/>
      <c r="AB47" s="109"/>
      <c r="AC47" s="109"/>
      <c r="AD47" s="109"/>
      <c r="AE47" s="109"/>
      <c r="AF47" s="109"/>
    </row>
    <row r="48" spans="1:32" ht="151.5" hidden="1" customHeight="1">
      <c r="A48" s="128" t="str">
        <f t="shared" si="1"/>
        <v/>
      </c>
      <c r="B48" s="206"/>
      <c r="C48" s="126" t="str">
        <f>IF(ISTEXT(B48),VLOOKUP(B48,'Listas y tablas'!$Q$3:$R$21,2,FALSE),"")</f>
        <v/>
      </c>
      <c r="D48" s="163"/>
      <c r="E48" s="206"/>
      <c r="F48" s="206"/>
      <c r="G48" s="206"/>
      <c r="H48" s="206"/>
      <c r="I48" s="305"/>
      <c r="J48" s="305"/>
      <c r="K48" s="305"/>
      <c r="L48" s="305"/>
      <c r="M48" s="162" t="str">
        <f t="shared" si="0"/>
        <v/>
      </c>
      <c r="N48" s="109"/>
      <c r="O48" s="109"/>
      <c r="P48" s="109"/>
      <c r="Q48" s="109"/>
      <c r="R48" s="109"/>
      <c r="S48" s="109"/>
      <c r="T48" s="109"/>
      <c r="U48" s="109"/>
      <c r="V48" s="109"/>
      <c r="W48" s="109"/>
      <c r="X48" s="109"/>
      <c r="Y48" s="109"/>
      <c r="Z48" s="109"/>
      <c r="AA48" s="109"/>
      <c r="AB48" s="109"/>
      <c r="AC48" s="109"/>
      <c r="AD48" s="109"/>
      <c r="AE48" s="109"/>
      <c r="AF48" s="109"/>
    </row>
    <row r="49" spans="1:32" ht="151.5" hidden="1" customHeight="1">
      <c r="A49" s="128" t="str">
        <f t="shared" si="1"/>
        <v/>
      </c>
      <c r="B49" s="206"/>
      <c r="C49" s="126" t="str">
        <f>IF(ISTEXT(B49),VLOOKUP(B49,'Listas y tablas'!$Q$3:$R$21,2,FALSE),"")</f>
        <v/>
      </c>
      <c r="D49" s="163"/>
      <c r="E49" s="206"/>
      <c r="F49" s="206"/>
      <c r="G49" s="206"/>
      <c r="H49" s="206"/>
      <c r="I49" s="305"/>
      <c r="J49" s="305"/>
      <c r="K49" s="305"/>
      <c r="L49" s="305"/>
      <c r="M49" s="162" t="str">
        <f t="shared" si="0"/>
        <v/>
      </c>
      <c r="N49" s="109"/>
      <c r="O49" s="109"/>
      <c r="P49" s="109"/>
      <c r="Q49" s="109"/>
      <c r="R49" s="109"/>
      <c r="S49" s="109"/>
      <c r="T49" s="109"/>
      <c r="U49" s="109"/>
      <c r="V49" s="109"/>
      <c r="W49" s="109"/>
      <c r="X49" s="109"/>
      <c r="Y49" s="109"/>
      <c r="Z49" s="109"/>
      <c r="AA49" s="109"/>
      <c r="AB49" s="109"/>
      <c r="AC49" s="109"/>
      <c r="AD49" s="109"/>
      <c r="AE49" s="109"/>
      <c r="AF49" s="109"/>
    </row>
    <row r="50" spans="1:32" ht="151.5" hidden="1" customHeight="1">
      <c r="A50" s="128" t="str">
        <f t="shared" si="1"/>
        <v/>
      </c>
      <c r="B50" s="206"/>
      <c r="C50" s="126" t="str">
        <f>IF(ISTEXT(B50),VLOOKUP(B50,'Listas y tablas'!$Q$3:$R$21,2,FALSE),"")</f>
        <v/>
      </c>
      <c r="D50" s="163"/>
      <c r="E50" s="206"/>
      <c r="F50" s="206"/>
      <c r="G50" s="206"/>
      <c r="H50" s="206"/>
      <c r="I50" s="305"/>
      <c r="J50" s="305"/>
      <c r="K50" s="305"/>
      <c r="L50" s="305"/>
      <c r="M50" s="162" t="str">
        <f t="shared" si="0"/>
        <v/>
      </c>
      <c r="N50" s="109"/>
      <c r="O50" s="109"/>
      <c r="P50" s="109"/>
      <c r="Q50" s="109"/>
      <c r="R50" s="109"/>
      <c r="S50" s="109"/>
      <c r="T50" s="109"/>
      <c r="U50" s="109"/>
      <c r="V50" s="109"/>
      <c r="W50" s="109"/>
      <c r="X50" s="109"/>
      <c r="Y50" s="109"/>
      <c r="Z50" s="109"/>
      <c r="AA50" s="109"/>
      <c r="AB50" s="109"/>
      <c r="AC50" s="109"/>
      <c r="AD50" s="109"/>
      <c r="AE50" s="109"/>
      <c r="AF50" s="109"/>
    </row>
    <row r="51" spans="1:32" ht="151.5" hidden="1" customHeight="1">
      <c r="A51" s="128" t="str">
        <f t="shared" si="1"/>
        <v/>
      </c>
      <c r="B51" s="206"/>
      <c r="C51" s="126" t="str">
        <f>IF(ISTEXT(B51),VLOOKUP(B51,'Listas y tablas'!$Q$3:$R$21,2,FALSE),"")</f>
        <v/>
      </c>
      <c r="D51" s="163"/>
      <c r="E51" s="206"/>
      <c r="F51" s="206"/>
      <c r="G51" s="206"/>
      <c r="H51" s="206"/>
      <c r="I51" s="305"/>
      <c r="J51" s="305"/>
      <c r="K51" s="305"/>
      <c r="L51" s="305"/>
      <c r="M51" s="162" t="str">
        <f t="shared" si="0"/>
        <v/>
      </c>
      <c r="N51" s="109"/>
      <c r="O51" s="109"/>
      <c r="P51" s="109"/>
      <c r="Q51" s="109"/>
      <c r="R51" s="109"/>
      <c r="S51" s="109"/>
      <c r="T51" s="109"/>
      <c r="U51" s="109"/>
      <c r="V51" s="109"/>
      <c r="W51" s="109"/>
      <c r="X51" s="109"/>
      <c r="Y51" s="109"/>
      <c r="Z51" s="109"/>
      <c r="AA51" s="109"/>
      <c r="AB51" s="109"/>
      <c r="AC51" s="109"/>
      <c r="AD51" s="109"/>
      <c r="AE51" s="109"/>
      <c r="AF51" s="109"/>
    </row>
    <row r="52" spans="1:32" ht="151.5" hidden="1" customHeight="1">
      <c r="A52" s="128" t="str">
        <f t="shared" si="1"/>
        <v/>
      </c>
      <c r="B52" s="206"/>
      <c r="C52" s="126" t="str">
        <f>IF(ISTEXT(B52),VLOOKUP(B52,'Listas y tablas'!$Q$3:$R$21,2,FALSE),"")</f>
        <v/>
      </c>
      <c r="D52" s="163"/>
      <c r="E52" s="206"/>
      <c r="F52" s="206"/>
      <c r="G52" s="206"/>
      <c r="H52" s="206"/>
      <c r="I52" s="305"/>
      <c r="J52" s="305"/>
      <c r="K52" s="305"/>
      <c r="L52" s="305"/>
      <c r="M52" s="162" t="str">
        <f t="shared" si="0"/>
        <v/>
      </c>
      <c r="N52" s="109"/>
      <c r="O52" s="109"/>
      <c r="P52" s="109"/>
      <c r="Q52" s="109"/>
      <c r="R52" s="109"/>
      <c r="S52" s="109"/>
      <c r="T52" s="109"/>
      <c r="U52" s="109"/>
      <c r="V52" s="109"/>
      <c r="W52" s="109"/>
      <c r="X52" s="109"/>
      <c r="Y52" s="109"/>
      <c r="Z52" s="109"/>
      <c r="AA52" s="109"/>
      <c r="AB52" s="109"/>
      <c r="AC52" s="109"/>
      <c r="AD52" s="109"/>
      <c r="AE52" s="109"/>
      <c r="AF52" s="109"/>
    </row>
    <row r="53" spans="1:32" ht="151.5" hidden="1" customHeight="1">
      <c r="A53" s="128" t="str">
        <f t="shared" si="1"/>
        <v/>
      </c>
      <c r="B53" s="206"/>
      <c r="C53" s="126" t="str">
        <f>IF(ISTEXT(B53),VLOOKUP(B53,'Listas y tablas'!$Q$3:$R$21,2,FALSE),"")</f>
        <v/>
      </c>
      <c r="D53" s="163"/>
      <c r="E53" s="206"/>
      <c r="F53" s="206"/>
      <c r="G53" s="206"/>
      <c r="H53" s="206"/>
      <c r="I53" s="305"/>
      <c r="J53" s="305"/>
      <c r="K53" s="305"/>
      <c r="L53" s="305"/>
      <c r="M53" s="162" t="str">
        <f t="shared" si="0"/>
        <v/>
      </c>
      <c r="N53" s="109"/>
      <c r="O53" s="109"/>
      <c r="P53" s="109"/>
      <c r="Q53" s="109"/>
      <c r="R53" s="109"/>
      <c r="S53" s="109"/>
      <c r="T53" s="109"/>
      <c r="U53" s="109"/>
      <c r="V53" s="109"/>
      <c r="W53" s="109"/>
      <c r="X53" s="109"/>
      <c r="Y53" s="109"/>
      <c r="Z53" s="109"/>
      <c r="AA53" s="109"/>
      <c r="AB53" s="109"/>
      <c r="AC53" s="109"/>
      <c r="AD53" s="109"/>
      <c r="AE53" s="109"/>
      <c r="AF53" s="109"/>
    </row>
    <row r="54" spans="1:32" ht="151.5" hidden="1" customHeight="1">
      <c r="A54" s="128" t="str">
        <f t="shared" si="1"/>
        <v/>
      </c>
      <c r="B54" s="206"/>
      <c r="C54" s="126" t="str">
        <f>IF(ISTEXT(B54),VLOOKUP(B54,'Listas y tablas'!$Q$3:$R$21,2,FALSE),"")</f>
        <v/>
      </c>
      <c r="D54" s="163"/>
      <c r="E54" s="206"/>
      <c r="F54" s="206"/>
      <c r="G54" s="206"/>
      <c r="H54" s="206"/>
      <c r="I54" s="305"/>
      <c r="J54" s="305"/>
      <c r="K54" s="305"/>
      <c r="L54" s="305"/>
      <c r="M54" s="162" t="str">
        <f t="shared" si="0"/>
        <v/>
      </c>
      <c r="N54" s="109"/>
      <c r="O54" s="109"/>
      <c r="P54" s="109"/>
      <c r="Q54" s="109"/>
      <c r="R54" s="109"/>
      <c r="S54" s="109"/>
      <c r="T54" s="109"/>
      <c r="U54" s="109"/>
      <c r="V54" s="109"/>
      <c r="W54" s="109"/>
      <c r="X54" s="109"/>
      <c r="Y54" s="109"/>
      <c r="Z54" s="109"/>
      <c r="AA54" s="109"/>
      <c r="AB54" s="109"/>
      <c r="AC54" s="109"/>
      <c r="AD54" s="109"/>
      <c r="AE54" s="109"/>
      <c r="AF54" s="109"/>
    </row>
    <row r="55" spans="1:32" ht="151.5" hidden="1" customHeight="1">
      <c r="A55" s="128" t="str">
        <f t="shared" si="1"/>
        <v/>
      </c>
      <c r="B55" s="206"/>
      <c r="C55" s="126" t="str">
        <f>IF(ISTEXT(B55),VLOOKUP(B55,'Listas y tablas'!$Q$3:$R$21,2,FALSE),"")</f>
        <v/>
      </c>
      <c r="D55" s="163"/>
      <c r="E55" s="206"/>
      <c r="F55" s="206"/>
      <c r="G55" s="206"/>
      <c r="H55" s="206"/>
      <c r="I55" s="305"/>
      <c r="J55" s="305"/>
      <c r="K55" s="305"/>
      <c r="L55" s="305"/>
      <c r="M55" s="162" t="str">
        <f t="shared" si="0"/>
        <v/>
      </c>
      <c r="N55" s="109"/>
      <c r="O55" s="109"/>
      <c r="P55" s="109"/>
      <c r="Q55" s="109"/>
      <c r="R55" s="109"/>
      <c r="S55" s="109"/>
      <c r="T55" s="109"/>
      <c r="U55" s="109"/>
      <c r="V55" s="109"/>
      <c r="W55" s="109"/>
      <c r="X55" s="109"/>
      <c r="Y55" s="109"/>
      <c r="Z55" s="109"/>
      <c r="AA55" s="109"/>
      <c r="AB55" s="109"/>
      <c r="AC55" s="109"/>
      <c r="AD55" s="109"/>
      <c r="AE55" s="109"/>
      <c r="AF55" s="109"/>
    </row>
    <row r="56" spans="1:32" ht="151.5" hidden="1" customHeight="1">
      <c r="A56" s="128" t="str">
        <f t="shared" si="1"/>
        <v/>
      </c>
      <c r="B56" s="206"/>
      <c r="C56" s="126" t="str">
        <f>IF(ISTEXT(B56),VLOOKUP(B56,'Listas y tablas'!$Q$3:$R$21,2,FALSE),"")</f>
        <v/>
      </c>
      <c r="D56" s="163"/>
      <c r="E56" s="206"/>
      <c r="F56" s="206"/>
      <c r="G56" s="206"/>
      <c r="H56" s="206"/>
      <c r="I56" s="305"/>
      <c r="J56" s="305"/>
      <c r="K56" s="305"/>
      <c r="L56" s="305"/>
      <c r="M56" s="162" t="str">
        <f t="shared" si="0"/>
        <v/>
      </c>
      <c r="N56" s="109"/>
      <c r="O56" s="109"/>
      <c r="P56" s="109"/>
      <c r="Q56" s="109"/>
      <c r="R56" s="109"/>
      <c r="S56" s="109"/>
      <c r="T56" s="109"/>
      <c r="U56" s="109"/>
      <c r="V56" s="109"/>
      <c r="W56" s="109"/>
      <c r="X56" s="109"/>
      <c r="Y56" s="109"/>
      <c r="Z56" s="109"/>
      <c r="AA56" s="109"/>
      <c r="AB56" s="109"/>
      <c r="AC56" s="109"/>
      <c r="AD56" s="109"/>
      <c r="AE56" s="109"/>
      <c r="AF56" s="109"/>
    </row>
    <row r="57" spans="1:32" ht="151.5" hidden="1" customHeight="1">
      <c r="A57" s="128" t="str">
        <f t="shared" si="1"/>
        <v/>
      </c>
      <c r="B57" s="206"/>
      <c r="C57" s="126" t="str">
        <f>IF(ISTEXT(B57),VLOOKUP(B57,'Listas y tablas'!$Q$3:$R$21,2,FALSE),"")</f>
        <v/>
      </c>
      <c r="D57" s="163"/>
      <c r="E57" s="206"/>
      <c r="F57" s="206"/>
      <c r="G57" s="206"/>
      <c r="H57" s="206"/>
      <c r="I57" s="305"/>
      <c r="J57" s="305"/>
      <c r="K57" s="305"/>
      <c r="L57" s="305"/>
      <c r="M57" s="162" t="str">
        <f t="shared" si="0"/>
        <v/>
      </c>
      <c r="N57" s="109"/>
      <c r="O57" s="109"/>
      <c r="P57" s="109"/>
      <c r="Q57" s="109"/>
      <c r="R57" s="109"/>
      <c r="S57" s="109"/>
      <c r="T57" s="109"/>
      <c r="U57" s="109"/>
      <c r="V57" s="109"/>
      <c r="W57" s="109"/>
      <c r="X57" s="109"/>
      <c r="Y57" s="109"/>
      <c r="Z57" s="109"/>
      <c r="AA57" s="109"/>
      <c r="AB57" s="109"/>
      <c r="AC57" s="109"/>
      <c r="AD57" s="109"/>
      <c r="AE57" s="109"/>
      <c r="AF57" s="109"/>
    </row>
    <row r="58" spans="1:32" ht="151.5" hidden="1" customHeight="1">
      <c r="A58" s="128" t="str">
        <f t="shared" si="1"/>
        <v/>
      </c>
      <c r="B58" s="206"/>
      <c r="C58" s="126" t="str">
        <f>IF(ISTEXT(B58),VLOOKUP(B58,'Listas y tablas'!$Q$3:$R$21,2,FALSE),"")</f>
        <v/>
      </c>
      <c r="D58" s="163"/>
      <c r="E58" s="206"/>
      <c r="F58" s="206"/>
      <c r="G58" s="206"/>
      <c r="H58" s="206"/>
      <c r="I58" s="305"/>
      <c r="J58" s="305"/>
      <c r="K58" s="305"/>
      <c r="L58" s="305"/>
      <c r="M58" s="162" t="str">
        <f t="shared" si="0"/>
        <v/>
      </c>
      <c r="N58" s="109"/>
      <c r="O58" s="109"/>
      <c r="P58" s="109"/>
      <c r="Q58" s="109"/>
      <c r="R58" s="109"/>
      <c r="S58" s="109"/>
      <c r="T58" s="109"/>
      <c r="U58" s="109"/>
      <c r="V58" s="109"/>
      <c r="W58" s="109"/>
      <c r="X58" s="109"/>
      <c r="Y58" s="109"/>
      <c r="Z58" s="109"/>
      <c r="AA58" s="109"/>
      <c r="AB58" s="109"/>
      <c r="AC58" s="109"/>
      <c r="AD58" s="109"/>
      <c r="AE58" s="109"/>
      <c r="AF58" s="109"/>
    </row>
    <row r="59" spans="1:32" ht="151.5" hidden="1" customHeight="1">
      <c r="A59" s="128" t="str">
        <f t="shared" si="1"/>
        <v/>
      </c>
      <c r="B59" s="206"/>
      <c r="C59" s="126" t="str">
        <f>IF(ISTEXT(B59),VLOOKUP(B59,'Listas y tablas'!$Q$3:$R$21,2,FALSE),"")</f>
        <v/>
      </c>
      <c r="D59" s="163"/>
      <c r="E59" s="206"/>
      <c r="F59" s="206"/>
      <c r="G59" s="206"/>
      <c r="H59" s="206"/>
      <c r="I59" s="305"/>
      <c r="J59" s="305"/>
      <c r="K59" s="305"/>
      <c r="L59" s="305"/>
      <c r="M59" s="162" t="str">
        <f t="shared" si="0"/>
        <v/>
      </c>
      <c r="N59" s="109"/>
      <c r="O59" s="109"/>
      <c r="P59" s="109"/>
      <c r="Q59" s="109"/>
      <c r="R59" s="109"/>
      <c r="S59" s="109"/>
      <c r="T59" s="109"/>
      <c r="U59" s="109"/>
      <c r="V59" s="109"/>
      <c r="W59" s="109"/>
      <c r="X59" s="109"/>
      <c r="Y59" s="109"/>
      <c r="Z59" s="109"/>
      <c r="AA59" s="109"/>
      <c r="AB59" s="109"/>
      <c r="AC59" s="109"/>
      <c r="AD59" s="109"/>
      <c r="AE59" s="109"/>
      <c r="AF59" s="109"/>
    </row>
    <row r="60" spans="1:32" ht="151.5" hidden="1" customHeight="1">
      <c r="A60" s="128" t="str">
        <f t="shared" si="1"/>
        <v/>
      </c>
      <c r="B60" s="206"/>
      <c r="C60" s="126" t="str">
        <f>IF(ISTEXT(B60),VLOOKUP(B60,'Listas y tablas'!$Q$3:$R$21,2,FALSE),"")</f>
        <v/>
      </c>
      <c r="D60" s="163"/>
      <c r="E60" s="206"/>
      <c r="F60" s="206"/>
      <c r="G60" s="206"/>
      <c r="H60" s="206"/>
      <c r="I60" s="307"/>
      <c r="J60" s="307"/>
      <c r="K60" s="307"/>
      <c r="L60" s="307"/>
      <c r="M60" s="162" t="str">
        <f t="shared" si="0"/>
        <v/>
      </c>
      <c r="N60" s="131"/>
      <c r="O60" s="131"/>
      <c r="P60" s="131"/>
      <c r="Q60" s="131"/>
      <c r="R60" s="131"/>
      <c r="S60" s="131"/>
      <c r="T60" s="131"/>
      <c r="U60" s="131"/>
      <c r="V60" s="131"/>
      <c r="W60" s="131"/>
      <c r="X60" s="131"/>
      <c r="Y60" s="131"/>
      <c r="Z60" s="131"/>
      <c r="AA60" s="131"/>
      <c r="AB60" s="131"/>
      <c r="AC60" s="131"/>
      <c r="AD60" s="131"/>
      <c r="AE60" s="131"/>
      <c r="AF60" s="131"/>
    </row>
    <row r="61" spans="1:32" ht="151.5" hidden="1" customHeight="1">
      <c r="A61" s="128" t="str">
        <f t="shared" si="1"/>
        <v/>
      </c>
      <c r="B61" s="206"/>
      <c r="C61" s="126" t="str">
        <f>IF(ISTEXT(B61),VLOOKUP(B61,'Listas y tablas'!$Q$3:$R$21,2,FALSE),"")</f>
        <v/>
      </c>
      <c r="D61" s="163"/>
      <c r="E61" s="206"/>
      <c r="F61" s="206"/>
      <c r="G61" s="206"/>
      <c r="H61" s="206"/>
      <c r="I61" s="307"/>
      <c r="J61" s="307"/>
      <c r="K61" s="307"/>
      <c r="L61" s="307"/>
      <c r="M61" s="162" t="str">
        <f t="shared" si="0"/>
        <v/>
      </c>
      <c r="N61" s="131"/>
      <c r="O61" s="131"/>
      <c r="P61" s="131"/>
      <c r="Q61" s="131"/>
      <c r="R61" s="131"/>
      <c r="S61" s="131"/>
      <c r="T61" s="131"/>
      <c r="U61" s="131"/>
      <c r="V61" s="131"/>
      <c r="W61" s="131"/>
      <c r="X61" s="131"/>
      <c r="Y61" s="131"/>
      <c r="Z61" s="131"/>
      <c r="AA61" s="131"/>
      <c r="AB61" s="131"/>
      <c r="AC61" s="131"/>
      <c r="AD61" s="131"/>
      <c r="AE61" s="131"/>
      <c r="AF61" s="131"/>
    </row>
    <row r="62" spans="1:32" ht="151.5" hidden="1" customHeight="1">
      <c r="A62" s="128" t="str">
        <f t="shared" si="1"/>
        <v/>
      </c>
      <c r="B62" s="206"/>
      <c r="C62" s="126" t="str">
        <f>IF(ISTEXT(B62),VLOOKUP(B62,'Listas y tablas'!$Q$3:$R$21,2,FALSE),"")</f>
        <v/>
      </c>
      <c r="D62" s="163"/>
      <c r="E62" s="206"/>
      <c r="F62" s="206"/>
      <c r="G62" s="206"/>
      <c r="H62" s="206"/>
      <c r="I62" s="307"/>
      <c r="J62" s="307"/>
      <c r="K62" s="307"/>
      <c r="L62" s="307"/>
      <c r="M62" s="162" t="str">
        <f t="shared" si="0"/>
        <v/>
      </c>
      <c r="N62" s="131"/>
      <c r="O62" s="131"/>
      <c r="P62" s="131"/>
      <c r="Q62" s="131"/>
      <c r="R62" s="131"/>
      <c r="S62" s="131"/>
      <c r="T62" s="131"/>
      <c r="U62" s="131"/>
      <c r="V62" s="131"/>
      <c r="W62" s="131"/>
      <c r="X62" s="131"/>
      <c r="Y62" s="131"/>
      <c r="Z62" s="131"/>
      <c r="AA62" s="131"/>
      <c r="AB62" s="131"/>
      <c r="AC62" s="131"/>
      <c r="AD62" s="131"/>
      <c r="AE62" s="131"/>
      <c r="AF62" s="131"/>
    </row>
    <row r="63" spans="1:32" ht="151.5" hidden="1" customHeight="1">
      <c r="A63" s="128" t="str">
        <f t="shared" si="1"/>
        <v/>
      </c>
      <c r="B63" s="206"/>
      <c r="C63" s="126" t="str">
        <f>IF(ISTEXT(B63),VLOOKUP(B63,'Listas y tablas'!$Q$3:$R$21,2,FALSE),"")</f>
        <v/>
      </c>
      <c r="D63" s="163"/>
      <c r="E63" s="206"/>
      <c r="F63" s="206"/>
      <c r="G63" s="206"/>
      <c r="H63" s="206"/>
      <c r="I63" s="307"/>
      <c r="J63" s="307"/>
      <c r="K63" s="307"/>
      <c r="L63" s="307"/>
      <c r="M63" s="162" t="str">
        <f t="shared" si="0"/>
        <v/>
      </c>
      <c r="N63" s="131"/>
      <c r="O63" s="131"/>
      <c r="P63" s="131"/>
      <c r="Q63" s="131"/>
      <c r="R63" s="131"/>
      <c r="S63" s="131"/>
      <c r="T63" s="131"/>
      <c r="U63" s="131"/>
      <c r="V63" s="131"/>
      <c r="W63" s="131"/>
      <c r="X63" s="131"/>
      <c r="Y63" s="131"/>
      <c r="Z63" s="131"/>
      <c r="AA63" s="131"/>
      <c r="AB63" s="131"/>
      <c r="AC63" s="131"/>
      <c r="AD63" s="131"/>
      <c r="AE63" s="131"/>
      <c r="AF63" s="131"/>
    </row>
    <row r="64" spans="1:32" ht="151.5" hidden="1" customHeight="1">
      <c r="A64" s="128" t="str">
        <f t="shared" si="1"/>
        <v/>
      </c>
      <c r="B64" s="206"/>
      <c r="C64" s="126" t="str">
        <f>IF(ISTEXT(B64),VLOOKUP(B64,'Listas y tablas'!$Q$3:$R$21,2,FALSE),"")</f>
        <v/>
      </c>
      <c r="D64" s="163"/>
      <c r="E64" s="206"/>
      <c r="F64" s="206"/>
      <c r="G64" s="206"/>
      <c r="H64" s="206"/>
      <c r="I64" s="307"/>
      <c r="J64" s="307"/>
      <c r="K64" s="307"/>
      <c r="L64" s="307"/>
      <c r="M64" s="162" t="str">
        <f t="shared" si="0"/>
        <v/>
      </c>
      <c r="N64" s="131"/>
      <c r="O64" s="131"/>
      <c r="P64" s="131"/>
      <c r="Q64" s="131"/>
      <c r="R64" s="131"/>
      <c r="S64" s="131"/>
      <c r="T64" s="131"/>
      <c r="U64" s="131"/>
      <c r="V64" s="131"/>
      <c r="W64" s="131"/>
      <c r="X64" s="131"/>
      <c r="Y64" s="131"/>
      <c r="Z64" s="131"/>
      <c r="AA64" s="131"/>
      <c r="AB64" s="131"/>
      <c r="AC64" s="131"/>
      <c r="AD64" s="131"/>
      <c r="AE64" s="131"/>
      <c r="AF64" s="131"/>
    </row>
    <row r="65" spans="1:32" ht="49.5" customHeight="1">
      <c r="A65" s="205"/>
      <c r="B65" s="309"/>
      <c r="C65" s="309"/>
      <c r="D65" s="309"/>
      <c r="E65" s="310" t="s">
        <v>114</v>
      </c>
      <c r="F65" s="311"/>
      <c r="G65" s="311"/>
      <c r="H65" s="286"/>
      <c r="I65" s="131"/>
      <c r="J65" s="131"/>
      <c r="K65" s="131"/>
      <c r="L65" s="131"/>
      <c r="M65" s="131"/>
      <c r="N65" s="131"/>
      <c r="O65" s="313"/>
      <c r="P65" s="131"/>
      <c r="Q65" s="131"/>
      <c r="R65" s="131"/>
      <c r="S65" s="131"/>
      <c r="T65" s="131"/>
      <c r="U65" s="131"/>
      <c r="V65" s="131"/>
      <c r="W65" s="131"/>
      <c r="X65" s="131"/>
      <c r="Y65" s="131"/>
      <c r="Z65" s="131"/>
      <c r="AA65" s="131"/>
      <c r="AB65" s="131"/>
      <c r="AC65" s="131"/>
      <c r="AD65" s="131"/>
      <c r="AE65" s="131"/>
      <c r="AF65" s="131"/>
    </row>
    <row r="66" spans="1:32" ht="16.5" customHeight="1">
      <c r="A66" s="207"/>
      <c r="B66" s="207"/>
      <c r="C66" s="207"/>
      <c r="D66" s="207"/>
      <c r="E66" s="207"/>
      <c r="F66" s="207"/>
      <c r="G66" s="207"/>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row>
    <row r="67" spans="1:32" ht="16.5" customHeight="1">
      <c r="A67" s="243"/>
      <c r="B67" s="131"/>
      <c r="C67" s="131"/>
      <c r="D67" s="131"/>
      <c r="E67" s="312" t="s">
        <v>115</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row>
    <row r="68" spans="1:32" ht="16.5" customHeight="1">
      <c r="A68" s="207"/>
      <c r="B68" s="207"/>
      <c r="C68" s="207"/>
      <c r="D68" s="207"/>
      <c r="E68" s="207"/>
      <c r="F68" s="207"/>
      <c r="G68" s="207"/>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row>
    <row r="69" spans="1:32" ht="16.5" customHeight="1">
      <c r="A69" s="207"/>
      <c r="B69" s="207"/>
      <c r="C69" s="207"/>
      <c r="D69" s="207"/>
      <c r="E69" s="207"/>
      <c r="F69" s="207"/>
      <c r="G69" s="207"/>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row>
    <row r="70" spans="1:32" ht="16.5" customHeight="1">
      <c r="A70" s="207"/>
      <c r="B70" s="207"/>
      <c r="C70" s="207"/>
      <c r="D70" s="207"/>
      <c r="E70" s="207"/>
      <c r="F70" s="207"/>
      <c r="G70" s="207"/>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row>
    <row r="71" spans="1:32" ht="16.5" customHeight="1">
      <c r="A71" s="207"/>
      <c r="B71" s="207"/>
      <c r="C71" s="207"/>
      <c r="D71" s="207"/>
      <c r="E71" s="207"/>
      <c r="F71" s="207"/>
      <c r="G71" s="207"/>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row>
    <row r="72" spans="1:32" ht="16.5" customHeight="1">
      <c r="A72" s="207"/>
      <c r="B72" s="207"/>
      <c r="C72" s="207"/>
      <c r="D72" s="207"/>
      <c r="E72" s="207"/>
      <c r="F72" s="207"/>
      <c r="G72" s="207"/>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row>
    <row r="73" spans="1:32" ht="16.5" customHeight="1">
      <c r="A73" s="207"/>
      <c r="B73" s="207"/>
      <c r="C73" s="207"/>
      <c r="D73" s="207"/>
      <c r="E73" s="207"/>
      <c r="F73" s="207"/>
      <c r="G73" s="207"/>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row>
    <row r="74" spans="1:32" ht="16.5" customHeight="1">
      <c r="A74" s="207"/>
      <c r="B74" s="207"/>
      <c r="C74" s="207"/>
      <c r="D74" s="207"/>
      <c r="E74" s="207"/>
      <c r="F74" s="207"/>
      <c r="G74" s="207"/>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row>
    <row r="75" spans="1:32" ht="16.5" customHeight="1">
      <c r="A75" s="207"/>
      <c r="B75" s="207"/>
      <c r="C75" s="207"/>
      <c r="D75" s="207"/>
      <c r="E75" s="207"/>
      <c r="F75" s="207"/>
      <c r="G75" s="207"/>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row>
    <row r="76" spans="1:32" ht="16.5" customHeight="1">
      <c r="A76" s="207"/>
      <c r="B76" s="207"/>
      <c r="C76" s="207"/>
      <c r="D76" s="207"/>
      <c r="E76" s="207"/>
      <c r="F76" s="207"/>
      <c r="G76" s="207"/>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row>
    <row r="77" spans="1:32" ht="16.5" customHeight="1">
      <c r="A77" s="207"/>
      <c r="B77" s="207"/>
      <c r="C77" s="207"/>
      <c r="D77" s="207"/>
      <c r="E77" s="207"/>
      <c r="F77" s="207"/>
      <c r="G77" s="207"/>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row>
    <row r="78" spans="1:32" ht="16.5" customHeight="1">
      <c r="A78" s="207"/>
      <c r="B78" s="207"/>
      <c r="C78" s="207"/>
      <c r="D78" s="207"/>
      <c r="E78" s="207"/>
      <c r="F78" s="207"/>
      <c r="G78" s="207"/>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row>
    <row r="79" spans="1:32" ht="16.5" customHeight="1">
      <c r="A79" s="207"/>
      <c r="B79" s="207"/>
      <c r="C79" s="207"/>
      <c r="D79" s="207"/>
      <c r="E79" s="207"/>
      <c r="F79" s="207"/>
      <c r="G79" s="207"/>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row>
    <row r="80" spans="1:32" ht="16.5" customHeight="1">
      <c r="A80" s="207"/>
      <c r="B80" s="207"/>
      <c r="C80" s="207"/>
      <c r="D80" s="207"/>
      <c r="E80" s="207"/>
      <c r="F80" s="207"/>
      <c r="G80" s="207"/>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row>
    <row r="81" spans="1:32" ht="16.5" customHeight="1">
      <c r="A81" s="207"/>
      <c r="B81" s="207"/>
      <c r="C81" s="207"/>
      <c r="D81" s="207"/>
      <c r="E81" s="207"/>
      <c r="F81" s="207"/>
      <c r="G81" s="207"/>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row>
    <row r="82" spans="1:32" ht="16.5" customHeight="1">
      <c r="A82" s="207"/>
      <c r="B82" s="207"/>
      <c r="C82" s="207"/>
      <c r="D82" s="207"/>
      <c r="E82" s="207"/>
      <c r="F82" s="207"/>
      <c r="G82" s="207"/>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row>
    <row r="83" spans="1:32" ht="16.5" customHeight="1">
      <c r="A83" s="207"/>
      <c r="B83" s="207"/>
      <c r="C83" s="207"/>
      <c r="D83" s="207"/>
      <c r="E83" s="207"/>
      <c r="F83" s="207"/>
      <c r="G83" s="207"/>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row>
    <row r="84" spans="1:32" ht="16.5" customHeight="1">
      <c r="A84" s="207"/>
      <c r="B84" s="207"/>
      <c r="C84" s="207"/>
      <c r="D84" s="207"/>
      <c r="E84" s="207"/>
      <c r="F84" s="207"/>
      <c r="G84" s="207"/>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row>
    <row r="85" spans="1:32" ht="16.5" customHeight="1">
      <c r="A85" s="207"/>
      <c r="B85" s="207"/>
      <c r="C85" s="207"/>
      <c r="D85" s="207"/>
      <c r="E85" s="207"/>
      <c r="F85" s="207"/>
      <c r="G85" s="207"/>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row>
    <row r="86" spans="1:32" ht="16.5" customHeight="1">
      <c r="A86" s="207"/>
      <c r="B86" s="207"/>
      <c r="C86" s="207"/>
      <c r="D86" s="207"/>
      <c r="E86" s="207"/>
      <c r="F86" s="207"/>
      <c r="G86" s="207"/>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row>
    <row r="87" spans="1:32" ht="16.5" customHeight="1">
      <c r="A87" s="207"/>
      <c r="B87" s="207"/>
      <c r="C87" s="207"/>
      <c r="D87" s="207"/>
      <c r="E87" s="207"/>
      <c r="F87" s="207"/>
      <c r="G87" s="207"/>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row>
    <row r="88" spans="1:32" ht="16.5" customHeight="1">
      <c r="A88" s="207"/>
      <c r="B88" s="207"/>
      <c r="C88" s="207"/>
      <c r="D88" s="207"/>
      <c r="E88" s="207"/>
      <c r="F88" s="207"/>
      <c r="G88" s="207"/>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row>
    <row r="89" spans="1:32" ht="16.5" customHeight="1">
      <c r="A89" s="207"/>
      <c r="B89" s="207"/>
      <c r="C89" s="207"/>
      <c r="D89" s="207"/>
      <c r="E89" s="207"/>
      <c r="F89" s="207"/>
      <c r="G89" s="207"/>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row>
    <row r="90" spans="1:32" ht="16.5" customHeight="1">
      <c r="A90" s="207"/>
      <c r="B90" s="207"/>
      <c r="C90" s="207"/>
      <c r="D90" s="207"/>
      <c r="E90" s="207"/>
      <c r="F90" s="207"/>
      <c r="G90" s="207"/>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row>
    <row r="91" spans="1:32" ht="16.5" customHeight="1">
      <c r="A91" s="207"/>
      <c r="B91" s="207"/>
      <c r="C91" s="207"/>
      <c r="D91" s="207"/>
      <c r="E91" s="207"/>
      <c r="F91" s="207"/>
      <c r="G91" s="207"/>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row>
    <row r="92" spans="1:32" ht="16.5" customHeight="1">
      <c r="A92" s="207"/>
      <c r="B92" s="207"/>
      <c r="C92" s="207"/>
      <c r="D92" s="207"/>
      <c r="E92" s="207"/>
      <c r="F92" s="207"/>
      <c r="G92" s="207"/>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row>
    <row r="93" spans="1:32" ht="16.5" customHeight="1">
      <c r="A93" s="207"/>
      <c r="B93" s="207"/>
      <c r="C93" s="207"/>
      <c r="D93" s="207"/>
      <c r="E93" s="207"/>
      <c r="F93" s="207"/>
      <c r="G93" s="207"/>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row>
    <row r="94" spans="1:32" ht="16.5" customHeight="1">
      <c r="A94" s="207"/>
      <c r="B94" s="207"/>
      <c r="C94" s="207"/>
      <c r="D94" s="207"/>
      <c r="E94" s="207"/>
      <c r="F94" s="207"/>
      <c r="G94" s="207"/>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row>
    <row r="95" spans="1:32" ht="16.5" customHeight="1">
      <c r="A95" s="207"/>
      <c r="B95" s="207"/>
      <c r="C95" s="207"/>
      <c r="D95" s="207"/>
      <c r="E95" s="207"/>
      <c r="F95" s="207"/>
      <c r="G95" s="207"/>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row>
    <row r="96" spans="1:32" ht="16.5" customHeight="1">
      <c r="A96" s="207"/>
      <c r="B96" s="207"/>
      <c r="C96" s="207"/>
      <c r="D96" s="207"/>
      <c r="E96" s="207"/>
      <c r="F96" s="207"/>
      <c r="G96" s="207"/>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row>
    <row r="97" spans="1:32" ht="16.5" customHeight="1">
      <c r="A97" s="207"/>
      <c r="B97" s="207"/>
      <c r="C97" s="207"/>
      <c r="D97" s="207"/>
      <c r="E97" s="207"/>
      <c r="F97" s="207"/>
      <c r="G97" s="207"/>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row>
    <row r="98" spans="1:32" ht="16.5" customHeight="1">
      <c r="A98" s="207"/>
      <c r="B98" s="207"/>
      <c r="C98" s="207"/>
      <c r="D98" s="207"/>
      <c r="E98" s="207"/>
      <c r="F98" s="207"/>
      <c r="G98" s="207"/>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row>
    <row r="99" spans="1:32" ht="16.5" customHeight="1">
      <c r="A99" s="207"/>
      <c r="B99" s="207"/>
      <c r="C99" s="207"/>
      <c r="D99" s="207"/>
      <c r="E99" s="207"/>
      <c r="F99" s="207"/>
      <c r="G99" s="207"/>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row>
    <row r="100" spans="1:32" ht="16.5" customHeight="1">
      <c r="A100" s="207"/>
      <c r="B100" s="207"/>
      <c r="C100" s="207"/>
      <c r="D100" s="207"/>
      <c r="E100" s="207"/>
      <c r="F100" s="207"/>
      <c r="G100" s="207"/>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row>
    <row r="101" spans="1:32" ht="16.5" customHeight="1">
      <c r="A101" s="207"/>
      <c r="B101" s="207"/>
      <c r="C101" s="207"/>
      <c r="D101" s="207"/>
      <c r="E101" s="207"/>
      <c r="F101" s="207"/>
      <c r="G101" s="207"/>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row>
    <row r="102" spans="1:32" ht="16.5" customHeight="1">
      <c r="A102" s="207"/>
      <c r="B102" s="207"/>
      <c r="C102" s="207"/>
      <c r="D102" s="207"/>
      <c r="E102" s="207"/>
      <c r="F102" s="207"/>
      <c r="G102" s="207"/>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row>
    <row r="103" spans="1:32" ht="16.5" customHeight="1">
      <c r="A103" s="207"/>
      <c r="B103" s="207"/>
      <c r="C103" s="207"/>
      <c r="D103" s="207"/>
      <c r="E103" s="207"/>
      <c r="F103" s="207"/>
      <c r="G103" s="207"/>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row>
    <row r="104" spans="1:32" ht="16.5" customHeight="1">
      <c r="A104" s="207"/>
      <c r="B104" s="207"/>
      <c r="C104" s="207"/>
      <c r="D104" s="207"/>
      <c r="E104" s="207"/>
      <c r="F104" s="207"/>
      <c r="G104" s="207"/>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row>
    <row r="105" spans="1:32" ht="16.5" customHeight="1">
      <c r="A105" s="207"/>
      <c r="B105" s="207"/>
      <c r="C105" s="207"/>
      <c r="D105" s="207"/>
      <c r="E105" s="207"/>
      <c r="F105" s="207"/>
      <c r="G105" s="207"/>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row>
    <row r="106" spans="1:32" ht="16.5" customHeight="1">
      <c r="A106" s="207"/>
      <c r="B106" s="207"/>
      <c r="C106" s="207"/>
      <c r="D106" s="207"/>
      <c r="E106" s="207"/>
      <c r="F106" s="207"/>
      <c r="G106" s="207"/>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row>
    <row r="107" spans="1:32" ht="16.5" customHeight="1">
      <c r="A107" s="207"/>
      <c r="B107" s="207"/>
      <c r="C107" s="207"/>
      <c r="D107" s="207"/>
      <c r="E107" s="207"/>
      <c r="F107" s="207"/>
      <c r="G107" s="207"/>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row>
    <row r="108" spans="1:32" ht="16.5" customHeight="1">
      <c r="A108" s="207"/>
      <c r="B108" s="207"/>
      <c r="C108" s="207"/>
      <c r="D108" s="207"/>
      <c r="E108" s="207"/>
      <c r="F108" s="207"/>
      <c r="G108" s="207"/>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row>
    <row r="109" spans="1:32" ht="16.5" customHeight="1">
      <c r="A109" s="207"/>
      <c r="B109" s="207"/>
      <c r="C109" s="207"/>
      <c r="D109" s="207"/>
      <c r="E109" s="207"/>
      <c r="F109" s="207"/>
      <c r="G109" s="207"/>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row>
    <row r="110" spans="1:32" ht="16.5" customHeight="1">
      <c r="A110" s="207"/>
      <c r="B110" s="207"/>
      <c r="C110" s="207"/>
      <c r="D110" s="207"/>
      <c r="E110" s="207"/>
      <c r="F110" s="207"/>
      <c r="G110" s="207"/>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row>
    <row r="111" spans="1:32" ht="16.5" customHeight="1">
      <c r="A111" s="207"/>
      <c r="B111" s="207"/>
      <c r="C111" s="207"/>
      <c r="D111" s="207"/>
      <c r="E111" s="207"/>
      <c r="F111" s="207"/>
      <c r="G111" s="207"/>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row>
    <row r="112" spans="1:32" ht="16.5" customHeight="1">
      <c r="A112" s="207"/>
      <c r="B112" s="207"/>
      <c r="C112" s="207"/>
      <c r="D112" s="207"/>
      <c r="E112" s="207"/>
      <c r="F112" s="207"/>
      <c r="G112" s="207"/>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row>
    <row r="113" spans="1:32" ht="16.5" customHeight="1">
      <c r="A113" s="207"/>
      <c r="B113" s="207"/>
      <c r="C113" s="207"/>
      <c r="D113" s="207"/>
      <c r="E113" s="207"/>
      <c r="F113" s="207"/>
      <c r="G113" s="207"/>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row>
    <row r="114" spans="1:32" ht="16.5" customHeight="1">
      <c r="A114" s="207"/>
      <c r="B114" s="207"/>
      <c r="C114" s="207"/>
      <c r="D114" s="207"/>
      <c r="E114" s="207"/>
      <c r="F114" s="207"/>
      <c r="G114" s="207"/>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row>
    <row r="115" spans="1:32" ht="16.5" customHeight="1">
      <c r="A115" s="207"/>
      <c r="B115" s="207"/>
      <c r="C115" s="207"/>
      <c r="D115" s="207"/>
      <c r="E115" s="207"/>
      <c r="F115" s="207"/>
      <c r="G115" s="207"/>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6.5" customHeight="1">
      <c r="A116" s="207"/>
      <c r="B116" s="207"/>
      <c r="C116" s="207"/>
      <c r="D116" s="207"/>
      <c r="E116" s="207"/>
      <c r="F116" s="207"/>
      <c r="G116" s="207"/>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6.5" customHeight="1">
      <c r="A117" s="207"/>
      <c r="B117" s="207"/>
      <c r="C117" s="207"/>
      <c r="D117" s="207"/>
      <c r="E117" s="207"/>
      <c r="F117" s="207"/>
      <c r="G117" s="207"/>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6.5" customHeight="1">
      <c r="A118" s="207"/>
      <c r="B118" s="207"/>
      <c r="C118" s="207"/>
      <c r="D118" s="207"/>
      <c r="E118" s="207"/>
      <c r="F118" s="207"/>
      <c r="G118" s="207"/>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6.5" customHeight="1">
      <c r="A119" s="207"/>
      <c r="B119" s="207"/>
      <c r="C119" s="207"/>
      <c r="D119" s="207"/>
      <c r="E119" s="207"/>
      <c r="F119" s="207"/>
      <c r="G119" s="207"/>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6.5" customHeight="1">
      <c r="A120" s="207"/>
      <c r="B120" s="207"/>
      <c r="C120" s="207"/>
      <c r="D120" s="207"/>
      <c r="E120" s="207"/>
      <c r="F120" s="207"/>
      <c r="G120" s="207"/>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6.5" customHeight="1">
      <c r="A121" s="207"/>
      <c r="B121" s="207"/>
      <c r="C121" s="207"/>
      <c r="D121" s="207"/>
      <c r="E121" s="207"/>
      <c r="F121" s="207"/>
      <c r="G121" s="207"/>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6.5" customHeight="1">
      <c r="A122" s="207"/>
      <c r="B122" s="207"/>
      <c r="C122" s="207"/>
      <c r="D122" s="207"/>
      <c r="E122" s="207"/>
      <c r="F122" s="207"/>
      <c r="G122" s="207"/>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6.5" customHeight="1">
      <c r="A123" s="207"/>
      <c r="B123" s="207"/>
      <c r="C123" s="207"/>
      <c r="D123" s="207"/>
      <c r="E123" s="207"/>
      <c r="F123" s="207"/>
      <c r="G123" s="207"/>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6.5" customHeight="1">
      <c r="A124" s="207"/>
      <c r="B124" s="207"/>
      <c r="C124" s="207"/>
      <c r="D124" s="207"/>
      <c r="E124" s="207"/>
      <c r="F124" s="207"/>
      <c r="G124" s="207"/>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6.5" customHeight="1">
      <c r="A125" s="207"/>
      <c r="B125" s="207"/>
      <c r="C125" s="207"/>
      <c r="D125" s="207"/>
      <c r="E125" s="207"/>
      <c r="F125" s="207"/>
      <c r="G125" s="207"/>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6.5" customHeight="1">
      <c r="A126" s="207"/>
      <c r="B126" s="207"/>
      <c r="C126" s="207"/>
      <c r="D126" s="207"/>
      <c r="E126" s="207"/>
      <c r="F126" s="207"/>
      <c r="G126" s="207"/>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6.5" customHeight="1">
      <c r="A127" s="207"/>
      <c r="B127" s="207"/>
      <c r="C127" s="207"/>
      <c r="D127" s="207"/>
      <c r="E127" s="207"/>
      <c r="F127" s="207"/>
      <c r="G127" s="207"/>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6.5" customHeight="1">
      <c r="A128" s="207"/>
      <c r="B128" s="207"/>
      <c r="C128" s="207"/>
      <c r="D128" s="207"/>
      <c r="E128" s="207"/>
      <c r="F128" s="207"/>
      <c r="G128" s="207"/>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207"/>
      <c r="B129" s="207"/>
      <c r="C129" s="207"/>
      <c r="D129" s="207"/>
      <c r="E129" s="207"/>
      <c r="F129" s="207"/>
      <c r="G129" s="207"/>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6.5" customHeight="1">
      <c r="A130" s="207"/>
      <c r="B130" s="207"/>
      <c r="C130" s="207"/>
      <c r="D130" s="207"/>
      <c r="E130" s="207"/>
      <c r="F130" s="207"/>
      <c r="G130" s="207"/>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16.5" customHeight="1">
      <c r="A131" s="207"/>
      <c r="B131" s="207"/>
      <c r="C131" s="207"/>
      <c r="D131" s="207"/>
      <c r="E131" s="207"/>
      <c r="F131" s="207"/>
      <c r="G131" s="207"/>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row>
    <row r="132" spans="1:32" ht="16.5" customHeight="1">
      <c r="A132" s="207"/>
      <c r="B132" s="207"/>
      <c r="C132" s="207"/>
      <c r="D132" s="207"/>
      <c r="E132" s="207"/>
      <c r="F132" s="207"/>
      <c r="G132" s="207"/>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6.5" customHeight="1">
      <c r="A133" s="207"/>
      <c r="B133" s="207"/>
      <c r="C133" s="207"/>
      <c r="D133" s="207"/>
      <c r="E133" s="207"/>
      <c r="F133" s="207"/>
      <c r="G133" s="207"/>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row>
    <row r="134" spans="1:32" ht="16.5" customHeight="1">
      <c r="A134" s="207"/>
      <c r="B134" s="207"/>
      <c r="C134" s="207"/>
      <c r="D134" s="207"/>
      <c r="E134" s="207"/>
      <c r="F134" s="207"/>
      <c r="G134" s="207"/>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6.5" customHeight="1">
      <c r="A135" s="207"/>
      <c r="B135" s="207"/>
      <c r="C135" s="207"/>
      <c r="D135" s="207"/>
      <c r="E135" s="207"/>
      <c r="F135" s="207"/>
      <c r="G135" s="207"/>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16.5" customHeight="1">
      <c r="A136" s="207"/>
      <c r="B136" s="207"/>
      <c r="C136" s="207"/>
      <c r="D136" s="207"/>
      <c r="E136" s="207"/>
      <c r="F136" s="207"/>
      <c r="G136" s="207"/>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6.5" customHeight="1">
      <c r="A137" s="207"/>
      <c r="B137" s="207"/>
      <c r="C137" s="207"/>
      <c r="D137" s="207"/>
      <c r="E137" s="207"/>
      <c r="F137" s="207"/>
      <c r="G137" s="207"/>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16.5" customHeight="1">
      <c r="A138" s="207"/>
      <c r="B138" s="207"/>
      <c r="C138" s="207"/>
      <c r="D138" s="207"/>
      <c r="E138" s="207"/>
      <c r="F138" s="207"/>
      <c r="G138" s="207"/>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6.5" customHeight="1">
      <c r="A139" s="207"/>
      <c r="B139" s="207"/>
      <c r="C139" s="207"/>
      <c r="D139" s="207"/>
      <c r="E139" s="207"/>
      <c r="F139" s="207"/>
      <c r="G139" s="207"/>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6.5" customHeight="1">
      <c r="A140" s="207"/>
      <c r="B140" s="207"/>
      <c r="C140" s="207"/>
      <c r="D140" s="207"/>
      <c r="E140" s="207"/>
      <c r="F140" s="207"/>
      <c r="G140" s="207"/>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6.5" customHeight="1">
      <c r="A141" s="207"/>
      <c r="B141" s="207"/>
      <c r="C141" s="207"/>
      <c r="D141" s="207"/>
      <c r="E141" s="207"/>
      <c r="F141" s="207"/>
      <c r="G141" s="207"/>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16.5" customHeight="1">
      <c r="A142" s="207"/>
      <c r="B142" s="207"/>
      <c r="C142" s="207"/>
      <c r="D142" s="207"/>
      <c r="E142" s="207"/>
      <c r="F142" s="207"/>
      <c r="G142" s="207"/>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6.5" customHeight="1">
      <c r="A143" s="207"/>
      <c r="B143" s="207"/>
      <c r="C143" s="207"/>
      <c r="D143" s="207"/>
      <c r="E143" s="207"/>
      <c r="F143" s="207"/>
      <c r="G143" s="207"/>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16.5" customHeight="1">
      <c r="A144" s="207"/>
      <c r="B144" s="207"/>
      <c r="C144" s="207"/>
      <c r="D144" s="207"/>
      <c r="E144" s="207"/>
      <c r="F144" s="207"/>
      <c r="G144" s="207"/>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6.5" customHeight="1">
      <c r="A145" s="207"/>
      <c r="B145" s="207"/>
      <c r="C145" s="207"/>
      <c r="D145" s="207"/>
      <c r="E145" s="207"/>
      <c r="F145" s="207"/>
      <c r="G145" s="207"/>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16.5" customHeight="1">
      <c r="A146" s="207"/>
      <c r="B146" s="207"/>
      <c r="C146" s="207"/>
      <c r="D146" s="207"/>
      <c r="E146" s="207"/>
      <c r="F146" s="207"/>
      <c r="G146" s="207"/>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6.5" customHeight="1">
      <c r="A147" s="207"/>
      <c r="B147" s="207"/>
      <c r="C147" s="207"/>
      <c r="D147" s="207"/>
      <c r="E147" s="207"/>
      <c r="F147" s="207"/>
      <c r="G147" s="207"/>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6.5" customHeight="1">
      <c r="A148" s="207"/>
      <c r="B148" s="207"/>
      <c r="C148" s="207"/>
      <c r="D148" s="207"/>
      <c r="E148" s="207"/>
      <c r="F148" s="207"/>
      <c r="G148" s="207"/>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row>
    <row r="149" spans="1:32" ht="16.5" customHeight="1">
      <c r="A149" s="207"/>
      <c r="B149" s="207"/>
      <c r="C149" s="207"/>
      <c r="D149" s="207"/>
      <c r="E149" s="207"/>
      <c r="F149" s="207"/>
      <c r="G149" s="207"/>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row>
    <row r="150" spans="1:32" ht="16.5" customHeight="1">
      <c r="A150" s="207"/>
      <c r="B150" s="207"/>
      <c r="C150" s="207"/>
      <c r="D150" s="207"/>
      <c r="E150" s="207"/>
      <c r="F150" s="207"/>
      <c r="G150" s="207"/>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row>
    <row r="151" spans="1:32" ht="16.5" customHeight="1">
      <c r="A151" s="207"/>
      <c r="B151" s="207"/>
      <c r="C151" s="207"/>
      <c r="D151" s="207"/>
      <c r="E151" s="207"/>
      <c r="F151" s="207"/>
      <c r="G151" s="207"/>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row>
    <row r="152" spans="1:32" ht="16.5" customHeight="1">
      <c r="A152" s="207"/>
      <c r="B152" s="207"/>
      <c r="C152" s="207"/>
      <c r="D152" s="207"/>
      <c r="E152" s="207"/>
      <c r="F152" s="207"/>
      <c r="G152" s="207"/>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row>
    <row r="153" spans="1:32" ht="16.5" customHeight="1">
      <c r="A153" s="207"/>
      <c r="B153" s="207"/>
      <c r="C153" s="207"/>
      <c r="D153" s="207"/>
      <c r="E153" s="207"/>
      <c r="F153" s="207"/>
      <c r="G153" s="207"/>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6.5" customHeight="1">
      <c r="A154" s="207"/>
      <c r="B154" s="207"/>
      <c r="C154" s="207"/>
      <c r="D154" s="207"/>
      <c r="E154" s="207"/>
      <c r="F154" s="207"/>
      <c r="G154" s="207"/>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6.5" customHeight="1">
      <c r="A155" s="207"/>
      <c r="B155" s="207"/>
      <c r="C155" s="207"/>
      <c r="D155" s="207"/>
      <c r="E155" s="207"/>
      <c r="F155" s="207"/>
      <c r="G155" s="207"/>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6.5" customHeight="1">
      <c r="A156" s="207"/>
      <c r="B156" s="207"/>
      <c r="C156" s="207"/>
      <c r="D156" s="207"/>
      <c r="E156" s="207"/>
      <c r="F156" s="207"/>
      <c r="G156" s="207"/>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6.5" customHeight="1">
      <c r="A157" s="207"/>
      <c r="B157" s="207"/>
      <c r="C157" s="207"/>
      <c r="D157" s="207"/>
      <c r="E157" s="207"/>
      <c r="F157" s="207"/>
      <c r="G157" s="207"/>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6.5" customHeight="1">
      <c r="A158" s="207"/>
      <c r="B158" s="207"/>
      <c r="C158" s="207"/>
      <c r="D158" s="207"/>
      <c r="E158" s="207"/>
      <c r="F158" s="207"/>
      <c r="G158" s="207"/>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6.5" customHeight="1">
      <c r="A159" s="207"/>
      <c r="B159" s="207"/>
      <c r="C159" s="207"/>
      <c r="D159" s="207"/>
      <c r="E159" s="207"/>
      <c r="F159" s="207"/>
      <c r="G159" s="207"/>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6.5" customHeight="1">
      <c r="A160" s="207"/>
      <c r="B160" s="207"/>
      <c r="C160" s="207"/>
      <c r="D160" s="207"/>
      <c r="E160" s="207"/>
      <c r="F160" s="207"/>
      <c r="G160" s="207"/>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6.5" customHeight="1">
      <c r="A161" s="207"/>
      <c r="B161" s="207"/>
      <c r="C161" s="207"/>
      <c r="D161" s="207"/>
      <c r="E161" s="207"/>
      <c r="F161" s="207"/>
      <c r="G161" s="207"/>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6.5" customHeight="1">
      <c r="A162" s="207"/>
      <c r="B162" s="207"/>
      <c r="C162" s="207"/>
      <c r="D162" s="207"/>
      <c r="E162" s="207"/>
      <c r="F162" s="207"/>
      <c r="G162" s="207"/>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6.5" customHeight="1">
      <c r="A163" s="207"/>
      <c r="B163" s="207"/>
      <c r="C163" s="207"/>
      <c r="D163" s="207"/>
      <c r="E163" s="207"/>
      <c r="F163" s="207"/>
      <c r="G163" s="207"/>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6.5" customHeight="1">
      <c r="A164" s="207"/>
      <c r="B164" s="207"/>
      <c r="C164" s="207"/>
      <c r="D164" s="207"/>
      <c r="E164" s="207"/>
      <c r="F164" s="207"/>
      <c r="G164" s="207"/>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6.5" customHeight="1">
      <c r="A165" s="207"/>
      <c r="B165" s="207"/>
      <c r="C165" s="207"/>
      <c r="D165" s="207"/>
      <c r="E165" s="207"/>
      <c r="F165" s="207"/>
      <c r="G165" s="207"/>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6.5" customHeight="1">
      <c r="A166" s="207"/>
      <c r="B166" s="207"/>
      <c r="C166" s="207"/>
      <c r="D166" s="207"/>
      <c r="E166" s="207"/>
      <c r="F166" s="207"/>
      <c r="G166" s="207"/>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6.5" customHeight="1">
      <c r="A167" s="207"/>
      <c r="B167" s="207"/>
      <c r="C167" s="207"/>
      <c r="D167" s="207"/>
      <c r="E167" s="207"/>
      <c r="F167" s="207"/>
      <c r="G167" s="207"/>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6.5" customHeight="1">
      <c r="A168" s="207"/>
      <c r="B168" s="207"/>
      <c r="C168" s="207"/>
      <c r="D168" s="207"/>
      <c r="E168" s="207"/>
      <c r="F168" s="207"/>
      <c r="G168" s="207"/>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6.5" customHeight="1">
      <c r="A169" s="207"/>
      <c r="B169" s="207"/>
      <c r="C169" s="207"/>
      <c r="D169" s="207"/>
      <c r="E169" s="207"/>
      <c r="F169" s="207"/>
      <c r="G169" s="207"/>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16.5" customHeight="1">
      <c r="A170" s="207"/>
      <c r="B170" s="207"/>
      <c r="C170" s="207"/>
      <c r="D170" s="207"/>
      <c r="E170" s="207"/>
      <c r="F170" s="207"/>
      <c r="G170" s="207"/>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6.5" customHeight="1">
      <c r="A171" s="207"/>
      <c r="B171" s="207"/>
      <c r="C171" s="207"/>
      <c r="D171" s="207"/>
      <c r="E171" s="207"/>
      <c r="F171" s="207"/>
      <c r="G171" s="207"/>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6.5" customHeight="1">
      <c r="A172" s="207"/>
      <c r="B172" s="207"/>
      <c r="C172" s="207"/>
      <c r="D172" s="207"/>
      <c r="E172" s="207"/>
      <c r="F172" s="207"/>
      <c r="G172" s="207"/>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6.5" customHeight="1">
      <c r="A173" s="207"/>
      <c r="B173" s="207"/>
      <c r="C173" s="207"/>
      <c r="D173" s="207"/>
      <c r="E173" s="207"/>
      <c r="F173" s="207"/>
      <c r="G173" s="207"/>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6.5" customHeight="1">
      <c r="A174" s="207"/>
      <c r="B174" s="207"/>
      <c r="C174" s="207"/>
      <c r="D174" s="207"/>
      <c r="E174" s="207"/>
      <c r="F174" s="207"/>
      <c r="G174" s="207"/>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6.5" customHeight="1">
      <c r="A175" s="207"/>
      <c r="B175" s="207"/>
      <c r="C175" s="207"/>
      <c r="D175" s="207"/>
      <c r="E175" s="207"/>
      <c r="F175" s="207"/>
      <c r="G175" s="207"/>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6.5" customHeight="1">
      <c r="A176" s="207"/>
      <c r="B176" s="207"/>
      <c r="C176" s="207"/>
      <c r="D176" s="207"/>
      <c r="E176" s="207"/>
      <c r="F176" s="207"/>
      <c r="G176" s="207"/>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6.5" customHeight="1">
      <c r="A177" s="207"/>
      <c r="B177" s="207"/>
      <c r="C177" s="207"/>
      <c r="D177" s="207"/>
      <c r="E177" s="207"/>
      <c r="F177" s="207"/>
      <c r="G177" s="207"/>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6.5" customHeight="1">
      <c r="A178" s="207"/>
      <c r="B178" s="207"/>
      <c r="C178" s="207"/>
      <c r="D178" s="207"/>
      <c r="E178" s="207"/>
      <c r="F178" s="207"/>
      <c r="G178" s="207"/>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6.5" customHeight="1">
      <c r="A179" s="207"/>
      <c r="B179" s="207"/>
      <c r="C179" s="207"/>
      <c r="D179" s="207"/>
      <c r="E179" s="207"/>
      <c r="F179" s="207"/>
      <c r="G179" s="207"/>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6.5" customHeight="1">
      <c r="A180" s="207"/>
      <c r="B180" s="207"/>
      <c r="C180" s="207"/>
      <c r="D180" s="207"/>
      <c r="E180" s="207"/>
      <c r="F180" s="207"/>
      <c r="G180" s="207"/>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6.5" customHeight="1">
      <c r="A181" s="207"/>
      <c r="B181" s="207"/>
      <c r="C181" s="207"/>
      <c r="D181" s="207"/>
      <c r="E181" s="207"/>
      <c r="F181" s="207"/>
      <c r="G181" s="207"/>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6.5" customHeight="1">
      <c r="A182" s="207"/>
      <c r="B182" s="207"/>
      <c r="C182" s="207"/>
      <c r="D182" s="207"/>
      <c r="E182" s="207"/>
      <c r="F182" s="207"/>
      <c r="G182" s="207"/>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6.5" customHeight="1">
      <c r="A183" s="207"/>
      <c r="B183" s="207"/>
      <c r="C183" s="207"/>
      <c r="D183" s="207"/>
      <c r="E183" s="207"/>
      <c r="F183" s="207"/>
      <c r="G183" s="207"/>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6.5" customHeight="1">
      <c r="A184" s="207"/>
      <c r="B184" s="207"/>
      <c r="C184" s="207"/>
      <c r="D184" s="207"/>
      <c r="E184" s="207"/>
      <c r="F184" s="207"/>
      <c r="G184" s="207"/>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6.5" customHeight="1">
      <c r="A185" s="207"/>
      <c r="B185" s="207"/>
      <c r="C185" s="207"/>
      <c r="D185" s="207"/>
      <c r="E185" s="207"/>
      <c r="F185" s="207"/>
      <c r="G185" s="207"/>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6.5" customHeight="1">
      <c r="A186" s="207"/>
      <c r="B186" s="207"/>
      <c r="C186" s="207"/>
      <c r="D186" s="207"/>
      <c r="E186" s="207"/>
      <c r="F186" s="207"/>
      <c r="G186" s="207"/>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6.5" customHeight="1">
      <c r="A187" s="207"/>
      <c r="B187" s="207"/>
      <c r="C187" s="207"/>
      <c r="D187" s="207"/>
      <c r="E187" s="207"/>
      <c r="F187" s="207"/>
      <c r="G187" s="207"/>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6.5" customHeight="1">
      <c r="A188" s="207"/>
      <c r="B188" s="207"/>
      <c r="C188" s="207"/>
      <c r="D188" s="207"/>
      <c r="E188" s="207"/>
      <c r="F188" s="207"/>
      <c r="G188" s="207"/>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6.5" customHeight="1">
      <c r="A189" s="207"/>
      <c r="B189" s="207"/>
      <c r="C189" s="207"/>
      <c r="D189" s="207"/>
      <c r="E189" s="207"/>
      <c r="F189" s="207"/>
      <c r="G189" s="207"/>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6.5" customHeight="1">
      <c r="A190" s="207"/>
      <c r="B190" s="207"/>
      <c r="C190" s="207"/>
      <c r="D190" s="207"/>
      <c r="E190" s="207"/>
      <c r="F190" s="207"/>
      <c r="G190" s="207"/>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6.5" customHeight="1">
      <c r="A191" s="207"/>
      <c r="B191" s="207"/>
      <c r="C191" s="207"/>
      <c r="D191" s="207"/>
      <c r="E191" s="207"/>
      <c r="F191" s="207"/>
      <c r="G191" s="207"/>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6.5" customHeight="1">
      <c r="A192" s="207"/>
      <c r="B192" s="207"/>
      <c r="C192" s="207"/>
      <c r="D192" s="207"/>
      <c r="E192" s="207"/>
      <c r="F192" s="207"/>
      <c r="G192" s="207"/>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6.5" customHeight="1">
      <c r="A193" s="207"/>
      <c r="B193" s="207"/>
      <c r="C193" s="207"/>
      <c r="D193" s="207"/>
      <c r="E193" s="207"/>
      <c r="F193" s="207"/>
      <c r="G193" s="207"/>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6.5" customHeight="1">
      <c r="A194" s="207"/>
      <c r="B194" s="207"/>
      <c r="C194" s="207"/>
      <c r="D194" s="207"/>
      <c r="E194" s="207"/>
      <c r="F194" s="207"/>
      <c r="G194" s="207"/>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6.5" customHeight="1">
      <c r="A195" s="207"/>
      <c r="B195" s="207"/>
      <c r="C195" s="207"/>
      <c r="D195" s="207"/>
      <c r="E195" s="207"/>
      <c r="F195" s="207"/>
      <c r="G195" s="207"/>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6.5" customHeight="1">
      <c r="A196" s="207"/>
      <c r="B196" s="207"/>
      <c r="C196" s="207"/>
      <c r="D196" s="207"/>
      <c r="E196" s="207"/>
      <c r="F196" s="207"/>
      <c r="G196" s="207"/>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6.5" customHeight="1">
      <c r="A197" s="207"/>
      <c r="B197" s="207"/>
      <c r="C197" s="207"/>
      <c r="D197" s="207"/>
      <c r="E197" s="207"/>
      <c r="F197" s="207"/>
      <c r="G197" s="207"/>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6.5" customHeight="1">
      <c r="A198" s="207"/>
      <c r="B198" s="207"/>
      <c r="C198" s="207"/>
      <c r="D198" s="207"/>
      <c r="E198" s="207"/>
      <c r="F198" s="207"/>
      <c r="G198" s="207"/>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6.5" customHeight="1">
      <c r="A199" s="207"/>
      <c r="B199" s="207"/>
      <c r="C199" s="207"/>
      <c r="D199" s="207"/>
      <c r="E199" s="207"/>
      <c r="F199" s="207"/>
      <c r="G199" s="207"/>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6.5" customHeight="1">
      <c r="A200" s="207"/>
      <c r="B200" s="207"/>
      <c r="C200" s="207"/>
      <c r="D200" s="207"/>
      <c r="E200" s="207"/>
      <c r="F200" s="207"/>
      <c r="G200" s="207"/>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6.5" customHeight="1">
      <c r="A201" s="207"/>
      <c r="B201" s="207"/>
      <c r="C201" s="207"/>
      <c r="D201" s="207"/>
      <c r="E201" s="207"/>
      <c r="F201" s="207"/>
      <c r="G201" s="207"/>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6.5" customHeight="1">
      <c r="A202" s="207"/>
      <c r="B202" s="207"/>
      <c r="C202" s="207"/>
      <c r="D202" s="207"/>
      <c r="E202" s="207"/>
      <c r="F202" s="207"/>
      <c r="G202" s="207"/>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6.5" customHeight="1">
      <c r="A203" s="207"/>
      <c r="B203" s="207"/>
      <c r="C203" s="207"/>
      <c r="D203" s="207"/>
      <c r="E203" s="207"/>
      <c r="F203" s="207"/>
      <c r="G203" s="207"/>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6.5" customHeight="1">
      <c r="A204" s="207"/>
      <c r="B204" s="207"/>
      <c r="C204" s="207"/>
      <c r="D204" s="207"/>
      <c r="E204" s="207"/>
      <c r="F204" s="207"/>
      <c r="G204" s="207"/>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6.5" customHeight="1">
      <c r="A205" s="207"/>
      <c r="B205" s="207"/>
      <c r="C205" s="207"/>
      <c r="D205" s="207"/>
      <c r="E205" s="207"/>
      <c r="F205" s="207"/>
      <c r="G205" s="207"/>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row>
    <row r="206" spans="1:32" ht="16.5" customHeight="1">
      <c r="A206" s="207"/>
      <c r="B206" s="207"/>
      <c r="C206" s="207"/>
      <c r="D206" s="207"/>
      <c r="E206" s="207"/>
      <c r="F206" s="207"/>
      <c r="G206" s="207"/>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row>
    <row r="207" spans="1:32" ht="16.5" customHeight="1">
      <c r="A207" s="207"/>
      <c r="B207" s="207"/>
      <c r="C207" s="207"/>
      <c r="D207" s="207"/>
      <c r="E207" s="207"/>
      <c r="F207" s="207"/>
      <c r="G207" s="207"/>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row>
    <row r="208" spans="1:32" ht="16.5" customHeight="1">
      <c r="A208" s="207"/>
      <c r="B208" s="207"/>
      <c r="C208" s="207"/>
      <c r="D208" s="207"/>
      <c r="E208" s="207"/>
      <c r="F208" s="207"/>
      <c r="G208" s="207"/>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row>
    <row r="209" spans="1:32" ht="16.5" customHeight="1">
      <c r="A209" s="207"/>
      <c r="B209" s="207"/>
      <c r="C209" s="207"/>
      <c r="D209" s="207"/>
      <c r="E209" s="207"/>
      <c r="F209" s="207"/>
      <c r="G209" s="207"/>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row>
    <row r="210" spans="1:32" ht="16.5" customHeight="1">
      <c r="A210" s="207"/>
      <c r="B210" s="207"/>
      <c r="C210" s="207"/>
      <c r="D210" s="207"/>
      <c r="E210" s="207"/>
      <c r="F210" s="207"/>
      <c r="G210" s="207"/>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6.5" customHeight="1">
      <c r="A211" s="207"/>
      <c r="B211" s="207"/>
      <c r="C211" s="207"/>
      <c r="D211" s="207"/>
      <c r="E211" s="207"/>
      <c r="F211" s="207"/>
      <c r="G211" s="207"/>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6.5" customHeight="1">
      <c r="A212" s="207"/>
      <c r="B212" s="207"/>
      <c r="C212" s="207"/>
      <c r="D212" s="207"/>
      <c r="E212" s="207"/>
      <c r="F212" s="207"/>
      <c r="G212" s="207"/>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6.5" customHeight="1">
      <c r="A213" s="207"/>
      <c r="B213" s="207"/>
      <c r="C213" s="207"/>
      <c r="D213" s="207"/>
      <c r="E213" s="207"/>
      <c r="F213" s="207"/>
      <c r="G213" s="207"/>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6.5" customHeight="1">
      <c r="A214" s="207"/>
      <c r="B214" s="207"/>
      <c r="C214" s="207"/>
      <c r="D214" s="207"/>
      <c r="E214" s="207"/>
      <c r="F214" s="207"/>
      <c r="G214" s="207"/>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6.5" customHeight="1">
      <c r="A215" s="207"/>
      <c r="B215" s="207"/>
      <c r="C215" s="207"/>
      <c r="D215" s="207"/>
      <c r="E215" s="207"/>
      <c r="F215" s="207"/>
      <c r="G215" s="207"/>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6.5" customHeight="1">
      <c r="A216" s="207"/>
      <c r="B216" s="207"/>
      <c r="C216" s="207"/>
      <c r="D216" s="207"/>
      <c r="E216" s="207"/>
      <c r="F216" s="207"/>
      <c r="G216" s="207"/>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6.5" customHeight="1">
      <c r="A217" s="207"/>
      <c r="B217" s="207"/>
      <c r="C217" s="207"/>
      <c r="D217" s="207"/>
      <c r="E217" s="207"/>
      <c r="F217" s="207"/>
      <c r="G217" s="207"/>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6.5" customHeight="1">
      <c r="A218" s="207"/>
      <c r="B218" s="207"/>
      <c r="C218" s="207"/>
      <c r="D218" s="207"/>
      <c r="E218" s="207"/>
      <c r="F218" s="207"/>
      <c r="G218" s="207"/>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6.5" customHeight="1">
      <c r="A219" s="207"/>
      <c r="B219" s="207"/>
      <c r="C219" s="207"/>
      <c r="D219" s="207"/>
      <c r="E219" s="207"/>
      <c r="F219" s="207"/>
      <c r="G219" s="207"/>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6.5" customHeight="1">
      <c r="A220" s="207"/>
      <c r="B220" s="207"/>
      <c r="C220" s="207"/>
      <c r="D220" s="207"/>
      <c r="E220" s="207"/>
      <c r="F220" s="207"/>
      <c r="G220" s="207"/>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6.5" customHeight="1">
      <c r="A221" s="207"/>
      <c r="B221" s="207"/>
      <c r="C221" s="207"/>
      <c r="D221" s="207"/>
      <c r="E221" s="207"/>
      <c r="F221" s="207"/>
      <c r="G221" s="207"/>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6.5" customHeight="1">
      <c r="A222" s="207"/>
      <c r="B222" s="207"/>
      <c r="C222" s="207"/>
      <c r="D222" s="207"/>
      <c r="E222" s="207"/>
      <c r="F222" s="207"/>
      <c r="G222" s="207"/>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6.5" customHeight="1">
      <c r="A223" s="207"/>
      <c r="B223" s="207"/>
      <c r="C223" s="207"/>
      <c r="D223" s="207"/>
      <c r="E223" s="207"/>
      <c r="F223" s="207"/>
      <c r="G223" s="207"/>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6.5" customHeight="1">
      <c r="A224" s="207"/>
      <c r="B224" s="207"/>
      <c r="C224" s="207"/>
      <c r="D224" s="207"/>
      <c r="E224" s="207"/>
      <c r="F224" s="207"/>
      <c r="G224" s="207"/>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6.5" customHeight="1">
      <c r="A225" s="207"/>
      <c r="B225" s="207"/>
      <c r="C225" s="207"/>
      <c r="D225" s="207"/>
      <c r="E225" s="207"/>
      <c r="F225" s="207"/>
      <c r="G225" s="207"/>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6.5" customHeight="1">
      <c r="A226" s="207"/>
      <c r="B226" s="207"/>
      <c r="C226" s="207"/>
      <c r="D226" s="207"/>
      <c r="E226" s="207"/>
      <c r="F226" s="207"/>
      <c r="G226" s="207"/>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6.5" customHeight="1">
      <c r="A227" s="207"/>
      <c r="B227" s="207"/>
      <c r="C227" s="207"/>
      <c r="D227" s="207"/>
      <c r="E227" s="207"/>
      <c r="F227" s="207"/>
      <c r="G227" s="207"/>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6.5" customHeight="1">
      <c r="A228" s="207"/>
      <c r="B228" s="207"/>
      <c r="C228" s="207"/>
      <c r="D228" s="207"/>
      <c r="E228" s="207"/>
      <c r="F228" s="207"/>
      <c r="G228" s="207"/>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6.5" customHeight="1">
      <c r="A229" s="207"/>
      <c r="B229" s="207"/>
      <c r="C229" s="207"/>
      <c r="D229" s="207"/>
      <c r="E229" s="207"/>
      <c r="F229" s="207"/>
      <c r="G229" s="207"/>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6.5" customHeight="1">
      <c r="A230" s="207"/>
      <c r="B230" s="207"/>
      <c r="C230" s="207"/>
      <c r="D230" s="207"/>
      <c r="E230" s="207"/>
      <c r="F230" s="207"/>
      <c r="G230" s="207"/>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6.5" customHeight="1">
      <c r="A231" s="207"/>
      <c r="B231" s="207"/>
      <c r="C231" s="207"/>
      <c r="D231" s="207"/>
      <c r="E231" s="207"/>
      <c r="F231" s="207"/>
      <c r="G231" s="207"/>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6.5" customHeight="1">
      <c r="A232" s="207"/>
      <c r="B232" s="207"/>
      <c r="C232" s="207"/>
      <c r="D232" s="207"/>
      <c r="E232" s="207"/>
      <c r="F232" s="207"/>
      <c r="G232" s="207"/>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6.5" customHeight="1">
      <c r="A233" s="207"/>
      <c r="B233" s="207"/>
      <c r="C233" s="207"/>
      <c r="D233" s="207"/>
      <c r="E233" s="207"/>
      <c r="F233" s="207"/>
      <c r="G233" s="207"/>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6.5" customHeight="1">
      <c r="A234" s="207"/>
      <c r="B234" s="207"/>
      <c r="C234" s="207"/>
      <c r="D234" s="207"/>
      <c r="E234" s="207"/>
      <c r="F234" s="207"/>
      <c r="G234" s="207"/>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6.5" customHeight="1">
      <c r="A235" s="207"/>
      <c r="B235" s="207"/>
      <c r="C235" s="207"/>
      <c r="D235" s="207"/>
      <c r="E235" s="207"/>
      <c r="F235" s="207"/>
      <c r="G235" s="207"/>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6.5" customHeight="1">
      <c r="A236" s="207"/>
      <c r="B236" s="207"/>
      <c r="C236" s="207"/>
      <c r="D236" s="207"/>
      <c r="E236" s="207"/>
      <c r="F236" s="207"/>
      <c r="G236" s="207"/>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6.5" customHeight="1">
      <c r="A237" s="207"/>
      <c r="B237" s="207"/>
      <c r="C237" s="207"/>
      <c r="D237" s="207"/>
      <c r="E237" s="207"/>
      <c r="F237" s="207"/>
      <c r="G237" s="207"/>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6.5" customHeight="1">
      <c r="A238" s="207"/>
      <c r="B238" s="207"/>
      <c r="C238" s="207"/>
      <c r="D238" s="207"/>
      <c r="E238" s="207"/>
      <c r="F238" s="207"/>
      <c r="G238" s="207"/>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6.5" customHeight="1">
      <c r="A239" s="207"/>
      <c r="B239" s="207"/>
      <c r="C239" s="207"/>
      <c r="D239" s="207"/>
      <c r="E239" s="207"/>
      <c r="F239" s="207"/>
      <c r="G239" s="207"/>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6.5" customHeight="1">
      <c r="A240" s="207"/>
      <c r="B240" s="207"/>
      <c r="C240" s="207"/>
      <c r="D240" s="207"/>
      <c r="E240" s="207"/>
      <c r="F240" s="207"/>
      <c r="G240" s="207"/>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6.5" customHeight="1">
      <c r="A241" s="207"/>
      <c r="B241" s="207"/>
      <c r="C241" s="207"/>
      <c r="D241" s="207"/>
      <c r="E241" s="207"/>
      <c r="F241" s="207"/>
      <c r="G241" s="207"/>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6.5" customHeight="1">
      <c r="A242" s="207"/>
      <c r="B242" s="207"/>
      <c r="C242" s="207"/>
      <c r="D242" s="207"/>
      <c r="E242" s="207"/>
      <c r="F242" s="207"/>
      <c r="G242" s="207"/>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6.5" customHeight="1">
      <c r="A243" s="207"/>
      <c r="B243" s="207"/>
      <c r="C243" s="207"/>
      <c r="D243" s="207"/>
      <c r="E243" s="207"/>
      <c r="F243" s="207"/>
      <c r="G243" s="207"/>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6.5" customHeight="1">
      <c r="A244" s="207"/>
      <c r="B244" s="207"/>
      <c r="C244" s="207"/>
      <c r="D244" s="207"/>
      <c r="E244" s="207"/>
      <c r="F244" s="207"/>
      <c r="G244" s="207"/>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6.5" customHeight="1">
      <c r="A245" s="207"/>
      <c r="B245" s="207"/>
      <c r="C245" s="207"/>
      <c r="D245" s="207"/>
      <c r="E245" s="207"/>
      <c r="F245" s="207"/>
      <c r="G245" s="207"/>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6.5" customHeight="1">
      <c r="A246" s="207"/>
      <c r="B246" s="207"/>
      <c r="C246" s="207"/>
      <c r="D246" s="207"/>
      <c r="E246" s="207"/>
      <c r="F246" s="207"/>
      <c r="G246" s="207"/>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6.5" customHeight="1">
      <c r="A247" s="207"/>
      <c r="B247" s="207"/>
      <c r="C247" s="207"/>
      <c r="D247" s="207"/>
      <c r="E247" s="207"/>
      <c r="F247" s="207"/>
      <c r="G247" s="207"/>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6.5" customHeight="1">
      <c r="A248" s="207"/>
      <c r="B248" s="207"/>
      <c r="C248" s="207"/>
      <c r="D248" s="207"/>
      <c r="E248" s="207"/>
      <c r="F248" s="207"/>
      <c r="G248" s="207"/>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6.5" customHeight="1">
      <c r="A249" s="207"/>
      <c r="B249" s="207"/>
      <c r="C249" s="207"/>
      <c r="D249" s="207"/>
      <c r="E249" s="207"/>
      <c r="F249" s="207"/>
      <c r="G249" s="207"/>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6.5" customHeight="1">
      <c r="A250" s="207"/>
      <c r="B250" s="207"/>
      <c r="C250" s="207"/>
      <c r="D250" s="207"/>
      <c r="E250" s="207"/>
      <c r="F250" s="207"/>
      <c r="G250" s="207"/>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6.5" customHeight="1">
      <c r="A251" s="207"/>
      <c r="B251" s="207"/>
      <c r="C251" s="207"/>
      <c r="D251" s="207"/>
      <c r="E251" s="207"/>
      <c r="F251" s="207"/>
      <c r="G251" s="207"/>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6.5" customHeight="1">
      <c r="A252" s="207"/>
      <c r="B252" s="207"/>
      <c r="C252" s="207"/>
      <c r="D252" s="207"/>
      <c r="E252" s="207"/>
      <c r="F252" s="207"/>
      <c r="G252" s="207"/>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6.5" customHeight="1">
      <c r="A253" s="207"/>
      <c r="B253" s="207"/>
      <c r="C253" s="207"/>
      <c r="D253" s="207"/>
      <c r="E253" s="207"/>
      <c r="F253" s="207"/>
      <c r="G253" s="207"/>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6.5" customHeight="1">
      <c r="A254" s="207"/>
      <c r="B254" s="207"/>
      <c r="C254" s="207"/>
      <c r="D254" s="207"/>
      <c r="E254" s="207"/>
      <c r="F254" s="207"/>
      <c r="G254" s="207"/>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6.5" customHeight="1">
      <c r="A255" s="207"/>
      <c r="B255" s="207"/>
      <c r="C255" s="207"/>
      <c r="D255" s="207"/>
      <c r="E255" s="207"/>
      <c r="F255" s="207"/>
      <c r="G255" s="207"/>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6.5" customHeight="1">
      <c r="A256" s="207"/>
      <c r="B256" s="207"/>
      <c r="C256" s="207"/>
      <c r="D256" s="207"/>
      <c r="E256" s="207"/>
      <c r="F256" s="207"/>
      <c r="G256" s="207"/>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6.5" customHeight="1">
      <c r="A257" s="207"/>
      <c r="B257" s="207"/>
      <c r="C257" s="207"/>
      <c r="D257" s="207"/>
      <c r="E257" s="207"/>
      <c r="F257" s="207"/>
      <c r="G257" s="207"/>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6.5" customHeight="1">
      <c r="A258" s="207"/>
      <c r="B258" s="207"/>
      <c r="C258" s="207"/>
      <c r="D258" s="207"/>
      <c r="E258" s="207"/>
      <c r="F258" s="207"/>
      <c r="G258" s="207"/>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6.5" customHeight="1">
      <c r="A259" s="207"/>
      <c r="B259" s="207"/>
      <c r="C259" s="207"/>
      <c r="D259" s="207"/>
      <c r="E259" s="207"/>
      <c r="F259" s="207"/>
      <c r="G259" s="207"/>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6.5" customHeight="1">
      <c r="A260" s="207"/>
      <c r="B260" s="207"/>
      <c r="C260" s="207"/>
      <c r="D260" s="207"/>
      <c r="E260" s="207"/>
      <c r="F260" s="207"/>
      <c r="G260" s="207"/>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6.5" customHeight="1">
      <c r="A261" s="207"/>
      <c r="B261" s="207"/>
      <c r="C261" s="207"/>
      <c r="D261" s="207"/>
      <c r="E261" s="207"/>
      <c r="F261" s="207"/>
      <c r="G261" s="207"/>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6.5" customHeight="1">
      <c r="A262" s="207"/>
      <c r="B262" s="207"/>
      <c r="C262" s="207"/>
      <c r="D262" s="207"/>
      <c r="E262" s="207"/>
      <c r="F262" s="207"/>
      <c r="G262" s="207"/>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6.5" customHeight="1">
      <c r="A263" s="207"/>
      <c r="B263" s="207"/>
      <c r="C263" s="207"/>
      <c r="D263" s="207"/>
      <c r="E263" s="207"/>
      <c r="F263" s="207"/>
      <c r="G263" s="207"/>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6.5" customHeight="1">
      <c r="A264" s="207"/>
      <c r="B264" s="207"/>
      <c r="C264" s="207"/>
      <c r="D264" s="207"/>
      <c r="E264" s="207"/>
      <c r="F264" s="207"/>
      <c r="G264" s="207"/>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6.5" customHeight="1">
      <c r="A265" s="207"/>
      <c r="B265" s="207"/>
      <c r="C265" s="207"/>
      <c r="D265" s="207"/>
      <c r="E265" s="207"/>
      <c r="F265" s="207"/>
      <c r="G265" s="207"/>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6.5" customHeight="1">
      <c r="A266" s="207"/>
      <c r="B266" s="207"/>
      <c r="C266" s="207"/>
      <c r="D266" s="207"/>
      <c r="E266" s="207"/>
      <c r="F266" s="207"/>
      <c r="G266" s="207"/>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6.5" customHeight="1">
      <c r="A267" s="207"/>
      <c r="B267" s="207"/>
      <c r="C267" s="207"/>
      <c r="D267" s="207"/>
      <c r="E267" s="207"/>
      <c r="F267" s="207"/>
      <c r="G267" s="207"/>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6.5" customHeight="1">
      <c r="A268" s="207"/>
      <c r="B268" s="207"/>
      <c r="C268" s="207"/>
      <c r="D268" s="207"/>
      <c r="E268" s="207"/>
      <c r="F268" s="207"/>
      <c r="G268" s="207"/>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6.5" customHeight="1">
      <c r="A269" s="207"/>
      <c r="B269" s="207"/>
      <c r="C269" s="207"/>
      <c r="D269" s="207"/>
      <c r="E269" s="207"/>
      <c r="F269" s="207"/>
      <c r="G269" s="207"/>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6.5" customHeight="1">
      <c r="A270" s="207"/>
      <c r="B270" s="207"/>
      <c r="C270" s="207"/>
      <c r="D270" s="207"/>
      <c r="E270" s="207"/>
      <c r="F270" s="207"/>
      <c r="G270" s="207"/>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6.5" customHeight="1">
      <c r="A271" s="207"/>
      <c r="B271" s="207"/>
      <c r="C271" s="207"/>
      <c r="D271" s="207"/>
      <c r="E271" s="207"/>
      <c r="F271" s="207"/>
      <c r="G271" s="207"/>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6.5" customHeight="1">
      <c r="A272" s="207"/>
      <c r="B272" s="207"/>
      <c r="C272" s="207"/>
      <c r="D272" s="207"/>
      <c r="E272" s="207"/>
      <c r="F272" s="207"/>
      <c r="G272" s="207"/>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6.5" customHeight="1">
      <c r="A273" s="207"/>
      <c r="B273" s="207"/>
      <c r="C273" s="207"/>
      <c r="D273" s="207"/>
      <c r="E273" s="207"/>
      <c r="F273" s="207"/>
      <c r="G273" s="207"/>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6.5" customHeight="1">
      <c r="A274" s="207"/>
      <c r="B274" s="207"/>
      <c r="C274" s="207"/>
      <c r="D274" s="207"/>
      <c r="E274" s="207"/>
      <c r="F274" s="207"/>
      <c r="G274" s="207"/>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6.5" customHeight="1">
      <c r="A275" s="207"/>
      <c r="B275" s="207"/>
      <c r="C275" s="207"/>
      <c r="D275" s="207"/>
      <c r="E275" s="207"/>
      <c r="F275" s="207"/>
      <c r="G275" s="207"/>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6.5" customHeight="1">
      <c r="A276" s="207"/>
      <c r="B276" s="207"/>
      <c r="C276" s="207"/>
      <c r="D276" s="207"/>
      <c r="E276" s="207"/>
      <c r="F276" s="207"/>
      <c r="G276" s="207"/>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6.5" customHeight="1">
      <c r="A277" s="207"/>
      <c r="B277" s="207"/>
      <c r="C277" s="207"/>
      <c r="D277" s="207"/>
      <c r="E277" s="207"/>
      <c r="F277" s="207"/>
      <c r="G277" s="207"/>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6.5" customHeight="1">
      <c r="A278" s="207"/>
      <c r="B278" s="207"/>
      <c r="C278" s="207"/>
      <c r="D278" s="207"/>
      <c r="E278" s="207"/>
      <c r="F278" s="207"/>
      <c r="G278" s="207"/>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6.5" customHeight="1">
      <c r="A279" s="207"/>
      <c r="B279" s="207"/>
      <c r="C279" s="207"/>
      <c r="D279" s="207"/>
      <c r="E279" s="207"/>
      <c r="F279" s="207"/>
      <c r="G279" s="207"/>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row>
    <row r="280" spans="1:32" ht="16.5" customHeight="1">
      <c r="A280" s="207"/>
      <c r="B280" s="207"/>
      <c r="C280" s="207"/>
      <c r="D280" s="207"/>
      <c r="E280" s="207"/>
      <c r="F280" s="207"/>
      <c r="G280" s="207"/>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6.5" customHeight="1">
      <c r="A281" s="207"/>
      <c r="B281" s="207"/>
      <c r="C281" s="207"/>
      <c r="D281" s="207"/>
      <c r="E281" s="207"/>
      <c r="F281" s="207"/>
      <c r="G281" s="207"/>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6.5" customHeight="1">
      <c r="A282" s="207"/>
      <c r="B282" s="207"/>
      <c r="C282" s="207"/>
      <c r="D282" s="207"/>
      <c r="E282" s="207"/>
      <c r="F282" s="207"/>
      <c r="G282" s="207"/>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6.5" customHeight="1">
      <c r="A283" s="207"/>
      <c r="B283" s="207"/>
      <c r="C283" s="207"/>
      <c r="D283" s="207"/>
      <c r="E283" s="207"/>
      <c r="F283" s="207"/>
      <c r="G283" s="207"/>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row>
    <row r="284" spans="1:32" ht="16.5" customHeight="1">
      <c r="A284" s="207"/>
      <c r="B284" s="207"/>
      <c r="C284" s="207"/>
      <c r="D284" s="207"/>
      <c r="E284" s="207"/>
      <c r="F284" s="207"/>
      <c r="G284" s="207"/>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6.5" customHeight="1">
      <c r="A285" s="207"/>
      <c r="B285" s="207"/>
      <c r="C285" s="207"/>
      <c r="D285" s="207"/>
      <c r="E285" s="207"/>
      <c r="F285" s="207"/>
      <c r="G285" s="207"/>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16.5" customHeight="1">
      <c r="A286" s="207"/>
      <c r="B286" s="207"/>
      <c r="C286" s="207"/>
      <c r="D286" s="207"/>
      <c r="E286" s="207"/>
      <c r="F286" s="207"/>
      <c r="G286" s="207"/>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6.5" customHeight="1">
      <c r="A287" s="207"/>
      <c r="B287" s="207"/>
      <c r="C287" s="207"/>
      <c r="D287" s="207"/>
      <c r="E287" s="207"/>
      <c r="F287" s="207"/>
      <c r="G287" s="207"/>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6.5" customHeight="1">
      <c r="A288" s="207"/>
      <c r="B288" s="207"/>
      <c r="C288" s="207"/>
      <c r="D288" s="207"/>
      <c r="E288" s="207"/>
      <c r="F288" s="207"/>
      <c r="G288" s="207"/>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row>
    <row r="289" spans="1:32" ht="16.5" customHeight="1">
      <c r="A289" s="207"/>
      <c r="B289" s="207"/>
      <c r="C289" s="207"/>
      <c r="D289" s="207"/>
      <c r="E289" s="207"/>
      <c r="F289" s="207"/>
      <c r="G289" s="207"/>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row>
    <row r="290" spans="1:32" ht="16.5" customHeight="1">
      <c r="A290" s="207"/>
      <c r="B290" s="207"/>
      <c r="C290" s="207"/>
      <c r="D290" s="207"/>
      <c r="E290" s="207"/>
      <c r="F290" s="207"/>
      <c r="G290" s="207"/>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row>
    <row r="291" spans="1:32" ht="16.5" customHeight="1">
      <c r="A291" s="207"/>
      <c r="B291" s="207"/>
      <c r="C291" s="207"/>
      <c r="D291" s="207"/>
      <c r="E291" s="207"/>
      <c r="F291" s="207"/>
      <c r="G291" s="207"/>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row>
    <row r="292" spans="1:32" ht="16.5" customHeight="1">
      <c r="A292" s="207"/>
      <c r="B292" s="207"/>
      <c r="C292" s="207"/>
      <c r="D292" s="207"/>
      <c r="E292" s="207"/>
      <c r="F292" s="207"/>
      <c r="G292" s="207"/>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row>
    <row r="293" spans="1:32" ht="16.5" customHeight="1">
      <c r="A293" s="207"/>
      <c r="B293" s="207"/>
      <c r="C293" s="207"/>
      <c r="D293" s="207"/>
      <c r="E293" s="207"/>
      <c r="F293" s="207"/>
      <c r="G293" s="207"/>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row>
    <row r="294" spans="1:32" ht="16.5" customHeight="1">
      <c r="A294" s="207"/>
      <c r="B294" s="207"/>
      <c r="C294" s="207"/>
      <c r="D294" s="207"/>
      <c r="E294" s="207"/>
      <c r="F294" s="207"/>
      <c r="G294" s="207"/>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row>
    <row r="295" spans="1:32" ht="16.5" customHeight="1">
      <c r="A295" s="207"/>
      <c r="B295" s="207"/>
      <c r="C295" s="207"/>
      <c r="D295" s="207"/>
      <c r="E295" s="207"/>
      <c r="F295" s="207"/>
      <c r="G295" s="207"/>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row>
    <row r="296" spans="1:32" ht="16.5" customHeight="1">
      <c r="A296" s="207"/>
      <c r="B296" s="207"/>
      <c r="C296" s="207"/>
      <c r="D296" s="207"/>
      <c r="E296" s="207"/>
      <c r="F296" s="207"/>
      <c r="G296" s="207"/>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row>
    <row r="297" spans="1:32" ht="16.5" customHeight="1">
      <c r="A297" s="207"/>
      <c r="B297" s="207"/>
      <c r="C297" s="207"/>
      <c r="D297" s="207"/>
      <c r="E297" s="207"/>
      <c r="F297" s="207"/>
      <c r="G297" s="207"/>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row>
    <row r="298" spans="1:32" ht="16.5" customHeight="1">
      <c r="A298" s="207"/>
      <c r="B298" s="207"/>
      <c r="C298" s="207"/>
      <c r="D298" s="207"/>
      <c r="E298" s="207"/>
      <c r="F298" s="207"/>
      <c r="G298" s="207"/>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row>
    <row r="299" spans="1:32" ht="16.5" customHeight="1">
      <c r="A299" s="207"/>
      <c r="B299" s="207"/>
      <c r="C299" s="207"/>
      <c r="D299" s="207"/>
      <c r="E299" s="207"/>
      <c r="F299" s="207"/>
      <c r="G299" s="207"/>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row>
    <row r="300" spans="1:32" ht="16.5" customHeight="1">
      <c r="A300" s="207"/>
      <c r="B300" s="207"/>
      <c r="C300" s="207"/>
      <c r="D300" s="207"/>
      <c r="E300" s="207"/>
      <c r="F300" s="207"/>
      <c r="G300" s="207"/>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row>
    <row r="301" spans="1:32" ht="16.5" customHeight="1">
      <c r="A301" s="207"/>
      <c r="B301" s="207"/>
      <c r="C301" s="207"/>
      <c r="D301" s="207"/>
      <c r="E301" s="207"/>
      <c r="F301" s="207"/>
      <c r="G301" s="207"/>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row>
    <row r="302" spans="1:32" ht="16.5" customHeight="1">
      <c r="A302" s="207"/>
      <c r="B302" s="207"/>
      <c r="C302" s="207"/>
      <c r="D302" s="207"/>
      <c r="E302" s="207"/>
      <c r="F302" s="207"/>
      <c r="G302" s="207"/>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row>
    <row r="303" spans="1:32" ht="16.5" customHeight="1">
      <c r="A303" s="207"/>
      <c r="B303" s="207"/>
      <c r="C303" s="207"/>
      <c r="D303" s="207"/>
      <c r="E303" s="207"/>
      <c r="F303" s="207"/>
      <c r="G303" s="207"/>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row>
    <row r="304" spans="1:32" ht="16.5" customHeight="1">
      <c r="A304" s="207"/>
      <c r="B304" s="207"/>
      <c r="C304" s="207"/>
      <c r="D304" s="207"/>
      <c r="E304" s="207"/>
      <c r="F304" s="207"/>
      <c r="G304" s="207"/>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row>
    <row r="305" spans="1:32" ht="16.5" customHeight="1">
      <c r="A305" s="207"/>
      <c r="B305" s="207"/>
      <c r="C305" s="207"/>
      <c r="D305" s="207"/>
      <c r="E305" s="207"/>
      <c r="F305" s="207"/>
      <c r="G305" s="207"/>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row>
    <row r="306" spans="1:32" ht="16.5" customHeight="1">
      <c r="A306" s="207"/>
      <c r="B306" s="207"/>
      <c r="C306" s="207"/>
      <c r="D306" s="207"/>
      <c r="E306" s="207"/>
      <c r="F306" s="207"/>
      <c r="G306" s="207"/>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row>
    <row r="307" spans="1:32" ht="16.5" customHeight="1">
      <c r="A307" s="207"/>
      <c r="B307" s="207"/>
      <c r="C307" s="207"/>
      <c r="D307" s="207"/>
      <c r="E307" s="207"/>
      <c r="F307" s="207"/>
      <c r="G307" s="207"/>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row>
    <row r="308" spans="1:32" ht="16.5" customHeight="1">
      <c r="A308" s="207"/>
      <c r="B308" s="207"/>
      <c r="C308" s="207"/>
      <c r="D308" s="207"/>
      <c r="E308" s="207"/>
      <c r="F308" s="207"/>
      <c r="G308" s="207"/>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row>
    <row r="309" spans="1:32" ht="16.5" customHeight="1">
      <c r="A309" s="207"/>
      <c r="B309" s="207"/>
      <c r="C309" s="207"/>
      <c r="D309" s="207"/>
      <c r="E309" s="207"/>
      <c r="F309" s="207"/>
      <c r="G309" s="207"/>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row>
    <row r="310" spans="1:32" ht="16.5" customHeight="1">
      <c r="A310" s="207"/>
      <c r="B310" s="207"/>
      <c r="C310" s="207"/>
      <c r="D310" s="207"/>
      <c r="E310" s="207"/>
      <c r="F310" s="207"/>
      <c r="G310" s="207"/>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row>
    <row r="311" spans="1:32" ht="16.5" customHeight="1">
      <c r="A311" s="207"/>
      <c r="B311" s="207"/>
      <c r="C311" s="207"/>
      <c r="D311" s="207"/>
      <c r="E311" s="207"/>
      <c r="F311" s="207"/>
      <c r="G311" s="207"/>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row>
    <row r="312" spans="1:32" ht="16.5" customHeight="1">
      <c r="A312" s="207"/>
      <c r="B312" s="207"/>
      <c r="C312" s="207"/>
      <c r="D312" s="207"/>
      <c r="E312" s="207"/>
      <c r="F312" s="207"/>
      <c r="G312" s="207"/>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row>
    <row r="313" spans="1:32" ht="16.5" customHeight="1">
      <c r="A313" s="207"/>
      <c r="B313" s="207"/>
      <c r="C313" s="207"/>
      <c r="D313" s="207"/>
      <c r="E313" s="207"/>
      <c r="F313" s="207"/>
      <c r="G313" s="207"/>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row>
    <row r="314" spans="1:32" ht="16.5" customHeight="1">
      <c r="A314" s="207"/>
      <c r="B314" s="207"/>
      <c r="C314" s="207"/>
      <c r="D314" s="207"/>
      <c r="E314" s="207"/>
      <c r="F314" s="207"/>
      <c r="G314" s="207"/>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row>
    <row r="315" spans="1:32" ht="16.5" customHeight="1">
      <c r="A315" s="207"/>
      <c r="B315" s="207"/>
      <c r="C315" s="207"/>
      <c r="D315" s="207"/>
      <c r="E315" s="207"/>
      <c r="F315" s="207"/>
      <c r="G315" s="207"/>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row>
    <row r="316" spans="1:32" ht="16.5" customHeight="1">
      <c r="A316" s="207"/>
      <c r="B316" s="207"/>
      <c r="C316" s="207"/>
      <c r="D316" s="207"/>
      <c r="E316" s="207"/>
      <c r="F316" s="207"/>
      <c r="G316" s="207"/>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row>
    <row r="317" spans="1:32" ht="16.5" customHeight="1">
      <c r="A317" s="207"/>
      <c r="B317" s="207"/>
      <c r="C317" s="207"/>
      <c r="D317" s="207"/>
      <c r="E317" s="207"/>
      <c r="F317" s="207"/>
      <c r="G317" s="207"/>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row>
    <row r="318" spans="1:32" ht="16.5" customHeight="1">
      <c r="A318" s="207"/>
      <c r="B318" s="207"/>
      <c r="C318" s="207"/>
      <c r="D318" s="207"/>
      <c r="E318" s="207"/>
      <c r="F318" s="207"/>
      <c r="G318" s="207"/>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row>
    <row r="319" spans="1:32" ht="16.5" customHeight="1">
      <c r="A319" s="207"/>
      <c r="B319" s="207"/>
      <c r="C319" s="207"/>
      <c r="D319" s="207"/>
      <c r="E319" s="207"/>
      <c r="F319" s="207"/>
      <c r="G319" s="207"/>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row>
    <row r="320" spans="1:32" ht="16.5" customHeight="1">
      <c r="A320" s="207"/>
      <c r="B320" s="207"/>
      <c r="C320" s="207"/>
      <c r="D320" s="207"/>
      <c r="E320" s="207"/>
      <c r="F320" s="207"/>
      <c r="G320" s="207"/>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row>
    <row r="321" spans="1:32" ht="16.5" customHeight="1">
      <c r="A321" s="207"/>
      <c r="B321" s="207"/>
      <c r="C321" s="207"/>
      <c r="D321" s="207"/>
      <c r="E321" s="207"/>
      <c r="F321" s="207"/>
      <c r="G321" s="207"/>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row>
    <row r="322" spans="1:32" ht="16.5" customHeight="1">
      <c r="A322" s="207"/>
      <c r="B322" s="207"/>
      <c r="C322" s="207"/>
      <c r="D322" s="207"/>
      <c r="E322" s="207"/>
      <c r="F322" s="207"/>
      <c r="G322" s="207"/>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row>
    <row r="323" spans="1:32" ht="16.5" customHeight="1">
      <c r="A323" s="207"/>
      <c r="B323" s="207"/>
      <c r="C323" s="207"/>
      <c r="D323" s="207"/>
      <c r="E323" s="207"/>
      <c r="F323" s="207"/>
      <c r="G323" s="207"/>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row>
    <row r="324" spans="1:32" ht="16.5" customHeight="1">
      <c r="A324" s="207"/>
      <c r="B324" s="207"/>
      <c r="C324" s="207"/>
      <c r="D324" s="207"/>
      <c r="E324" s="207"/>
      <c r="F324" s="207"/>
      <c r="G324" s="207"/>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row>
    <row r="325" spans="1:32" ht="16.5" customHeight="1">
      <c r="A325" s="207"/>
      <c r="B325" s="207"/>
      <c r="C325" s="207"/>
      <c r="D325" s="207"/>
      <c r="E325" s="207"/>
      <c r="F325" s="207"/>
      <c r="G325" s="207"/>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row>
    <row r="326" spans="1:32" ht="16.5" customHeight="1">
      <c r="A326" s="207"/>
      <c r="B326" s="207"/>
      <c r="C326" s="207"/>
      <c r="D326" s="207"/>
      <c r="E326" s="207"/>
      <c r="F326" s="207"/>
      <c r="G326" s="207"/>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row>
    <row r="327" spans="1:32" ht="16.5" customHeight="1">
      <c r="A327" s="207"/>
      <c r="B327" s="207"/>
      <c r="C327" s="207"/>
      <c r="D327" s="207"/>
      <c r="E327" s="207"/>
      <c r="F327" s="207"/>
      <c r="G327" s="207"/>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row>
    <row r="328" spans="1:32" ht="16.5" customHeight="1">
      <c r="A328" s="207"/>
      <c r="B328" s="207"/>
      <c r="C328" s="207"/>
      <c r="D328" s="207"/>
      <c r="E328" s="207"/>
      <c r="F328" s="207"/>
      <c r="G328" s="207"/>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row>
    <row r="329" spans="1:32" ht="16.5" customHeight="1">
      <c r="A329" s="207"/>
      <c r="B329" s="207"/>
      <c r="C329" s="207"/>
      <c r="D329" s="207"/>
      <c r="E329" s="207"/>
      <c r="F329" s="207"/>
      <c r="G329" s="207"/>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row>
    <row r="330" spans="1:32" ht="16.5" customHeight="1">
      <c r="A330" s="207"/>
      <c r="B330" s="207"/>
      <c r="C330" s="207"/>
      <c r="D330" s="207"/>
      <c r="E330" s="207"/>
      <c r="F330" s="207"/>
      <c r="G330" s="207"/>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row>
    <row r="331" spans="1:32" ht="16.5" customHeight="1">
      <c r="A331" s="207"/>
      <c r="B331" s="207"/>
      <c r="C331" s="207"/>
      <c r="D331" s="207"/>
      <c r="E331" s="207"/>
      <c r="F331" s="207"/>
      <c r="G331" s="207"/>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row>
    <row r="332" spans="1:32" ht="16.5" customHeight="1">
      <c r="A332" s="207"/>
      <c r="B332" s="207"/>
      <c r="C332" s="207"/>
      <c r="D332" s="207"/>
      <c r="E332" s="207"/>
      <c r="F332" s="207"/>
      <c r="G332" s="207"/>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row>
    <row r="333" spans="1:32" ht="16.5" customHeight="1">
      <c r="A333" s="207"/>
      <c r="B333" s="207"/>
      <c r="C333" s="207"/>
      <c r="D333" s="207"/>
      <c r="E333" s="207"/>
      <c r="F333" s="207"/>
      <c r="G333" s="207"/>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row>
    <row r="334" spans="1:32" ht="16.5" customHeight="1">
      <c r="A334" s="207"/>
      <c r="B334" s="207"/>
      <c r="C334" s="207"/>
      <c r="D334" s="207"/>
      <c r="E334" s="207"/>
      <c r="F334" s="207"/>
      <c r="G334" s="207"/>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row>
    <row r="335" spans="1:32" ht="16.5" customHeight="1">
      <c r="A335" s="207"/>
      <c r="B335" s="207"/>
      <c r="C335" s="207"/>
      <c r="D335" s="207"/>
      <c r="E335" s="207"/>
      <c r="F335" s="207"/>
      <c r="G335" s="207"/>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row>
    <row r="336" spans="1:32" ht="16.5" customHeight="1">
      <c r="A336" s="207"/>
      <c r="B336" s="207"/>
      <c r="C336" s="207"/>
      <c r="D336" s="207"/>
      <c r="E336" s="207"/>
      <c r="F336" s="207"/>
      <c r="G336" s="207"/>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row>
    <row r="337" spans="1:32" ht="16.5" customHeight="1">
      <c r="A337" s="207"/>
      <c r="B337" s="207"/>
      <c r="C337" s="207"/>
      <c r="D337" s="207"/>
      <c r="E337" s="207"/>
      <c r="F337" s="207"/>
      <c r="G337" s="207"/>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row>
    <row r="338" spans="1:32" ht="16.5" customHeight="1">
      <c r="A338" s="207"/>
      <c r="B338" s="207"/>
      <c r="C338" s="207"/>
      <c r="D338" s="207"/>
      <c r="E338" s="207"/>
      <c r="F338" s="207"/>
      <c r="G338" s="207"/>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row>
    <row r="339" spans="1:32" ht="16.5" customHeight="1">
      <c r="A339" s="207"/>
      <c r="B339" s="207"/>
      <c r="C339" s="207"/>
      <c r="D339" s="207"/>
      <c r="E339" s="207"/>
      <c r="F339" s="207"/>
      <c r="G339" s="207"/>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row>
    <row r="340" spans="1:32" ht="16.5" customHeight="1">
      <c r="A340" s="207"/>
      <c r="B340" s="207"/>
      <c r="C340" s="207"/>
      <c r="D340" s="207"/>
      <c r="E340" s="207"/>
      <c r="F340" s="207"/>
      <c r="G340" s="207"/>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row>
    <row r="341" spans="1:32" ht="16.5" customHeight="1">
      <c r="A341" s="207"/>
      <c r="B341" s="207"/>
      <c r="C341" s="207"/>
      <c r="D341" s="207"/>
      <c r="E341" s="207"/>
      <c r="F341" s="207"/>
      <c r="G341" s="207"/>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row>
    <row r="342" spans="1:32" ht="16.5" customHeight="1">
      <c r="A342" s="207"/>
      <c r="B342" s="207"/>
      <c r="C342" s="207"/>
      <c r="D342" s="207"/>
      <c r="E342" s="207"/>
      <c r="F342" s="207"/>
      <c r="G342" s="207"/>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row>
    <row r="343" spans="1:32" ht="16.5" customHeight="1">
      <c r="A343" s="207"/>
      <c r="B343" s="207"/>
      <c r="C343" s="207"/>
      <c r="D343" s="207"/>
      <c r="E343" s="207"/>
      <c r="F343" s="207"/>
      <c r="G343" s="207"/>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row>
    <row r="344" spans="1:32" ht="16.5" customHeight="1">
      <c r="A344" s="207"/>
      <c r="B344" s="207"/>
      <c r="C344" s="207"/>
      <c r="D344" s="207"/>
      <c r="E344" s="207"/>
      <c r="F344" s="207"/>
      <c r="G344" s="207"/>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row>
    <row r="345" spans="1:32" ht="16.5" customHeight="1">
      <c r="A345" s="207"/>
      <c r="B345" s="207"/>
      <c r="C345" s="207"/>
      <c r="D345" s="207"/>
      <c r="E345" s="207"/>
      <c r="F345" s="207"/>
      <c r="G345" s="207"/>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row>
    <row r="346" spans="1:32" ht="16.5" customHeight="1">
      <c r="A346" s="207"/>
      <c r="B346" s="207"/>
      <c r="C346" s="207"/>
      <c r="D346" s="207"/>
      <c r="E346" s="207"/>
      <c r="F346" s="207"/>
      <c r="G346" s="207"/>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row>
    <row r="347" spans="1:32" ht="16.5" customHeight="1">
      <c r="A347" s="207"/>
      <c r="B347" s="207"/>
      <c r="C347" s="207"/>
      <c r="D347" s="207"/>
      <c r="E347" s="207"/>
      <c r="F347" s="207"/>
      <c r="G347" s="207"/>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row>
    <row r="348" spans="1:32" ht="16.5" customHeight="1">
      <c r="A348" s="207"/>
      <c r="B348" s="207"/>
      <c r="C348" s="207"/>
      <c r="D348" s="207"/>
      <c r="E348" s="207"/>
      <c r="F348" s="207"/>
      <c r="G348" s="207"/>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row>
    <row r="349" spans="1:32" ht="16.5" customHeight="1">
      <c r="A349" s="207"/>
      <c r="B349" s="207"/>
      <c r="C349" s="207"/>
      <c r="D349" s="207"/>
      <c r="E349" s="207"/>
      <c r="F349" s="207"/>
      <c r="G349" s="207"/>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row>
    <row r="350" spans="1:32" ht="16.5" customHeight="1">
      <c r="A350" s="207"/>
      <c r="B350" s="207"/>
      <c r="C350" s="207"/>
      <c r="D350" s="207"/>
      <c r="E350" s="207"/>
      <c r="F350" s="207"/>
      <c r="G350" s="207"/>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row>
    <row r="351" spans="1:32" ht="16.5" customHeight="1">
      <c r="A351" s="207"/>
      <c r="B351" s="207"/>
      <c r="C351" s="207"/>
      <c r="D351" s="207"/>
      <c r="E351" s="207"/>
      <c r="F351" s="207"/>
      <c r="G351" s="207"/>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row>
    <row r="352" spans="1:32" ht="16.5" customHeight="1">
      <c r="A352" s="207"/>
      <c r="B352" s="207"/>
      <c r="C352" s="207"/>
      <c r="D352" s="207"/>
      <c r="E352" s="207"/>
      <c r="F352" s="207"/>
      <c r="G352" s="207"/>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row>
    <row r="353" spans="1:32" ht="16.5" customHeight="1">
      <c r="A353" s="207"/>
      <c r="B353" s="207"/>
      <c r="C353" s="207"/>
      <c r="D353" s="207"/>
      <c r="E353" s="207"/>
      <c r="F353" s="207"/>
      <c r="G353" s="207"/>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row>
    <row r="354" spans="1:32" ht="16.5" customHeight="1">
      <c r="A354" s="207"/>
      <c r="B354" s="207"/>
      <c r="C354" s="207"/>
      <c r="D354" s="207"/>
      <c r="E354" s="207"/>
      <c r="F354" s="207"/>
      <c r="G354" s="207"/>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row>
    <row r="355" spans="1:32" ht="16.5" customHeight="1">
      <c r="A355" s="207"/>
      <c r="B355" s="207"/>
      <c r="C355" s="207"/>
      <c r="D355" s="207"/>
      <c r="E355" s="207"/>
      <c r="F355" s="207"/>
      <c r="G355" s="207"/>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row>
    <row r="356" spans="1:32" ht="16.5" customHeight="1">
      <c r="A356" s="207"/>
      <c r="B356" s="207"/>
      <c r="C356" s="207"/>
      <c r="D356" s="207"/>
      <c r="E356" s="207"/>
      <c r="F356" s="207"/>
      <c r="G356" s="207"/>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row>
    <row r="357" spans="1:32" ht="16.5" customHeight="1">
      <c r="A357" s="207"/>
      <c r="B357" s="207"/>
      <c r="C357" s="207"/>
      <c r="D357" s="207"/>
      <c r="E357" s="207"/>
      <c r="F357" s="207"/>
      <c r="G357" s="207"/>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row>
    <row r="358" spans="1:32" ht="16.5" customHeight="1">
      <c r="A358" s="207"/>
      <c r="B358" s="207"/>
      <c r="C358" s="207"/>
      <c r="D358" s="207"/>
      <c r="E358" s="207"/>
      <c r="F358" s="207"/>
      <c r="G358" s="207"/>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row>
    <row r="359" spans="1:32" ht="16.5" customHeight="1">
      <c r="A359" s="207"/>
      <c r="B359" s="207"/>
      <c r="C359" s="207"/>
      <c r="D359" s="207"/>
      <c r="E359" s="207"/>
      <c r="F359" s="207"/>
      <c r="G359" s="207"/>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row>
    <row r="360" spans="1:32" ht="16.5" customHeight="1">
      <c r="A360" s="207"/>
      <c r="B360" s="207"/>
      <c r="C360" s="207"/>
      <c r="D360" s="207"/>
      <c r="E360" s="207"/>
      <c r="F360" s="207"/>
      <c r="G360" s="207"/>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row>
    <row r="361" spans="1:32" ht="16.5" customHeight="1">
      <c r="A361" s="207"/>
      <c r="B361" s="207"/>
      <c r="C361" s="207"/>
      <c r="D361" s="207"/>
      <c r="E361" s="207"/>
      <c r="F361" s="207"/>
      <c r="G361" s="207"/>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row>
    <row r="362" spans="1:32" ht="16.5" customHeight="1">
      <c r="A362" s="207"/>
      <c r="B362" s="207"/>
      <c r="C362" s="207"/>
      <c r="D362" s="207"/>
      <c r="E362" s="207"/>
      <c r="F362" s="207"/>
      <c r="G362" s="207"/>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row>
    <row r="363" spans="1:32" ht="16.5" customHeight="1">
      <c r="A363" s="207"/>
      <c r="B363" s="207"/>
      <c r="C363" s="207"/>
      <c r="D363" s="207"/>
      <c r="E363" s="207"/>
      <c r="F363" s="207"/>
      <c r="G363" s="207"/>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row>
    <row r="364" spans="1:32" ht="16.5" customHeight="1">
      <c r="A364" s="207"/>
      <c r="B364" s="207"/>
      <c r="C364" s="207"/>
      <c r="D364" s="207"/>
      <c r="E364" s="207"/>
      <c r="F364" s="207"/>
      <c r="G364" s="207"/>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row>
    <row r="365" spans="1:32" ht="16.5" customHeight="1">
      <c r="A365" s="207"/>
      <c r="B365" s="207"/>
      <c r="C365" s="207"/>
      <c r="D365" s="207"/>
      <c r="E365" s="207"/>
      <c r="F365" s="207"/>
      <c r="G365" s="207"/>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row>
    <row r="366" spans="1:32" ht="16.5" customHeight="1">
      <c r="A366" s="207"/>
      <c r="B366" s="207"/>
      <c r="C366" s="207"/>
      <c r="D366" s="207"/>
      <c r="E366" s="207"/>
      <c r="F366" s="207"/>
      <c r="G366" s="207"/>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row>
    <row r="367" spans="1:32" ht="16.5" customHeight="1">
      <c r="A367" s="207"/>
      <c r="B367" s="207"/>
      <c r="C367" s="207"/>
      <c r="D367" s="207"/>
      <c r="E367" s="207"/>
      <c r="F367" s="207"/>
      <c r="G367" s="207"/>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row>
    <row r="368" spans="1:32" ht="16.5" customHeight="1">
      <c r="A368" s="207"/>
      <c r="B368" s="207"/>
      <c r="C368" s="207"/>
      <c r="D368" s="207"/>
      <c r="E368" s="207"/>
      <c r="F368" s="207"/>
      <c r="G368" s="207"/>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row>
    <row r="369" spans="1:32" ht="16.5" customHeight="1">
      <c r="A369" s="207"/>
      <c r="B369" s="207"/>
      <c r="C369" s="207"/>
      <c r="D369" s="207"/>
      <c r="E369" s="207"/>
      <c r="F369" s="207"/>
      <c r="G369" s="207"/>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row>
    <row r="370" spans="1:32" ht="16.5" customHeight="1">
      <c r="A370" s="207"/>
      <c r="B370" s="207"/>
      <c r="C370" s="207"/>
      <c r="D370" s="207"/>
      <c r="E370" s="207"/>
      <c r="F370" s="207"/>
      <c r="G370" s="207"/>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row>
    <row r="371" spans="1:32" ht="16.5" customHeight="1">
      <c r="A371" s="207"/>
      <c r="B371" s="207"/>
      <c r="C371" s="207"/>
      <c r="D371" s="207"/>
      <c r="E371" s="207"/>
      <c r="F371" s="207"/>
      <c r="G371" s="207"/>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row>
    <row r="372" spans="1:32" ht="16.5" customHeight="1">
      <c r="A372" s="207"/>
      <c r="B372" s="207"/>
      <c r="C372" s="207"/>
      <c r="D372" s="207"/>
      <c r="E372" s="207"/>
      <c r="F372" s="207"/>
      <c r="G372" s="207"/>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row>
    <row r="373" spans="1:32" ht="16.5" customHeight="1">
      <c r="A373" s="207"/>
      <c r="B373" s="207"/>
      <c r="C373" s="207"/>
      <c r="D373" s="207"/>
      <c r="E373" s="207"/>
      <c r="F373" s="207"/>
      <c r="G373" s="207"/>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row>
    <row r="374" spans="1:32" ht="16.5" customHeight="1">
      <c r="A374" s="207"/>
      <c r="B374" s="207"/>
      <c r="C374" s="207"/>
      <c r="D374" s="207"/>
      <c r="E374" s="207"/>
      <c r="F374" s="207"/>
      <c r="G374" s="207"/>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6.5" customHeight="1">
      <c r="A375" s="207"/>
      <c r="B375" s="207"/>
      <c r="C375" s="207"/>
      <c r="D375" s="207"/>
      <c r="E375" s="207"/>
      <c r="F375" s="207"/>
      <c r="G375" s="207"/>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row>
    <row r="376" spans="1:32" ht="16.5" customHeight="1">
      <c r="A376" s="207"/>
      <c r="B376" s="207"/>
      <c r="C376" s="207"/>
      <c r="D376" s="207"/>
      <c r="E376" s="207"/>
      <c r="F376" s="207"/>
      <c r="G376" s="207"/>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row>
    <row r="377" spans="1:32" ht="16.5" customHeight="1">
      <c r="A377" s="207"/>
      <c r="B377" s="207"/>
      <c r="C377" s="207"/>
      <c r="D377" s="207"/>
      <c r="E377" s="207"/>
      <c r="F377" s="207"/>
      <c r="G377" s="207"/>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row>
    <row r="378" spans="1:32" ht="16.5" customHeight="1">
      <c r="A378" s="207"/>
      <c r="B378" s="207"/>
      <c r="C378" s="207"/>
      <c r="D378" s="207"/>
      <c r="E378" s="207"/>
      <c r="F378" s="207"/>
      <c r="G378" s="207"/>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row>
    <row r="379" spans="1:32" ht="16.5" customHeight="1">
      <c r="A379" s="207"/>
      <c r="B379" s="207"/>
      <c r="C379" s="207"/>
      <c r="D379" s="207"/>
      <c r="E379" s="207"/>
      <c r="F379" s="207"/>
      <c r="G379" s="207"/>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row>
    <row r="380" spans="1:32" ht="16.5" customHeight="1">
      <c r="A380" s="207"/>
      <c r="B380" s="207"/>
      <c r="C380" s="207"/>
      <c r="D380" s="207"/>
      <c r="E380" s="207"/>
      <c r="F380" s="207"/>
      <c r="G380" s="207"/>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row>
    <row r="381" spans="1:32" ht="16.5" customHeight="1">
      <c r="A381" s="207"/>
      <c r="B381" s="207"/>
      <c r="C381" s="207"/>
      <c r="D381" s="207"/>
      <c r="E381" s="207"/>
      <c r="F381" s="207"/>
      <c r="G381" s="207"/>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row>
    <row r="382" spans="1:32" ht="16.5" customHeight="1">
      <c r="A382" s="207"/>
      <c r="B382" s="207"/>
      <c r="C382" s="207"/>
      <c r="D382" s="207"/>
      <c r="E382" s="207"/>
      <c r="F382" s="207"/>
      <c r="G382" s="207"/>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row>
    <row r="383" spans="1:32" ht="16.5" customHeight="1">
      <c r="A383" s="207"/>
      <c r="B383" s="207"/>
      <c r="C383" s="207"/>
      <c r="D383" s="207"/>
      <c r="E383" s="207"/>
      <c r="F383" s="207"/>
      <c r="G383" s="207"/>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row>
    <row r="384" spans="1:32" ht="16.5" customHeight="1">
      <c r="A384" s="207"/>
      <c r="B384" s="207"/>
      <c r="C384" s="207"/>
      <c r="D384" s="207"/>
      <c r="E384" s="207"/>
      <c r="F384" s="207"/>
      <c r="G384" s="207"/>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row>
    <row r="385" spans="1:32" ht="16.5" customHeight="1">
      <c r="A385" s="207"/>
      <c r="B385" s="207"/>
      <c r="C385" s="207"/>
      <c r="D385" s="207"/>
      <c r="E385" s="207"/>
      <c r="F385" s="207"/>
      <c r="G385" s="207"/>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row>
    <row r="386" spans="1:32" ht="16.5" customHeight="1">
      <c r="A386" s="207"/>
      <c r="B386" s="207"/>
      <c r="C386" s="207"/>
      <c r="D386" s="207"/>
      <c r="E386" s="207"/>
      <c r="F386" s="207"/>
      <c r="G386" s="207"/>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row>
    <row r="387" spans="1:32" ht="16.5" customHeight="1">
      <c r="A387" s="207"/>
      <c r="B387" s="207"/>
      <c r="C387" s="207"/>
      <c r="D387" s="207"/>
      <c r="E387" s="207"/>
      <c r="F387" s="207"/>
      <c r="G387" s="207"/>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row>
    <row r="388" spans="1:32" ht="16.5" customHeight="1">
      <c r="A388" s="207"/>
      <c r="B388" s="207"/>
      <c r="C388" s="207"/>
      <c r="D388" s="207"/>
      <c r="E388" s="207"/>
      <c r="F388" s="207"/>
      <c r="G388" s="207"/>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row>
    <row r="389" spans="1:32" ht="16.5" customHeight="1">
      <c r="A389" s="207"/>
      <c r="B389" s="207"/>
      <c r="C389" s="207"/>
      <c r="D389" s="207"/>
      <c r="E389" s="207"/>
      <c r="F389" s="207"/>
      <c r="G389" s="207"/>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row>
    <row r="390" spans="1:32" ht="16.5" customHeight="1">
      <c r="A390" s="207"/>
      <c r="B390" s="207"/>
      <c r="C390" s="207"/>
      <c r="D390" s="207"/>
      <c r="E390" s="207"/>
      <c r="F390" s="207"/>
      <c r="G390" s="207"/>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row>
    <row r="391" spans="1:32" ht="16.5" customHeight="1">
      <c r="A391" s="207"/>
      <c r="B391" s="207"/>
      <c r="C391" s="207"/>
      <c r="D391" s="207"/>
      <c r="E391" s="207"/>
      <c r="F391" s="207"/>
      <c r="G391" s="207"/>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row>
    <row r="392" spans="1:32" ht="16.5" customHeight="1">
      <c r="A392" s="207"/>
      <c r="B392" s="207"/>
      <c r="C392" s="207"/>
      <c r="D392" s="207"/>
      <c r="E392" s="207"/>
      <c r="F392" s="207"/>
      <c r="G392" s="207"/>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row>
    <row r="393" spans="1:32" ht="16.5" customHeight="1">
      <c r="A393" s="207"/>
      <c r="B393" s="207"/>
      <c r="C393" s="207"/>
      <c r="D393" s="207"/>
      <c r="E393" s="207"/>
      <c r="F393" s="207"/>
      <c r="G393" s="207"/>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row>
    <row r="394" spans="1:32" ht="16.5" customHeight="1">
      <c r="A394" s="207"/>
      <c r="B394" s="207"/>
      <c r="C394" s="207"/>
      <c r="D394" s="207"/>
      <c r="E394" s="207"/>
      <c r="F394" s="207"/>
      <c r="G394" s="207"/>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row>
    <row r="395" spans="1:32" ht="16.5" customHeight="1">
      <c r="A395" s="207"/>
      <c r="B395" s="207"/>
      <c r="C395" s="207"/>
      <c r="D395" s="207"/>
      <c r="E395" s="207"/>
      <c r="F395" s="207"/>
      <c r="G395" s="207"/>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row>
    <row r="396" spans="1:32" ht="16.5" customHeight="1">
      <c r="A396" s="207"/>
      <c r="B396" s="207"/>
      <c r="C396" s="207"/>
      <c r="D396" s="207"/>
      <c r="E396" s="207"/>
      <c r="F396" s="207"/>
      <c r="G396" s="207"/>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row>
    <row r="397" spans="1:32" ht="16.5" customHeight="1">
      <c r="A397" s="207"/>
      <c r="B397" s="207"/>
      <c r="C397" s="207"/>
      <c r="D397" s="207"/>
      <c r="E397" s="207"/>
      <c r="F397" s="207"/>
      <c r="G397" s="207"/>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row>
    <row r="398" spans="1:32" ht="16.5" customHeight="1">
      <c r="A398" s="207"/>
      <c r="B398" s="207"/>
      <c r="C398" s="207"/>
      <c r="D398" s="207"/>
      <c r="E398" s="207"/>
      <c r="F398" s="207"/>
      <c r="G398" s="207"/>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row>
    <row r="399" spans="1:32" ht="16.5" customHeight="1">
      <c r="A399" s="207"/>
      <c r="B399" s="207"/>
      <c r="C399" s="207"/>
      <c r="D399" s="207"/>
      <c r="E399" s="207"/>
      <c r="F399" s="207"/>
      <c r="G399" s="207"/>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row>
    <row r="400" spans="1:32" ht="16.5" customHeight="1">
      <c r="A400" s="207"/>
      <c r="B400" s="207"/>
      <c r="C400" s="207"/>
      <c r="D400" s="207"/>
      <c r="E400" s="207"/>
      <c r="F400" s="207"/>
      <c r="G400" s="207"/>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row>
    <row r="401" spans="1:32" ht="16.5" customHeight="1">
      <c r="A401" s="207"/>
      <c r="B401" s="207"/>
      <c r="C401" s="207"/>
      <c r="D401" s="207"/>
      <c r="E401" s="207"/>
      <c r="F401" s="207"/>
      <c r="G401" s="207"/>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row>
    <row r="402" spans="1:32" ht="16.5" customHeight="1">
      <c r="A402" s="207"/>
      <c r="B402" s="207"/>
      <c r="C402" s="207"/>
      <c r="D402" s="207"/>
      <c r="E402" s="207"/>
      <c r="F402" s="207"/>
      <c r="G402" s="207"/>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row>
    <row r="403" spans="1:32" ht="16.5" customHeight="1">
      <c r="A403" s="207"/>
      <c r="B403" s="207"/>
      <c r="C403" s="207"/>
      <c r="D403" s="207"/>
      <c r="E403" s="207"/>
      <c r="F403" s="207"/>
      <c r="G403" s="207"/>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row>
    <row r="404" spans="1:32" ht="16.5" customHeight="1">
      <c r="A404" s="207"/>
      <c r="B404" s="207"/>
      <c r="C404" s="207"/>
      <c r="D404" s="207"/>
      <c r="E404" s="207"/>
      <c r="F404" s="207"/>
      <c r="G404" s="207"/>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row>
    <row r="405" spans="1:32" ht="16.5" customHeight="1">
      <c r="A405" s="207"/>
      <c r="B405" s="207"/>
      <c r="C405" s="207"/>
      <c r="D405" s="207"/>
      <c r="E405" s="207"/>
      <c r="F405" s="207"/>
      <c r="G405" s="207"/>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row>
    <row r="406" spans="1:32" ht="16.5" customHeight="1">
      <c r="A406" s="207"/>
      <c r="B406" s="207"/>
      <c r="C406" s="207"/>
      <c r="D406" s="207"/>
      <c r="E406" s="207"/>
      <c r="F406" s="207"/>
      <c r="G406" s="207"/>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row>
    <row r="407" spans="1:32" ht="16.5" customHeight="1">
      <c r="A407" s="207"/>
      <c r="B407" s="207"/>
      <c r="C407" s="207"/>
      <c r="D407" s="207"/>
      <c r="E407" s="207"/>
      <c r="F407" s="207"/>
      <c r="G407" s="207"/>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row>
    <row r="408" spans="1:32" ht="16.5" customHeight="1">
      <c r="A408" s="207"/>
      <c r="B408" s="207"/>
      <c r="C408" s="207"/>
      <c r="D408" s="207"/>
      <c r="E408" s="207"/>
      <c r="F408" s="207"/>
      <c r="G408" s="207"/>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row>
    <row r="409" spans="1:32" ht="16.5" customHeight="1">
      <c r="A409" s="207"/>
      <c r="B409" s="207"/>
      <c r="C409" s="207"/>
      <c r="D409" s="207"/>
      <c r="E409" s="207"/>
      <c r="F409" s="207"/>
      <c r="G409" s="207"/>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row>
    <row r="410" spans="1:32" ht="16.5" customHeight="1">
      <c r="A410" s="207"/>
      <c r="B410" s="207"/>
      <c r="C410" s="207"/>
      <c r="D410" s="207"/>
      <c r="E410" s="207"/>
      <c r="F410" s="207"/>
      <c r="G410" s="207"/>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row>
    <row r="411" spans="1:32" ht="16.5" customHeight="1">
      <c r="A411" s="207"/>
      <c r="B411" s="207"/>
      <c r="C411" s="207"/>
      <c r="D411" s="207"/>
      <c r="E411" s="207"/>
      <c r="F411" s="207"/>
      <c r="G411" s="207"/>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row>
    <row r="412" spans="1:32" ht="16.5" customHeight="1">
      <c r="A412" s="207"/>
      <c r="B412" s="207"/>
      <c r="C412" s="207"/>
      <c r="D412" s="207"/>
      <c r="E412" s="207"/>
      <c r="F412" s="207"/>
      <c r="G412" s="207"/>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row>
    <row r="413" spans="1:32" ht="16.5" customHeight="1">
      <c r="A413" s="207"/>
      <c r="B413" s="207"/>
      <c r="C413" s="207"/>
      <c r="D413" s="207"/>
      <c r="E413" s="207"/>
      <c r="F413" s="207"/>
      <c r="G413" s="207"/>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row>
    <row r="414" spans="1:32" ht="16.5" customHeight="1">
      <c r="A414" s="207"/>
      <c r="B414" s="207"/>
      <c r="C414" s="207"/>
      <c r="D414" s="207"/>
      <c r="E414" s="207"/>
      <c r="F414" s="207"/>
      <c r="G414" s="207"/>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row>
    <row r="415" spans="1:32" ht="16.5" customHeight="1">
      <c r="A415" s="207"/>
      <c r="B415" s="207"/>
      <c r="C415" s="207"/>
      <c r="D415" s="207"/>
      <c r="E415" s="207"/>
      <c r="F415" s="207"/>
      <c r="G415" s="207"/>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row>
    <row r="416" spans="1:32" ht="16.5" customHeight="1">
      <c r="A416" s="207"/>
      <c r="B416" s="207"/>
      <c r="C416" s="207"/>
      <c r="D416" s="207"/>
      <c r="E416" s="207"/>
      <c r="F416" s="207"/>
      <c r="G416" s="207"/>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row>
    <row r="417" spans="1:32" ht="16.5" customHeight="1">
      <c r="A417" s="207"/>
      <c r="B417" s="207"/>
      <c r="C417" s="207"/>
      <c r="D417" s="207"/>
      <c r="E417" s="207"/>
      <c r="F417" s="207"/>
      <c r="G417" s="207"/>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row>
    <row r="418" spans="1:32" ht="16.5" customHeight="1">
      <c r="A418" s="207"/>
      <c r="B418" s="207"/>
      <c r="C418" s="207"/>
      <c r="D418" s="207"/>
      <c r="E418" s="207"/>
      <c r="F418" s="207"/>
      <c r="G418" s="207"/>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row>
    <row r="419" spans="1:32" ht="16.5" customHeight="1">
      <c r="A419" s="207"/>
      <c r="B419" s="207"/>
      <c r="C419" s="207"/>
      <c r="D419" s="207"/>
      <c r="E419" s="207"/>
      <c r="F419" s="207"/>
      <c r="G419" s="207"/>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row>
    <row r="420" spans="1:32" ht="16.5" customHeight="1">
      <c r="A420" s="207"/>
      <c r="B420" s="207"/>
      <c r="C420" s="207"/>
      <c r="D420" s="207"/>
      <c r="E420" s="207"/>
      <c r="F420" s="207"/>
      <c r="G420" s="207"/>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row>
    <row r="421" spans="1:32" ht="16.5" customHeight="1">
      <c r="A421" s="207"/>
      <c r="B421" s="207"/>
      <c r="C421" s="207"/>
      <c r="D421" s="207"/>
      <c r="E421" s="207"/>
      <c r="F421" s="207"/>
      <c r="G421" s="207"/>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row>
    <row r="422" spans="1:32" ht="16.5" customHeight="1">
      <c r="A422" s="207"/>
      <c r="B422" s="207"/>
      <c r="C422" s="207"/>
      <c r="D422" s="207"/>
      <c r="E422" s="207"/>
      <c r="F422" s="207"/>
      <c r="G422" s="207"/>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row>
    <row r="423" spans="1:32" ht="16.5" customHeight="1">
      <c r="A423" s="207"/>
      <c r="B423" s="207"/>
      <c r="C423" s="207"/>
      <c r="D423" s="207"/>
      <c r="E423" s="207"/>
      <c r="F423" s="207"/>
      <c r="G423" s="207"/>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row>
    <row r="424" spans="1:32" ht="16.5" customHeight="1">
      <c r="A424" s="207"/>
      <c r="B424" s="207"/>
      <c r="C424" s="207"/>
      <c r="D424" s="207"/>
      <c r="E424" s="207"/>
      <c r="F424" s="207"/>
      <c r="G424" s="207"/>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row>
    <row r="425" spans="1:32" ht="16.5" customHeight="1">
      <c r="A425" s="207"/>
      <c r="B425" s="207"/>
      <c r="C425" s="207"/>
      <c r="D425" s="207"/>
      <c r="E425" s="207"/>
      <c r="F425" s="207"/>
      <c r="G425" s="207"/>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row>
    <row r="426" spans="1:32" ht="16.5" customHeight="1">
      <c r="A426" s="207"/>
      <c r="B426" s="207"/>
      <c r="C426" s="207"/>
      <c r="D426" s="207"/>
      <c r="E426" s="207"/>
      <c r="F426" s="207"/>
      <c r="G426" s="207"/>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row>
    <row r="427" spans="1:32" ht="16.5" customHeight="1">
      <c r="A427" s="207"/>
      <c r="B427" s="207"/>
      <c r="C427" s="207"/>
      <c r="D427" s="207"/>
      <c r="E427" s="207"/>
      <c r="F427" s="207"/>
      <c r="G427" s="207"/>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row>
    <row r="428" spans="1:32" ht="16.5" customHeight="1">
      <c r="A428" s="207"/>
      <c r="B428" s="207"/>
      <c r="C428" s="207"/>
      <c r="D428" s="207"/>
      <c r="E428" s="207"/>
      <c r="F428" s="207"/>
      <c r="G428" s="207"/>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row>
    <row r="429" spans="1:32" ht="16.5" customHeight="1">
      <c r="A429" s="207"/>
      <c r="B429" s="207"/>
      <c r="C429" s="207"/>
      <c r="D429" s="207"/>
      <c r="E429" s="207"/>
      <c r="F429" s="207"/>
      <c r="G429" s="207"/>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row>
    <row r="430" spans="1:32" ht="16.5" customHeight="1">
      <c r="A430" s="207"/>
      <c r="B430" s="207"/>
      <c r="C430" s="207"/>
      <c r="D430" s="207"/>
      <c r="E430" s="207"/>
      <c r="F430" s="207"/>
      <c r="G430" s="207"/>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row>
    <row r="431" spans="1:32" ht="16.5" customHeight="1">
      <c r="A431" s="207"/>
      <c r="B431" s="207"/>
      <c r="C431" s="207"/>
      <c r="D431" s="207"/>
      <c r="E431" s="207"/>
      <c r="F431" s="207"/>
      <c r="G431" s="207"/>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row>
    <row r="432" spans="1:32" ht="16.5" customHeight="1">
      <c r="A432" s="207"/>
      <c r="B432" s="207"/>
      <c r="C432" s="207"/>
      <c r="D432" s="207"/>
      <c r="E432" s="207"/>
      <c r="F432" s="207"/>
      <c r="G432" s="207"/>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row>
    <row r="433" spans="1:32" ht="16.5" customHeight="1">
      <c r="A433" s="207"/>
      <c r="B433" s="207"/>
      <c r="C433" s="207"/>
      <c r="D433" s="207"/>
      <c r="E433" s="207"/>
      <c r="F433" s="207"/>
      <c r="G433" s="207"/>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row>
    <row r="434" spans="1:32" ht="16.5" customHeight="1">
      <c r="A434" s="207"/>
      <c r="B434" s="207"/>
      <c r="C434" s="207"/>
      <c r="D434" s="207"/>
      <c r="E434" s="207"/>
      <c r="F434" s="207"/>
      <c r="G434" s="207"/>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row>
    <row r="435" spans="1:32" ht="16.5" customHeight="1">
      <c r="A435" s="207"/>
      <c r="B435" s="207"/>
      <c r="C435" s="207"/>
      <c r="D435" s="207"/>
      <c r="E435" s="207"/>
      <c r="F435" s="207"/>
      <c r="G435" s="207"/>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row>
    <row r="436" spans="1:32" ht="16.5" customHeight="1">
      <c r="A436" s="207"/>
      <c r="B436" s="207"/>
      <c r="C436" s="207"/>
      <c r="D436" s="207"/>
      <c r="E436" s="207"/>
      <c r="F436" s="207"/>
      <c r="G436" s="207"/>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row>
    <row r="437" spans="1:32" ht="16.5" customHeight="1">
      <c r="A437" s="207"/>
      <c r="B437" s="207"/>
      <c r="C437" s="207"/>
      <c r="D437" s="207"/>
      <c r="E437" s="207"/>
      <c r="F437" s="207"/>
      <c r="G437" s="207"/>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row>
    <row r="438" spans="1:32" ht="16.5" customHeight="1">
      <c r="A438" s="207"/>
      <c r="B438" s="207"/>
      <c r="C438" s="207"/>
      <c r="D438" s="207"/>
      <c r="E438" s="207"/>
      <c r="F438" s="207"/>
      <c r="G438" s="207"/>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row>
    <row r="439" spans="1:32" ht="16.5" customHeight="1">
      <c r="A439" s="207"/>
      <c r="B439" s="207"/>
      <c r="C439" s="207"/>
      <c r="D439" s="207"/>
      <c r="E439" s="207"/>
      <c r="F439" s="207"/>
      <c r="G439" s="207"/>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row>
    <row r="440" spans="1:32" ht="16.5" customHeight="1">
      <c r="A440" s="207"/>
      <c r="B440" s="207"/>
      <c r="C440" s="207"/>
      <c r="D440" s="207"/>
      <c r="E440" s="207"/>
      <c r="F440" s="207"/>
      <c r="G440" s="207"/>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row>
    <row r="441" spans="1:32" ht="16.5" customHeight="1">
      <c r="A441" s="207"/>
      <c r="B441" s="207"/>
      <c r="C441" s="207"/>
      <c r="D441" s="207"/>
      <c r="E441" s="207"/>
      <c r="F441" s="207"/>
      <c r="G441" s="207"/>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row>
    <row r="442" spans="1:32" ht="16.5" customHeight="1">
      <c r="A442" s="207"/>
      <c r="B442" s="207"/>
      <c r="C442" s="207"/>
      <c r="D442" s="207"/>
      <c r="E442" s="207"/>
      <c r="F442" s="207"/>
      <c r="G442" s="207"/>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row>
    <row r="443" spans="1:32" ht="16.5" customHeight="1">
      <c r="A443" s="207"/>
      <c r="B443" s="207"/>
      <c r="C443" s="207"/>
      <c r="D443" s="207"/>
      <c r="E443" s="207"/>
      <c r="F443" s="207"/>
      <c r="G443" s="207"/>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row>
    <row r="444" spans="1:32" ht="16.5" customHeight="1">
      <c r="A444" s="207"/>
      <c r="B444" s="207"/>
      <c r="C444" s="207"/>
      <c r="D444" s="207"/>
      <c r="E444" s="207"/>
      <c r="F444" s="207"/>
      <c r="G444" s="207"/>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row>
    <row r="445" spans="1:32" ht="16.5" customHeight="1">
      <c r="A445" s="207"/>
      <c r="B445" s="207"/>
      <c r="C445" s="207"/>
      <c r="D445" s="207"/>
      <c r="E445" s="207"/>
      <c r="F445" s="207"/>
      <c r="G445" s="207"/>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row>
    <row r="446" spans="1:32" ht="16.5" customHeight="1">
      <c r="A446" s="207"/>
      <c r="B446" s="207"/>
      <c r="C446" s="207"/>
      <c r="D446" s="207"/>
      <c r="E446" s="207"/>
      <c r="F446" s="207"/>
      <c r="G446" s="207"/>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row>
    <row r="447" spans="1:32" ht="16.5" customHeight="1">
      <c r="A447" s="207"/>
      <c r="B447" s="207"/>
      <c r="C447" s="207"/>
      <c r="D447" s="207"/>
      <c r="E447" s="207"/>
      <c r="F447" s="207"/>
      <c r="G447" s="207"/>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row>
    <row r="448" spans="1:32" ht="16.5" customHeight="1">
      <c r="A448" s="207"/>
      <c r="B448" s="207"/>
      <c r="C448" s="207"/>
      <c r="D448" s="207"/>
      <c r="E448" s="207"/>
      <c r="F448" s="207"/>
      <c r="G448" s="207"/>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row>
    <row r="449" spans="1:32" ht="16.5" customHeight="1">
      <c r="A449" s="207"/>
      <c r="B449" s="207"/>
      <c r="C449" s="207"/>
      <c r="D449" s="207"/>
      <c r="E449" s="207"/>
      <c r="F449" s="207"/>
      <c r="G449" s="207"/>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row>
    <row r="450" spans="1:32" ht="16.5" customHeight="1">
      <c r="A450" s="207"/>
      <c r="B450" s="207"/>
      <c r="C450" s="207"/>
      <c r="D450" s="207"/>
      <c r="E450" s="207"/>
      <c r="F450" s="207"/>
      <c r="G450" s="207"/>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row>
    <row r="451" spans="1:32" ht="16.5" customHeight="1">
      <c r="A451" s="207"/>
      <c r="B451" s="207"/>
      <c r="C451" s="207"/>
      <c r="D451" s="207"/>
      <c r="E451" s="207"/>
      <c r="F451" s="207"/>
      <c r="G451" s="207"/>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row>
    <row r="452" spans="1:32" ht="16.5" customHeight="1">
      <c r="A452" s="207"/>
      <c r="B452" s="207"/>
      <c r="C452" s="207"/>
      <c r="D452" s="207"/>
      <c r="E452" s="207"/>
      <c r="F452" s="207"/>
      <c r="G452" s="207"/>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row>
    <row r="453" spans="1:32" ht="16.5" customHeight="1">
      <c r="A453" s="207"/>
      <c r="B453" s="207"/>
      <c r="C453" s="207"/>
      <c r="D453" s="207"/>
      <c r="E453" s="207"/>
      <c r="F453" s="207"/>
      <c r="G453" s="207"/>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row>
    <row r="454" spans="1:32" ht="16.5" customHeight="1">
      <c r="A454" s="207"/>
      <c r="B454" s="207"/>
      <c r="C454" s="207"/>
      <c r="D454" s="207"/>
      <c r="E454" s="207"/>
      <c r="F454" s="207"/>
      <c r="G454" s="207"/>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row>
    <row r="455" spans="1:32" ht="16.5" customHeight="1">
      <c r="A455" s="207"/>
      <c r="B455" s="207"/>
      <c r="C455" s="207"/>
      <c r="D455" s="207"/>
      <c r="E455" s="207"/>
      <c r="F455" s="207"/>
      <c r="G455" s="207"/>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row>
    <row r="456" spans="1:32" ht="16.5" customHeight="1">
      <c r="A456" s="207"/>
      <c r="B456" s="207"/>
      <c r="C456" s="207"/>
      <c r="D456" s="207"/>
      <c r="E456" s="207"/>
      <c r="F456" s="207"/>
      <c r="G456" s="207"/>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row>
    <row r="457" spans="1:32" ht="16.5" customHeight="1">
      <c r="A457" s="207"/>
      <c r="B457" s="207"/>
      <c r="C457" s="207"/>
      <c r="D457" s="207"/>
      <c r="E457" s="207"/>
      <c r="F457" s="207"/>
      <c r="G457" s="207"/>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row>
    <row r="458" spans="1:32" ht="16.5" customHeight="1">
      <c r="A458" s="207"/>
      <c r="B458" s="207"/>
      <c r="C458" s="207"/>
      <c r="D458" s="207"/>
      <c r="E458" s="207"/>
      <c r="F458" s="207"/>
      <c r="G458" s="207"/>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row>
    <row r="459" spans="1:32" ht="16.5" customHeight="1">
      <c r="A459" s="207"/>
      <c r="B459" s="207"/>
      <c r="C459" s="207"/>
      <c r="D459" s="207"/>
      <c r="E459" s="207"/>
      <c r="F459" s="207"/>
      <c r="G459" s="207"/>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row>
    <row r="460" spans="1:32" ht="16.5" customHeight="1">
      <c r="A460" s="207"/>
      <c r="B460" s="207"/>
      <c r="C460" s="207"/>
      <c r="D460" s="207"/>
      <c r="E460" s="207"/>
      <c r="F460" s="207"/>
      <c r="G460" s="207"/>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row>
    <row r="461" spans="1:32" ht="16.5" customHeight="1">
      <c r="A461" s="207"/>
      <c r="B461" s="207"/>
      <c r="C461" s="207"/>
      <c r="D461" s="207"/>
      <c r="E461" s="207"/>
      <c r="F461" s="207"/>
      <c r="G461" s="207"/>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6.5" customHeight="1">
      <c r="A462" s="207"/>
      <c r="B462" s="207"/>
      <c r="C462" s="207"/>
      <c r="D462" s="207"/>
      <c r="E462" s="207"/>
      <c r="F462" s="207"/>
      <c r="G462" s="207"/>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row>
    <row r="463" spans="1:32" ht="16.5" customHeight="1">
      <c r="A463" s="207"/>
      <c r="B463" s="207"/>
      <c r="C463" s="207"/>
      <c r="D463" s="207"/>
      <c r="E463" s="207"/>
      <c r="F463" s="207"/>
      <c r="G463" s="207"/>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row>
    <row r="464" spans="1:32" ht="16.5" customHeight="1">
      <c r="A464" s="207"/>
      <c r="B464" s="207"/>
      <c r="C464" s="207"/>
      <c r="D464" s="207"/>
      <c r="E464" s="207"/>
      <c r="F464" s="207"/>
      <c r="G464" s="207"/>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row>
    <row r="465" spans="1:32" ht="16.5" customHeight="1">
      <c r="A465" s="207"/>
      <c r="B465" s="207"/>
      <c r="C465" s="207"/>
      <c r="D465" s="207"/>
      <c r="E465" s="207"/>
      <c r="F465" s="207"/>
      <c r="G465" s="207"/>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row>
    <row r="466" spans="1:32" ht="16.5" customHeight="1">
      <c r="A466" s="207"/>
      <c r="B466" s="207"/>
      <c r="C466" s="207"/>
      <c r="D466" s="207"/>
      <c r="E466" s="207"/>
      <c r="F466" s="207"/>
      <c r="G466" s="207"/>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row>
    <row r="467" spans="1:32" ht="16.5" customHeight="1">
      <c r="A467" s="207"/>
      <c r="B467" s="207"/>
      <c r="C467" s="207"/>
      <c r="D467" s="207"/>
      <c r="E467" s="207"/>
      <c r="F467" s="207"/>
      <c r="G467" s="207"/>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row>
    <row r="468" spans="1:32" ht="16.5" customHeight="1">
      <c r="A468" s="207"/>
      <c r="B468" s="207"/>
      <c r="C468" s="207"/>
      <c r="D468" s="207"/>
      <c r="E468" s="207"/>
      <c r="F468" s="207"/>
      <c r="G468" s="207"/>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row>
    <row r="469" spans="1:32" ht="16.5" customHeight="1">
      <c r="A469" s="207"/>
      <c r="B469" s="207"/>
      <c r="C469" s="207"/>
      <c r="D469" s="207"/>
      <c r="E469" s="207"/>
      <c r="F469" s="207"/>
      <c r="G469" s="207"/>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row>
    <row r="470" spans="1:32" ht="16.5" customHeight="1">
      <c r="A470" s="207"/>
      <c r="B470" s="207"/>
      <c r="C470" s="207"/>
      <c r="D470" s="207"/>
      <c r="E470" s="207"/>
      <c r="F470" s="207"/>
      <c r="G470" s="207"/>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row>
    <row r="471" spans="1:32" ht="16.5" customHeight="1">
      <c r="A471" s="207"/>
      <c r="B471" s="207"/>
      <c r="C471" s="207"/>
      <c r="D471" s="207"/>
      <c r="E471" s="207"/>
      <c r="F471" s="207"/>
      <c r="G471" s="207"/>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row>
    <row r="472" spans="1:32" ht="16.5" customHeight="1">
      <c r="A472" s="207"/>
      <c r="B472" s="207"/>
      <c r="C472" s="207"/>
      <c r="D472" s="207"/>
      <c r="E472" s="207"/>
      <c r="F472" s="207"/>
      <c r="G472" s="207"/>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row>
    <row r="473" spans="1:32" ht="16.5" customHeight="1">
      <c r="A473" s="207"/>
      <c r="B473" s="207"/>
      <c r="C473" s="207"/>
      <c r="D473" s="207"/>
      <c r="E473" s="207"/>
      <c r="F473" s="207"/>
      <c r="G473" s="207"/>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row>
    <row r="474" spans="1:32" ht="16.5" customHeight="1">
      <c r="A474" s="207"/>
      <c r="B474" s="207"/>
      <c r="C474" s="207"/>
      <c r="D474" s="207"/>
      <c r="E474" s="207"/>
      <c r="F474" s="207"/>
      <c r="G474" s="207"/>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row>
    <row r="475" spans="1:32" ht="16.5" customHeight="1">
      <c r="A475" s="207"/>
      <c r="B475" s="207"/>
      <c r="C475" s="207"/>
      <c r="D475" s="207"/>
      <c r="E475" s="207"/>
      <c r="F475" s="207"/>
      <c r="G475" s="207"/>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row>
    <row r="476" spans="1:32" ht="16.5" customHeight="1">
      <c r="A476" s="207"/>
      <c r="B476" s="207"/>
      <c r="C476" s="207"/>
      <c r="D476" s="207"/>
      <c r="E476" s="207"/>
      <c r="F476" s="207"/>
      <c r="G476" s="207"/>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row>
    <row r="477" spans="1:32" ht="16.5" customHeight="1">
      <c r="A477" s="207"/>
      <c r="B477" s="207"/>
      <c r="C477" s="207"/>
      <c r="D477" s="207"/>
      <c r="E477" s="207"/>
      <c r="F477" s="207"/>
      <c r="G477" s="207"/>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row>
    <row r="478" spans="1:32" ht="16.5" customHeight="1">
      <c r="A478" s="207"/>
      <c r="B478" s="207"/>
      <c r="C478" s="207"/>
      <c r="D478" s="207"/>
      <c r="E478" s="207"/>
      <c r="F478" s="207"/>
      <c r="G478" s="207"/>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row>
    <row r="479" spans="1:32" ht="16.5" customHeight="1">
      <c r="A479" s="207"/>
      <c r="B479" s="207"/>
      <c r="C479" s="207"/>
      <c r="D479" s="207"/>
      <c r="E479" s="207"/>
      <c r="F479" s="207"/>
      <c r="G479" s="207"/>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row>
    <row r="480" spans="1:32" ht="16.5" customHeight="1">
      <c r="A480" s="207"/>
      <c r="B480" s="207"/>
      <c r="C480" s="207"/>
      <c r="D480" s="207"/>
      <c r="E480" s="207"/>
      <c r="F480" s="207"/>
      <c r="G480" s="207"/>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row>
    <row r="481" spans="1:32" ht="16.5" customHeight="1">
      <c r="A481" s="207"/>
      <c r="B481" s="207"/>
      <c r="C481" s="207"/>
      <c r="D481" s="207"/>
      <c r="E481" s="207"/>
      <c r="F481" s="207"/>
      <c r="G481" s="207"/>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row>
    <row r="482" spans="1:32" ht="16.5" customHeight="1">
      <c r="A482" s="207"/>
      <c r="B482" s="207"/>
      <c r="C482" s="207"/>
      <c r="D482" s="207"/>
      <c r="E482" s="207"/>
      <c r="F482" s="207"/>
      <c r="G482" s="207"/>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row>
    <row r="483" spans="1:32" ht="16.5" customHeight="1">
      <c r="A483" s="207"/>
      <c r="B483" s="207"/>
      <c r="C483" s="207"/>
      <c r="D483" s="207"/>
      <c r="E483" s="207"/>
      <c r="F483" s="207"/>
      <c r="G483" s="207"/>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row>
    <row r="484" spans="1:32" ht="16.5" customHeight="1">
      <c r="A484" s="207"/>
      <c r="B484" s="207"/>
      <c r="C484" s="207"/>
      <c r="D484" s="207"/>
      <c r="E484" s="207"/>
      <c r="F484" s="207"/>
      <c r="G484" s="207"/>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row>
    <row r="485" spans="1:32" ht="16.5" customHeight="1">
      <c r="A485" s="207"/>
      <c r="B485" s="207"/>
      <c r="C485" s="207"/>
      <c r="D485" s="207"/>
      <c r="E485" s="207"/>
      <c r="F485" s="207"/>
      <c r="G485" s="207"/>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row>
    <row r="486" spans="1:32" ht="16.5" customHeight="1">
      <c r="A486" s="207"/>
      <c r="B486" s="207"/>
      <c r="C486" s="207"/>
      <c r="D486" s="207"/>
      <c r="E486" s="207"/>
      <c r="F486" s="207"/>
      <c r="G486" s="207"/>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row>
    <row r="487" spans="1:32" ht="16.5" customHeight="1">
      <c r="A487" s="207"/>
      <c r="B487" s="207"/>
      <c r="C487" s="207"/>
      <c r="D487" s="207"/>
      <c r="E487" s="207"/>
      <c r="F487" s="207"/>
      <c r="G487" s="207"/>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row>
    <row r="488" spans="1:32" ht="16.5" customHeight="1">
      <c r="A488" s="207"/>
      <c r="B488" s="207"/>
      <c r="C488" s="207"/>
      <c r="D488" s="207"/>
      <c r="E488" s="207"/>
      <c r="F488" s="207"/>
      <c r="G488" s="207"/>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row>
    <row r="489" spans="1:32" ht="16.5" customHeight="1">
      <c r="A489" s="207"/>
      <c r="B489" s="207"/>
      <c r="C489" s="207"/>
      <c r="D489" s="207"/>
      <c r="E489" s="207"/>
      <c r="F489" s="207"/>
      <c r="G489" s="207"/>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row>
    <row r="490" spans="1:32" ht="16.5" customHeight="1">
      <c r="A490" s="207"/>
      <c r="B490" s="207"/>
      <c r="C490" s="207"/>
      <c r="D490" s="207"/>
      <c r="E490" s="207"/>
      <c r="F490" s="207"/>
      <c r="G490" s="207"/>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row>
    <row r="491" spans="1:32" ht="16.5" customHeight="1">
      <c r="A491" s="207"/>
      <c r="B491" s="207"/>
      <c r="C491" s="207"/>
      <c r="D491" s="207"/>
      <c r="E491" s="207"/>
      <c r="F491" s="207"/>
      <c r="G491" s="207"/>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row>
    <row r="492" spans="1:32" ht="16.5" customHeight="1">
      <c r="A492" s="207"/>
      <c r="B492" s="207"/>
      <c r="C492" s="207"/>
      <c r="D492" s="207"/>
      <c r="E492" s="207"/>
      <c r="F492" s="207"/>
      <c r="G492" s="207"/>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row>
    <row r="493" spans="1:32" ht="16.5" customHeight="1">
      <c r="A493" s="207"/>
      <c r="B493" s="207"/>
      <c r="C493" s="207"/>
      <c r="D493" s="207"/>
      <c r="E493" s="207"/>
      <c r="F493" s="207"/>
      <c r="G493" s="207"/>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row>
    <row r="494" spans="1:32" ht="16.5" customHeight="1">
      <c r="A494" s="207"/>
      <c r="B494" s="207"/>
      <c r="C494" s="207"/>
      <c r="D494" s="207"/>
      <c r="E494" s="207"/>
      <c r="F494" s="207"/>
      <c r="G494" s="207"/>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row>
    <row r="495" spans="1:32" ht="16.5" customHeight="1">
      <c r="A495" s="207"/>
      <c r="B495" s="207"/>
      <c r="C495" s="207"/>
      <c r="D495" s="207"/>
      <c r="E495" s="207"/>
      <c r="F495" s="207"/>
      <c r="G495" s="207"/>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row>
    <row r="496" spans="1:32" ht="16.5" customHeight="1">
      <c r="A496" s="207"/>
      <c r="B496" s="207"/>
      <c r="C496" s="207"/>
      <c r="D496" s="207"/>
      <c r="E496" s="207"/>
      <c r="F496" s="207"/>
      <c r="G496" s="207"/>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row>
    <row r="497" spans="1:32" ht="16.5" customHeight="1">
      <c r="A497" s="207"/>
      <c r="B497" s="207"/>
      <c r="C497" s="207"/>
      <c r="D497" s="207"/>
      <c r="E497" s="207"/>
      <c r="F497" s="207"/>
      <c r="G497" s="207"/>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row>
    <row r="498" spans="1:32" ht="16.5" customHeight="1">
      <c r="A498" s="207"/>
      <c r="B498" s="207"/>
      <c r="C498" s="207"/>
      <c r="D498" s="207"/>
      <c r="E498" s="207"/>
      <c r="F498" s="207"/>
      <c r="G498" s="207"/>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row>
    <row r="499" spans="1:32" ht="16.5" customHeight="1">
      <c r="A499" s="207"/>
      <c r="B499" s="207"/>
      <c r="C499" s="207"/>
      <c r="D499" s="207"/>
      <c r="E499" s="207"/>
      <c r="F499" s="207"/>
      <c r="G499" s="207"/>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row>
    <row r="500" spans="1:32" ht="16.5" customHeight="1">
      <c r="A500" s="207"/>
      <c r="B500" s="207"/>
      <c r="C500" s="207"/>
      <c r="D500" s="207"/>
      <c r="E500" s="207"/>
      <c r="F500" s="207"/>
      <c r="G500" s="207"/>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row>
    <row r="501" spans="1:32" ht="16.5" customHeight="1">
      <c r="A501" s="207"/>
      <c r="B501" s="207"/>
      <c r="C501" s="207"/>
      <c r="D501" s="207"/>
      <c r="E501" s="207"/>
      <c r="F501" s="207"/>
      <c r="G501" s="207"/>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row>
    <row r="502" spans="1:32" ht="16.5" customHeight="1">
      <c r="A502" s="207"/>
      <c r="B502" s="207"/>
      <c r="C502" s="207"/>
      <c r="D502" s="207"/>
      <c r="E502" s="207"/>
      <c r="F502" s="207"/>
      <c r="G502" s="207"/>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row>
    <row r="503" spans="1:32" ht="16.5" customHeight="1">
      <c r="A503" s="207"/>
      <c r="B503" s="207"/>
      <c r="C503" s="207"/>
      <c r="D503" s="207"/>
      <c r="E503" s="207"/>
      <c r="F503" s="207"/>
      <c r="G503" s="207"/>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row>
    <row r="504" spans="1:32" ht="16.5" customHeight="1">
      <c r="A504" s="207"/>
      <c r="B504" s="207"/>
      <c r="C504" s="207"/>
      <c r="D504" s="207"/>
      <c r="E504" s="207"/>
      <c r="F504" s="207"/>
      <c r="G504" s="207"/>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row>
    <row r="505" spans="1:32" ht="16.5" customHeight="1">
      <c r="A505" s="207"/>
      <c r="B505" s="207"/>
      <c r="C505" s="207"/>
      <c r="D505" s="207"/>
      <c r="E505" s="207"/>
      <c r="F505" s="207"/>
      <c r="G505" s="207"/>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row>
    <row r="506" spans="1:32" ht="16.5" customHeight="1">
      <c r="A506" s="207"/>
      <c r="B506" s="207"/>
      <c r="C506" s="207"/>
      <c r="D506" s="207"/>
      <c r="E506" s="207"/>
      <c r="F506" s="207"/>
      <c r="G506" s="207"/>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row>
    <row r="507" spans="1:32" ht="16.5" customHeight="1">
      <c r="A507" s="207"/>
      <c r="B507" s="207"/>
      <c r="C507" s="207"/>
      <c r="D507" s="207"/>
      <c r="E507" s="207"/>
      <c r="F507" s="207"/>
      <c r="G507" s="207"/>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row>
    <row r="508" spans="1:32" ht="16.5" customHeight="1">
      <c r="A508" s="207"/>
      <c r="B508" s="207"/>
      <c r="C508" s="207"/>
      <c r="D508" s="207"/>
      <c r="E508" s="207"/>
      <c r="F508" s="207"/>
      <c r="G508" s="207"/>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row>
    <row r="509" spans="1:32" ht="16.5" customHeight="1">
      <c r="A509" s="207"/>
      <c r="B509" s="207"/>
      <c r="C509" s="207"/>
      <c r="D509" s="207"/>
      <c r="E509" s="207"/>
      <c r="F509" s="207"/>
      <c r="G509" s="207"/>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row>
    <row r="510" spans="1:32" ht="16.5" customHeight="1">
      <c r="A510" s="207"/>
      <c r="B510" s="207"/>
      <c r="C510" s="207"/>
      <c r="D510" s="207"/>
      <c r="E510" s="207"/>
      <c r="F510" s="207"/>
      <c r="G510" s="207"/>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row>
    <row r="511" spans="1:32" ht="16.5" customHeight="1">
      <c r="A511" s="207"/>
      <c r="B511" s="207"/>
      <c r="C511" s="207"/>
      <c r="D511" s="207"/>
      <c r="E511" s="207"/>
      <c r="F511" s="207"/>
      <c r="G511" s="207"/>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row>
    <row r="512" spans="1:32" ht="16.5" customHeight="1">
      <c r="A512" s="207"/>
      <c r="B512" s="207"/>
      <c r="C512" s="207"/>
      <c r="D512" s="207"/>
      <c r="E512" s="207"/>
      <c r="F512" s="207"/>
      <c r="G512" s="207"/>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row>
    <row r="513" spans="1:32" ht="16.5" customHeight="1">
      <c r="A513" s="207"/>
      <c r="B513" s="207"/>
      <c r="C513" s="207"/>
      <c r="D513" s="207"/>
      <c r="E513" s="207"/>
      <c r="F513" s="207"/>
      <c r="G513" s="207"/>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row>
    <row r="514" spans="1:32" ht="16.5" customHeight="1">
      <c r="A514" s="207"/>
      <c r="B514" s="207"/>
      <c r="C514" s="207"/>
      <c r="D514" s="207"/>
      <c r="E514" s="207"/>
      <c r="F514" s="207"/>
      <c r="G514" s="207"/>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row>
    <row r="515" spans="1:32" ht="16.5" customHeight="1">
      <c r="A515" s="207"/>
      <c r="B515" s="207"/>
      <c r="C515" s="207"/>
      <c r="D515" s="207"/>
      <c r="E515" s="207"/>
      <c r="F515" s="207"/>
      <c r="G515" s="207"/>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row>
    <row r="516" spans="1:32" ht="16.5" customHeight="1">
      <c r="A516" s="207"/>
      <c r="B516" s="207"/>
      <c r="C516" s="207"/>
      <c r="D516" s="207"/>
      <c r="E516" s="207"/>
      <c r="F516" s="207"/>
      <c r="G516" s="207"/>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row>
    <row r="517" spans="1:32" ht="16.5" customHeight="1">
      <c r="A517" s="207"/>
      <c r="B517" s="207"/>
      <c r="C517" s="207"/>
      <c r="D517" s="207"/>
      <c r="E517" s="207"/>
      <c r="F517" s="207"/>
      <c r="G517" s="207"/>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row>
    <row r="518" spans="1:32" ht="16.5" customHeight="1">
      <c r="A518" s="207"/>
      <c r="B518" s="207"/>
      <c r="C518" s="207"/>
      <c r="D518" s="207"/>
      <c r="E518" s="207"/>
      <c r="F518" s="207"/>
      <c r="G518" s="207"/>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row>
    <row r="519" spans="1:32" ht="16.5" customHeight="1">
      <c r="A519" s="207"/>
      <c r="B519" s="207"/>
      <c r="C519" s="207"/>
      <c r="D519" s="207"/>
      <c r="E519" s="207"/>
      <c r="F519" s="207"/>
      <c r="G519" s="207"/>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row>
    <row r="520" spans="1:32" ht="16.5" customHeight="1">
      <c r="A520" s="207"/>
      <c r="B520" s="207"/>
      <c r="C520" s="207"/>
      <c r="D520" s="207"/>
      <c r="E520" s="207"/>
      <c r="F520" s="207"/>
      <c r="G520" s="207"/>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row>
    <row r="521" spans="1:32" ht="16.5" customHeight="1">
      <c r="A521" s="207"/>
      <c r="B521" s="207"/>
      <c r="C521" s="207"/>
      <c r="D521" s="207"/>
      <c r="E521" s="207"/>
      <c r="F521" s="207"/>
      <c r="G521" s="207"/>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row>
    <row r="522" spans="1:32" ht="16.5" customHeight="1">
      <c r="A522" s="207"/>
      <c r="B522" s="207"/>
      <c r="C522" s="207"/>
      <c r="D522" s="207"/>
      <c r="E522" s="207"/>
      <c r="F522" s="207"/>
      <c r="G522" s="207"/>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row>
    <row r="523" spans="1:32" ht="16.5" customHeight="1">
      <c r="A523" s="207"/>
      <c r="B523" s="207"/>
      <c r="C523" s="207"/>
      <c r="D523" s="207"/>
      <c r="E523" s="207"/>
      <c r="F523" s="207"/>
      <c r="G523" s="207"/>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row>
    <row r="524" spans="1:32" ht="16.5" customHeight="1">
      <c r="A524" s="207"/>
      <c r="B524" s="207"/>
      <c r="C524" s="207"/>
      <c r="D524" s="207"/>
      <c r="E524" s="207"/>
      <c r="F524" s="207"/>
      <c r="G524" s="207"/>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row>
    <row r="525" spans="1:32" ht="16.5" customHeight="1">
      <c r="A525" s="207"/>
      <c r="B525" s="207"/>
      <c r="C525" s="207"/>
      <c r="D525" s="207"/>
      <c r="E525" s="207"/>
      <c r="F525" s="207"/>
      <c r="G525" s="207"/>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row>
    <row r="526" spans="1:32" ht="16.5" customHeight="1">
      <c r="A526" s="207"/>
      <c r="B526" s="207"/>
      <c r="C526" s="207"/>
      <c r="D526" s="207"/>
      <c r="E526" s="207"/>
      <c r="F526" s="207"/>
      <c r="G526" s="207"/>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row>
    <row r="527" spans="1:32" ht="16.5" customHeight="1">
      <c r="A527" s="207"/>
      <c r="B527" s="207"/>
      <c r="C527" s="207"/>
      <c r="D527" s="207"/>
      <c r="E527" s="207"/>
      <c r="F527" s="207"/>
      <c r="G527" s="207"/>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row>
    <row r="528" spans="1:32" ht="16.5" customHeight="1">
      <c r="A528" s="207"/>
      <c r="B528" s="207"/>
      <c r="C528" s="207"/>
      <c r="D528" s="207"/>
      <c r="E528" s="207"/>
      <c r="F528" s="207"/>
      <c r="G528" s="207"/>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row>
    <row r="529" spans="1:32" ht="16.5" customHeight="1">
      <c r="A529" s="207"/>
      <c r="B529" s="207"/>
      <c r="C529" s="207"/>
      <c r="D529" s="207"/>
      <c r="E529" s="207"/>
      <c r="F529" s="207"/>
      <c r="G529" s="207"/>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row>
    <row r="530" spans="1:32" ht="16.5" customHeight="1">
      <c r="A530" s="207"/>
      <c r="B530" s="207"/>
      <c r="C530" s="207"/>
      <c r="D530" s="207"/>
      <c r="E530" s="207"/>
      <c r="F530" s="207"/>
      <c r="G530" s="207"/>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row>
    <row r="531" spans="1:32" ht="16.5" customHeight="1">
      <c r="A531" s="207"/>
      <c r="B531" s="207"/>
      <c r="C531" s="207"/>
      <c r="D531" s="207"/>
      <c r="E531" s="207"/>
      <c r="F531" s="207"/>
      <c r="G531" s="207"/>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row>
    <row r="532" spans="1:32" ht="16.5" customHeight="1">
      <c r="A532" s="207"/>
      <c r="B532" s="207"/>
      <c r="C532" s="207"/>
      <c r="D532" s="207"/>
      <c r="E532" s="207"/>
      <c r="F532" s="207"/>
      <c r="G532" s="207"/>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16.5" customHeight="1">
      <c r="A533" s="207"/>
      <c r="B533" s="207"/>
      <c r="C533" s="207"/>
      <c r="D533" s="207"/>
      <c r="E533" s="207"/>
      <c r="F533" s="207"/>
      <c r="G533" s="207"/>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row>
    <row r="534" spans="1:32" ht="16.5" customHeight="1">
      <c r="A534" s="207"/>
      <c r="B534" s="207"/>
      <c r="C534" s="207"/>
      <c r="D534" s="207"/>
      <c r="E534" s="207"/>
      <c r="F534" s="207"/>
      <c r="G534" s="207"/>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row>
    <row r="535" spans="1:32" ht="16.5" customHeight="1">
      <c r="A535" s="207"/>
      <c r="B535" s="207"/>
      <c r="C535" s="207"/>
      <c r="D535" s="207"/>
      <c r="E535" s="207"/>
      <c r="F535" s="207"/>
      <c r="G535" s="207"/>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row>
    <row r="536" spans="1:32" ht="16.5" customHeight="1">
      <c r="A536" s="207"/>
      <c r="B536" s="207"/>
      <c r="C536" s="207"/>
      <c r="D536" s="207"/>
      <c r="E536" s="207"/>
      <c r="F536" s="207"/>
      <c r="G536" s="207"/>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row>
    <row r="537" spans="1:32" ht="16.5" customHeight="1">
      <c r="A537" s="207"/>
      <c r="B537" s="207"/>
      <c r="C537" s="207"/>
      <c r="D537" s="207"/>
      <c r="E537" s="207"/>
      <c r="F537" s="207"/>
      <c r="G537" s="207"/>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row>
    <row r="538" spans="1:32" ht="16.5" customHeight="1">
      <c r="A538" s="207"/>
      <c r="B538" s="207"/>
      <c r="C538" s="207"/>
      <c r="D538" s="207"/>
      <c r="E538" s="207"/>
      <c r="F538" s="207"/>
      <c r="G538" s="207"/>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row>
    <row r="539" spans="1:32" ht="16.5" customHeight="1">
      <c r="A539" s="207"/>
      <c r="B539" s="207"/>
      <c r="C539" s="207"/>
      <c r="D539" s="207"/>
      <c r="E539" s="207"/>
      <c r="F539" s="207"/>
      <c r="G539" s="207"/>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row>
    <row r="540" spans="1:32" ht="16.5" customHeight="1">
      <c r="A540" s="207"/>
      <c r="B540" s="207"/>
      <c r="C540" s="207"/>
      <c r="D540" s="207"/>
      <c r="E540" s="207"/>
      <c r="F540" s="207"/>
      <c r="G540" s="207"/>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row>
    <row r="541" spans="1:32" ht="16.5" customHeight="1">
      <c r="A541" s="207"/>
      <c r="B541" s="207"/>
      <c r="C541" s="207"/>
      <c r="D541" s="207"/>
      <c r="E541" s="207"/>
      <c r="F541" s="207"/>
      <c r="G541" s="207"/>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row>
    <row r="542" spans="1:32" ht="16.5" customHeight="1">
      <c r="A542" s="207"/>
      <c r="B542" s="207"/>
      <c r="C542" s="207"/>
      <c r="D542" s="207"/>
      <c r="E542" s="207"/>
      <c r="F542" s="207"/>
      <c r="G542" s="207"/>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row>
    <row r="543" spans="1:32" ht="16.5" customHeight="1">
      <c r="A543" s="207"/>
      <c r="B543" s="207"/>
      <c r="C543" s="207"/>
      <c r="D543" s="207"/>
      <c r="E543" s="207"/>
      <c r="F543" s="207"/>
      <c r="G543" s="207"/>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row>
    <row r="544" spans="1:32" ht="16.5" customHeight="1">
      <c r="A544" s="207"/>
      <c r="B544" s="207"/>
      <c r="C544" s="207"/>
      <c r="D544" s="207"/>
      <c r="E544" s="207"/>
      <c r="F544" s="207"/>
      <c r="G544" s="207"/>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row>
    <row r="545" spans="1:32" ht="16.5" customHeight="1">
      <c r="A545" s="207"/>
      <c r="B545" s="207"/>
      <c r="C545" s="207"/>
      <c r="D545" s="207"/>
      <c r="E545" s="207"/>
      <c r="F545" s="207"/>
      <c r="G545" s="207"/>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row>
    <row r="546" spans="1:32" ht="16.5" customHeight="1">
      <c r="A546" s="207"/>
      <c r="B546" s="207"/>
      <c r="C546" s="207"/>
      <c r="D546" s="207"/>
      <c r="E546" s="207"/>
      <c r="F546" s="207"/>
      <c r="G546" s="207"/>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row>
    <row r="547" spans="1:32" ht="16.5" customHeight="1">
      <c r="A547" s="207"/>
      <c r="B547" s="207"/>
      <c r="C547" s="207"/>
      <c r="D547" s="207"/>
      <c r="E547" s="207"/>
      <c r="F547" s="207"/>
      <c r="G547" s="207"/>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row>
    <row r="548" spans="1:32" ht="16.5" customHeight="1">
      <c r="A548" s="207"/>
      <c r="B548" s="207"/>
      <c r="C548" s="207"/>
      <c r="D548" s="207"/>
      <c r="E548" s="207"/>
      <c r="F548" s="207"/>
      <c r="G548" s="207"/>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row>
    <row r="549" spans="1:32" ht="16.5" customHeight="1">
      <c r="A549" s="207"/>
      <c r="B549" s="207"/>
      <c r="C549" s="207"/>
      <c r="D549" s="207"/>
      <c r="E549" s="207"/>
      <c r="F549" s="207"/>
      <c r="G549" s="207"/>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row>
    <row r="550" spans="1:32" ht="16.5" customHeight="1">
      <c r="A550" s="207"/>
      <c r="B550" s="207"/>
      <c r="C550" s="207"/>
      <c r="D550" s="207"/>
      <c r="E550" s="207"/>
      <c r="F550" s="207"/>
      <c r="G550" s="207"/>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row>
    <row r="551" spans="1:32" ht="16.5" customHeight="1">
      <c r="A551" s="207"/>
      <c r="B551" s="207"/>
      <c r="C551" s="207"/>
      <c r="D551" s="207"/>
      <c r="E551" s="207"/>
      <c r="F551" s="207"/>
      <c r="G551" s="207"/>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row>
    <row r="552" spans="1:32" ht="16.5" customHeight="1">
      <c r="A552" s="207"/>
      <c r="B552" s="207"/>
      <c r="C552" s="207"/>
      <c r="D552" s="207"/>
      <c r="E552" s="207"/>
      <c r="F552" s="207"/>
      <c r="G552" s="207"/>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row>
    <row r="553" spans="1:32" ht="16.5" customHeight="1">
      <c r="A553" s="207"/>
      <c r="B553" s="207"/>
      <c r="C553" s="207"/>
      <c r="D553" s="207"/>
      <c r="E553" s="207"/>
      <c r="F553" s="207"/>
      <c r="G553" s="207"/>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row>
    <row r="554" spans="1:32" ht="16.5" customHeight="1">
      <c r="A554" s="207"/>
      <c r="B554" s="207"/>
      <c r="C554" s="207"/>
      <c r="D554" s="207"/>
      <c r="E554" s="207"/>
      <c r="F554" s="207"/>
      <c r="G554" s="207"/>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row>
    <row r="555" spans="1:32" ht="16.5" customHeight="1">
      <c r="A555" s="207"/>
      <c r="B555" s="207"/>
      <c r="C555" s="207"/>
      <c r="D555" s="207"/>
      <c r="E555" s="207"/>
      <c r="F555" s="207"/>
      <c r="G555" s="207"/>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row>
    <row r="556" spans="1:32" ht="16.5" customHeight="1">
      <c r="A556" s="207"/>
      <c r="B556" s="207"/>
      <c r="C556" s="207"/>
      <c r="D556" s="207"/>
      <c r="E556" s="207"/>
      <c r="F556" s="207"/>
      <c r="G556" s="207"/>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row>
    <row r="557" spans="1:32" ht="16.5" customHeight="1">
      <c r="A557" s="207"/>
      <c r="B557" s="207"/>
      <c r="C557" s="207"/>
      <c r="D557" s="207"/>
      <c r="E557" s="207"/>
      <c r="F557" s="207"/>
      <c r="G557" s="207"/>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row>
    <row r="558" spans="1:32" ht="16.5" customHeight="1">
      <c r="A558" s="207"/>
      <c r="B558" s="207"/>
      <c r="C558" s="207"/>
      <c r="D558" s="207"/>
      <c r="E558" s="207"/>
      <c r="F558" s="207"/>
      <c r="G558" s="207"/>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row>
    <row r="559" spans="1:32" ht="16.5" customHeight="1">
      <c r="A559" s="207"/>
      <c r="B559" s="207"/>
      <c r="C559" s="207"/>
      <c r="D559" s="207"/>
      <c r="E559" s="207"/>
      <c r="F559" s="207"/>
      <c r="G559" s="207"/>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row>
    <row r="560" spans="1:32" ht="16.5" customHeight="1">
      <c r="A560" s="207"/>
      <c r="B560" s="207"/>
      <c r="C560" s="207"/>
      <c r="D560" s="207"/>
      <c r="E560" s="207"/>
      <c r="F560" s="207"/>
      <c r="G560" s="207"/>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row>
    <row r="561" spans="1:32" ht="16.5" customHeight="1">
      <c r="A561" s="207"/>
      <c r="B561" s="207"/>
      <c r="C561" s="207"/>
      <c r="D561" s="207"/>
      <c r="E561" s="207"/>
      <c r="F561" s="207"/>
      <c r="G561" s="207"/>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row>
    <row r="562" spans="1:32" ht="16.5" customHeight="1">
      <c r="A562" s="207"/>
      <c r="B562" s="207"/>
      <c r="C562" s="207"/>
      <c r="D562" s="207"/>
      <c r="E562" s="207"/>
      <c r="F562" s="207"/>
      <c r="G562" s="207"/>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row>
    <row r="563" spans="1:32" ht="16.5" customHeight="1">
      <c r="A563" s="207"/>
      <c r="B563" s="207"/>
      <c r="C563" s="207"/>
      <c r="D563" s="207"/>
      <c r="E563" s="207"/>
      <c r="F563" s="207"/>
      <c r="G563" s="207"/>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row>
    <row r="564" spans="1:32" ht="16.5" customHeight="1">
      <c r="A564" s="207"/>
      <c r="B564" s="207"/>
      <c r="C564" s="207"/>
      <c r="D564" s="207"/>
      <c r="E564" s="207"/>
      <c r="F564" s="207"/>
      <c r="G564" s="207"/>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row>
    <row r="565" spans="1:32" ht="16.5" customHeight="1">
      <c r="A565" s="207"/>
      <c r="B565" s="207"/>
      <c r="C565" s="207"/>
      <c r="D565" s="207"/>
      <c r="E565" s="207"/>
      <c r="F565" s="207"/>
      <c r="G565" s="207"/>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row>
    <row r="566" spans="1:32" ht="16.5" customHeight="1">
      <c r="A566" s="207"/>
      <c r="B566" s="207"/>
      <c r="C566" s="207"/>
      <c r="D566" s="207"/>
      <c r="E566" s="207"/>
      <c r="F566" s="207"/>
      <c r="G566" s="207"/>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row>
    <row r="567" spans="1:32" ht="16.5" customHeight="1">
      <c r="A567" s="207"/>
      <c r="B567" s="207"/>
      <c r="C567" s="207"/>
      <c r="D567" s="207"/>
      <c r="E567" s="207"/>
      <c r="F567" s="207"/>
      <c r="G567" s="207"/>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row>
    <row r="568" spans="1:32" ht="16.5" customHeight="1">
      <c r="A568" s="207"/>
      <c r="B568" s="207"/>
      <c r="C568" s="207"/>
      <c r="D568" s="207"/>
      <c r="E568" s="207"/>
      <c r="F568" s="207"/>
      <c r="G568" s="207"/>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row>
    <row r="569" spans="1:32" ht="16.5" customHeight="1">
      <c r="A569" s="207"/>
      <c r="B569" s="207"/>
      <c r="C569" s="207"/>
      <c r="D569" s="207"/>
      <c r="E569" s="207"/>
      <c r="F569" s="207"/>
      <c r="G569" s="207"/>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row>
    <row r="570" spans="1:32" ht="16.5" customHeight="1">
      <c r="A570" s="207"/>
      <c r="B570" s="207"/>
      <c r="C570" s="207"/>
      <c r="D570" s="207"/>
      <c r="E570" s="207"/>
      <c r="F570" s="207"/>
      <c r="G570" s="207"/>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row>
    <row r="571" spans="1:32" ht="16.5" customHeight="1">
      <c r="A571" s="207"/>
      <c r="B571" s="207"/>
      <c r="C571" s="207"/>
      <c r="D571" s="207"/>
      <c r="E571" s="207"/>
      <c r="F571" s="207"/>
      <c r="G571" s="207"/>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row>
    <row r="572" spans="1:32" ht="16.5" customHeight="1">
      <c r="A572" s="207"/>
      <c r="B572" s="207"/>
      <c r="C572" s="207"/>
      <c r="D572" s="207"/>
      <c r="E572" s="207"/>
      <c r="F572" s="207"/>
      <c r="G572" s="207"/>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row>
    <row r="573" spans="1:32" ht="16.5" customHeight="1">
      <c r="A573" s="207"/>
      <c r="B573" s="207"/>
      <c r="C573" s="207"/>
      <c r="D573" s="207"/>
      <c r="E573" s="207"/>
      <c r="F573" s="207"/>
      <c r="G573" s="207"/>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row>
    <row r="574" spans="1:32" ht="16.5" customHeight="1">
      <c r="A574" s="207"/>
      <c r="B574" s="207"/>
      <c r="C574" s="207"/>
      <c r="D574" s="207"/>
      <c r="E574" s="207"/>
      <c r="F574" s="207"/>
      <c r="G574" s="207"/>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row>
    <row r="575" spans="1:32" ht="16.5" customHeight="1">
      <c r="A575" s="207"/>
      <c r="B575" s="207"/>
      <c r="C575" s="207"/>
      <c r="D575" s="207"/>
      <c r="E575" s="207"/>
      <c r="F575" s="207"/>
      <c r="G575" s="207"/>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row>
    <row r="576" spans="1:32" ht="16.5" customHeight="1">
      <c r="A576" s="207"/>
      <c r="B576" s="207"/>
      <c r="C576" s="207"/>
      <c r="D576" s="207"/>
      <c r="E576" s="207"/>
      <c r="F576" s="207"/>
      <c r="G576" s="207"/>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row>
    <row r="577" spans="1:32" ht="16.5" customHeight="1">
      <c r="A577" s="207"/>
      <c r="B577" s="207"/>
      <c r="C577" s="207"/>
      <c r="D577" s="207"/>
      <c r="E577" s="207"/>
      <c r="F577" s="207"/>
      <c r="G577" s="207"/>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row>
    <row r="578" spans="1:32" ht="16.5" customHeight="1">
      <c r="A578" s="207"/>
      <c r="B578" s="207"/>
      <c r="C578" s="207"/>
      <c r="D578" s="207"/>
      <c r="E578" s="207"/>
      <c r="F578" s="207"/>
      <c r="G578" s="207"/>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row>
    <row r="579" spans="1:32" ht="16.5" customHeight="1">
      <c r="A579" s="207"/>
      <c r="B579" s="207"/>
      <c r="C579" s="207"/>
      <c r="D579" s="207"/>
      <c r="E579" s="207"/>
      <c r="F579" s="207"/>
      <c r="G579" s="207"/>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row>
    <row r="580" spans="1:32" ht="16.5" customHeight="1">
      <c r="A580" s="207"/>
      <c r="B580" s="207"/>
      <c r="C580" s="207"/>
      <c r="D580" s="207"/>
      <c r="E580" s="207"/>
      <c r="F580" s="207"/>
      <c r="G580" s="207"/>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row>
    <row r="581" spans="1:32" ht="16.5" customHeight="1">
      <c r="A581" s="207"/>
      <c r="B581" s="207"/>
      <c r="C581" s="207"/>
      <c r="D581" s="207"/>
      <c r="E581" s="207"/>
      <c r="F581" s="207"/>
      <c r="G581" s="207"/>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row>
    <row r="582" spans="1:32" ht="16.5" customHeight="1">
      <c r="A582" s="207"/>
      <c r="B582" s="207"/>
      <c r="C582" s="207"/>
      <c r="D582" s="207"/>
      <c r="E582" s="207"/>
      <c r="F582" s="207"/>
      <c r="G582" s="207"/>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row>
    <row r="583" spans="1:32" ht="16.5" customHeight="1">
      <c r="A583" s="207"/>
      <c r="B583" s="207"/>
      <c r="C583" s="207"/>
      <c r="D583" s="207"/>
      <c r="E583" s="207"/>
      <c r="F583" s="207"/>
      <c r="G583" s="207"/>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row>
    <row r="584" spans="1:32" ht="16.5" customHeight="1">
      <c r="A584" s="207"/>
      <c r="B584" s="207"/>
      <c r="C584" s="207"/>
      <c r="D584" s="207"/>
      <c r="E584" s="207"/>
      <c r="F584" s="207"/>
      <c r="G584" s="207"/>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row>
    <row r="585" spans="1:32" ht="16.5" customHeight="1">
      <c r="A585" s="207"/>
      <c r="B585" s="207"/>
      <c r="C585" s="207"/>
      <c r="D585" s="207"/>
      <c r="E585" s="207"/>
      <c r="F585" s="207"/>
      <c r="G585" s="207"/>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row>
    <row r="586" spans="1:32" ht="16.5" customHeight="1">
      <c r="A586" s="207"/>
      <c r="B586" s="207"/>
      <c r="C586" s="207"/>
      <c r="D586" s="207"/>
      <c r="E586" s="207"/>
      <c r="F586" s="207"/>
      <c r="G586" s="207"/>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row>
    <row r="587" spans="1:32" ht="16.5" customHeight="1">
      <c r="A587" s="207"/>
      <c r="B587" s="207"/>
      <c r="C587" s="207"/>
      <c r="D587" s="207"/>
      <c r="E587" s="207"/>
      <c r="F587" s="207"/>
      <c r="G587" s="207"/>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row>
    <row r="588" spans="1:32" ht="16.5" customHeight="1">
      <c r="A588" s="207"/>
      <c r="B588" s="207"/>
      <c r="C588" s="207"/>
      <c r="D588" s="207"/>
      <c r="E588" s="207"/>
      <c r="F588" s="207"/>
      <c r="G588" s="207"/>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row>
    <row r="589" spans="1:32" ht="16.5" customHeight="1">
      <c r="A589" s="207"/>
      <c r="B589" s="207"/>
      <c r="C589" s="207"/>
      <c r="D589" s="207"/>
      <c r="E589" s="207"/>
      <c r="F589" s="207"/>
      <c r="G589" s="207"/>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row>
    <row r="590" spans="1:32" ht="16.5" customHeight="1">
      <c r="A590" s="207"/>
      <c r="B590" s="207"/>
      <c r="C590" s="207"/>
      <c r="D590" s="207"/>
      <c r="E590" s="207"/>
      <c r="F590" s="207"/>
      <c r="G590" s="207"/>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row>
    <row r="591" spans="1:32" ht="16.5" customHeight="1">
      <c r="A591" s="207"/>
      <c r="B591" s="207"/>
      <c r="C591" s="207"/>
      <c r="D591" s="207"/>
      <c r="E591" s="207"/>
      <c r="F591" s="207"/>
      <c r="G591" s="207"/>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row>
    <row r="592" spans="1:32" ht="16.5" customHeight="1">
      <c r="A592" s="207"/>
      <c r="B592" s="207"/>
      <c r="C592" s="207"/>
      <c r="D592" s="207"/>
      <c r="E592" s="207"/>
      <c r="F592" s="207"/>
      <c r="G592" s="207"/>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row>
    <row r="593" spans="1:32" ht="16.5" customHeight="1">
      <c r="A593" s="207"/>
      <c r="B593" s="207"/>
      <c r="C593" s="207"/>
      <c r="D593" s="207"/>
      <c r="E593" s="207"/>
      <c r="F593" s="207"/>
      <c r="G593" s="207"/>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row>
    <row r="594" spans="1:32" ht="16.5" customHeight="1">
      <c r="A594" s="207"/>
      <c r="B594" s="207"/>
      <c r="C594" s="207"/>
      <c r="D594" s="207"/>
      <c r="E594" s="207"/>
      <c r="F594" s="207"/>
      <c r="G594" s="207"/>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row>
    <row r="595" spans="1:32" ht="16.5" customHeight="1">
      <c r="A595" s="207"/>
      <c r="B595" s="207"/>
      <c r="C595" s="207"/>
      <c r="D595" s="207"/>
      <c r="E595" s="207"/>
      <c r="F595" s="207"/>
      <c r="G595" s="207"/>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row>
    <row r="596" spans="1:32" ht="16.5" customHeight="1">
      <c r="A596" s="207"/>
      <c r="B596" s="207"/>
      <c r="C596" s="207"/>
      <c r="D596" s="207"/>
      <c r="E596" s="207"/>
      <c r="F596" s="207"/>
      <c r="G596" s="207"/>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row>
    <row r="597" spans="1:32" ht="16.5" customHeight="1">
      <c r="A597" s="207"/>
      <c r="B597" s="207"/>
      <c r="C597" s="207"/>
      <c r="D597" s="207"/>
      <c r="E597" s="207"/>
      <c r="F597" s="207"/>
      <c r="G597" s="207"/>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row>
    <row r="598" spans="1:32" ht="16.5" customHeight="1">
      <c r="A598" s="207"/>
      <c r="B598" s="207"/>
      <c r="C598" s="207"/>
      <c r="D598" s="207"/>
      <c r="E598" s="207"/>
      <c r="F598" s="207"/>
      <c r="G598" s="207"/>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row>
    <row r="599" spans="1:32" ht="16.5" customHeight="1">
      <c r="A599" s="207"/>
      <c r="B599" s="207"/>
      <c r="C599" s="207"/>
      <c r="D599" s="207"/>
      <c r="E599" s="207"/>
      <c r="F599" s="207"/>
      <c r="G599" s="207"/>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row>
    <row r="600" spans="1:32" ht="16.5" customHeight="1">
      <c r="A600" s="207"/>
      <c r="B600" s="207"/>
      <c r="C600" s="207"/>
      <c r="D600" s="207"/>
      <c r="E600" s="207"/>
      <c r="F600" s="207"/>
      <c r="G600" s="207"/>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row>
    <row r="601" spans="1:32" ht="16.5" customHeight="1">
      <c r="A601" s="207"/>
      <c r="B601" s="207"/>
      <c r="C601" s="207"/>
      <c r="D601" s="207"/>
      <c r="E601" s="207"/>
      <c r="F601" s="207"/>
      <c r="G601" s="207"/>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row>
    <row r="602" spans="1:32" ht="16.5" customHeight="1">
      <c r="A602" s="207"/>
      <c r="B602" s="207"/>
      <c r="C602" s="207"/>
      <c r="D602" s="207"/>
      <c r="E602" s="207"/>
      <c r="F602" s="207"/>
      <c r="G602" s="207"/>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row>
    <row r="603" spans="1:32" ht="16.5" customHeight="1">
      <c r="A603" s="207"/>
      <c r="B603" s="207"/>
      <c r="C603" s="207"/>
      <c r="D603" s="207"/>
      <c r="E603" s="207"/>
      <c r="F603" s="207"/>
      <c r="G603" s="207"/>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row>
    <row r="604" spans="1:32" ht="16.5" customHeight="1">
      <c r="A604" s="207"/>
      <c r="B604" s="207"/>
      <c r="C604" s="207"/>
      <c r="D604" s="207"/>
      <c r="E604" s="207"/>
      <c r="F604" s="207"/>
      <c r="G604" s="207"/>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row>
    <row r="605" spans="1:32" ht="16.5" customHeight="1">
      <c r="A605" s="207"/>
      <c r="B605" s="207"/>
      <c r="C605" s="207"/>
      <c r="D605" s="207"/>
      <c r="E605" s="207"/>
      <c r="F605" s="207"/>
      <c r="G605" s="207"/>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row>
    <row r="606" spans="1:32" ht="16.5" customHeight="1">
      <c r="A606" s="207"/>
      <c r="B606" s="207"/>
      <c r="C606" s="207"/>
      <c r="D606" s="207"/>
      <c r="E606" s="207"/>
      <c r="F606" s="207"/>
      <c r="G606" s="207"/>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row>
    <row r="607" spans="1:32" ht="16.5" customHeight="1">
      <c r="A607" s="207"/>
      <c r="B607" s="207"/>
      <c r="C607" s="207"/>
      <c r="D607" s="207"/>
      <c r="E607" s="207"/>
      <c r="F607" s="207"/>
      <c r="G607" s="207"/>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row>
    <row r="608" spans="1:32" ht="16.5" customHeight="1">
      <c r="A608" s="207"/>
      <c r="B608" s="207"/>
      <c r="C608" s="207"/>
      <c r="D608" s="207"/>
      <c r="E608" s="207"/>
      <c r="F608" s="207"/>
      <c r="G608" s="207"/>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row>
    <row r="609" spans="1:32" ht="16.5" customHeight="1">
      <c r="A609" s="207"/>
      <c r="B609" s="207"/>
      <c r="C609" s="207"/>
      <c r="D609" s="207"/>
      <c r="E609" s="207"/>
      <c r="F609" s="207"/>
      <c r="G609" s="207"/>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row>
    <row r="610" spans="1:32" ht="16.5" customHeight="1">
      <c r="A610" s="207"/>
      <c r="B610" s="207"/>
      <c r="C610" s="207"/>
      <c r="D610" s="207"/>
      <c r="E610" s="207"/>
      <c r="F610" s="207"/>
      <c r="G610" s="207"/>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row>
    <row r="611" spans="1:32" ht="16.5" customHeight="1">
      <c r="A611" s="207"/>
      <c r="B611" s="207"/>
      <c r="C611" s="207"/>
      <c r="D611" s="207"/>
      <c r="E611" s="207"/>
      <c r="F611" s="207"/>
      <c r="G611" s="207"/>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row>
    <row r="612" spans="1:32" ht="16.5" customHeight="1">
      <c r="A612" s="207"/>
      <c r="B612" s="207"/>
      <c r="C612" s="207"/>
      <c r="D612" s="207"/>
      <c r="E612" s="207"/>
      <c r="F612" s="207"/>
      <c r="G612" s="207"/>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row>
    <row r="613" spans="1:32" ht="16.5" customHeight="1">
      <c r="A613" s="207"/>
      <c r="B613" s="207"/>
      <c r="C613" s="207"/>
      <c r="D613" s="207"/>
      <c r="E613" s="207"/>
      <c r="F613" s="207"/>
      <c r="G613" s="207"/>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row>
    <row r="614" spans="1:32" ht="16.5" customHeight="1">
      <c r="A614" s="207"/>
      <c r="B614" s="207"/>
      <c r="C614" s="207"/>
      <c r="D614" s="207"/>
      <c r="E614" s="207"/>
      <c r="F614" s="207"/>
      <c r="G614" s="207"/>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row>
    <row r="615" spans="1:32" ht="16.5" customHeight="1">
      <c r="A615" s="207"/>
      <c r="B615" s="207"/>
      <c r="C615" s="207"/>
      <c r="D615" s="207"/>
      <c r="E615" s="207"/>
      <c r="F615" s="207"/>
      <c r="G615" s="207"/>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row>
    <row r="616" spans="1:32" ht="16.5" customHeight="1">
      <c r="A616" s="207"/>
      <c r="B616" s="207"/>
      <c r="C616" s="207"/>
      <c r="D616" s="207"/>
      <c r="E616" s="207"/>
      <c r="F616" s="207"/>
      <c r="G616" s="207"/>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row>
    <row r="617" spans="1:32" ht="16.5" customHeight="1">
      <c r="A617" s="207"/>
      <c r="B617" s="207"/>
      <c r="C617" s="207"/>
      <c r="D617" s="207"/>
      <c r="E617" s="207"/>
      <c r="F617" s="207"/>
      <c r="G617" s="207"/>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row>
    <row r="618" spans="1:32" ht="16.5" customHeight="1">
      <c r="A618" s="207"/>
      <c r="B618" s="207"/>
      <c r="C618" s="207"/>
      <c r="D618" s="207"/>
      <c r="E618" s="207"/>
      <c r="F618" s="207"/>
      <c r="G618" s="207"/>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row>
    <row r="619" spans="1:32" ht="16.5" customHeight="1">
      <c r="A619" s="207"/>
      <c r="B619" s="207"/>
      <c r="C619" s="207"/>
      <c r="D619" s="207"/>
      <c r="E619" s="207"/>
      <c r="F619" s="207"/>
      <c r="G619" s="207"/>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row>
    <row r="620" spans="1:32" ht="16.5" customHeight="1">
      <c r="A620" s="207"/>
      <c r="B620" s="207"/>
      <c r="C620" s="207"/>
      <c r="D620" s="207"/>
      <c r="E620" s="207"/>
      <c r="F620" s="207"/>
      <c r="G620" s="207"/>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row>
    <row r="621" spans="1:32" ht="16.5" customHeight="1">
      <c r="A621" s="207"/>
      <c r="B621" s="207"/>
      <c r="C621" s="207"/>
      <c r="D621" s="207"/>
      <c r="E621" s="207"/>
      <c r="F621" s="207"/>
      <c r="G621" s="207"/>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row>
    <row r="622" spans="1:32" ht="16.5" customHeight="1">
      <c r="A622" s="207"/>
      <c r="B622" s="207"/>
      <c r="C622" s="207"/>
      <c r="D622" s="207"/>
      <c r="E622" s="207"/>
      <c r="F622" s="207"/>
      <c r="G622" s="207"/>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row>
    <row r="623" spans="1:32" ht="16.5" customHeight="1">
      <c r="A623" s="207"/>
      <c r="B623" s="207"/>
      <c r="C623" s="207"/>
      <c r="D623" s="207"/>
      <c r="E623" s="207"/>
      <c r="F623" s="207"/>
      <c r="G623" s="207"/>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row>
    <row r="624" spans="1:32" ht="16.5" customHeight="1">
      <c r="A624" s="207"/>
      <c r="B624" s="207"/>
      <c r="C624" s="207"/>
      <c r="D624" s="207"/>
      <c r="E624" s="207"/>
      <c r="F624" s="207"/>
      <c r="G624" s="207"/>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row>
    <row r="625" spans="1:32" ht="16.5" customHeight="1">
      <c r="A625" s="207"/>
      <c r="B625" s="207"/>
      <c r="C625" s="207"/>
      <c r="D625" s="207"/>
      <c r="E625" s="207"/>
      <c r="F625" s="207"/>
      <c r="G625" s="207"/>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row>
    <row r="626" spans="1:32" ht="16.5" customHeight="1">
      <c r="A626" s="207"/>
      <c r="B626" s="207"/>
      <c r="C626" s="207"/>
      <c r="D626" s="207"/>
      <c r="E626" s="207"/>
      <c r="F626" s="207"/>
      <c r="G626" s="207"/>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row>
    <row r="627" spans="1:32" ht="16.5" customHeight="1">
      <c r="A627" s="207"/>
      <c r="B627" s="207"/>
      <c r="C627" s="207"/>
      <c r="D627" s="207"/>
      <c r="E627" s="207"/>
      <c r="F627" s="207"/>
      <c r="G627" s="207"/>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row>
    <row r="628" spans="1:32" ht="16.5" customHeight="1">
      <c r="A628" s="207"/>
      <c r="B628" s="207"/>
      <c r="C628" s="207"/>
      <c r="D628" s="207"/>
      <c r="E628" s="207"/>
      <c r="F628" s="207"/>
      <c r="G628" s="207"/>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row>
    <row r="629" spans="1:32" ht="16.5" customHeight="1">
      <c r="A629" s="207"/>
      <c r="B629" s="207"/>
      <c r="C629" s="207"/>
      <c r="D629" s="207"/>
      <c r="E629" s="207"/>
      <c r="F629" s="207"/>
      <c r="G629" s="207"/>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row>
    <row r="630" spans="1:32" ht="16.5" customHeight="1">
      <c r="A630" s="207"/>
      <c r="B630" s="207"/>
      <c r="C630" s="207"/>
      <c r="D630" s="207"/>
      <c r="E630" s="207"/>
      <c r="F630" s="207"/>
      <c r="G630" s="207"/>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row>
    <row r="631" spans="1:32" ht="16.5" customHeight="1">
      <c r="A631" s="207"/>
      <c r="B631" s="207"/>
      <c r="C631" s="207"/>
      <c r="D631" s="207"/>
      <c r="E631" s="207"/>
      <c r="F631" s="207"/>
      <c r="G631" s="207"/>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row>
    <row r="632" spans="1:32" ht="16.5" customHeight="1">
      <c r="A632" s="207"/>
      <c r="B632" s="207"/>
      <c r="C632" s="207"/>
      <c r="D632" s="207"/>
      <c r="E632" s="207"/>
      <c r="F632" s="207"/>
      <c r="G632" s="207"/>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row>
    <row r="633" spans="1:32" ht="16.5" customHeight="1">
      <c r="A633" s="207"/>
      <c r="B633" s="207"/>
      <c r="C633" s="207"/>
      <c r="D633" s="207"/>
      <c r="E633" s="207"/>
      <c r="F633" s="207"/>
      <c r="G633" s="207"/>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row>
    <row r="634" spans="1:32" ht="16.5" customHeight="1">
      <c r="A634" s="207"/>
      <c r="B634" s="207"/>
      <c r="C634" s="207"/>
      <c r="D634" s="207"/>
      <c r="E634" s="207"/>
      <c r="F634" s="207"/>
      <c r="G634" s="207"/>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row>
    <row r="635" spans="1:32" ht="16.5" customHeight="1">
      <c r="A635" s="207"/>
      <c r="B635" s="207"/>
      <c r="C635" s="207"/>
      <c r="D635" s="207"/>
      <c r="E635" s="207"/>
      <c r="F635" s="207"/>
      <c r="G635" s="207"/>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row>
    <row r="636" spans="1:32" ht="16.5" customHeight="1">
      <c r="A636" s="207"/>
      <c r="B636" s="207"/>
      <c r="C636" s="207"/>
      <c r="D636" s="207"/>
      <c r="E636" s="207"/>
      <c r="F636" s="207"/>
      <c r="G636" s="207"/>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row>
    <row r="637" spans="1:32" ht="16.5" customHeight="1">
      <c r="A637" s="207"/>
      <c r="B637" s="207"/>
      <c r="C637" s="207"/>
      <c r="D637" s="207"/>
      <c r="E637" s="207"/>
      <c r="F637" s="207"/>
      <c r="G637" s="207"/>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row>
    <row r="638" spans="1:32" ht="16.5" customHeight="1">
      <c r="A638" s="207"/>
      <c r="B638" s="207"/>
      <c r="C638" s="207"/>
      <c r="D638" s="207"/>
      <c r="E638" s="207"/>
      <c r="F638" s="207"/>
      <c r="G638" s="207"/>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row>
    <row r="639" spans="1:32" ht="16.5" customHeight="1">
      <c r="A639" s="207"/>
      <c r="B639" s="207"/>
      <c r="C639" s="207"/>
      <c r="D639" s="207"/>
      <c r="E639" s="207"/>
      <c r="F639" s="207"/>
      <c r="G639" s="207"/>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row>
    <row r="640" spans="1:32" ht="16.5" customHeight="1">
      <c r="A640" s="207"/>
      <c r="B640" s="207"/>
      <c r="C640" s="207"/>
      <c r="D640" s="207"/>
      <c r="E640" s="207"/>
      <c r="F640" s="207"/>
      <c r="G640" s="207"/>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row>
    <row r="641" spans="1:32" ht="16.5" customHeight="1">
      <c r="A641" s="207"/>
      <c r="B641" s="207"/>
      <c r="C641" s="207"/>
      <c r="D641" s="207"/>
      <c r="E641" s="207"/>
      <c r="F641" s="207"/>
      <c r="G641" s="207"/>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row>
    <row r="642" spans="1:32" ht="16.5" customHeight="1">
      <c r="A642" s="207"/>
      <c r="B642" s="207"/>
      <c r="C642" s="207"/>
      <c r="D642" s="207"/>
      <c r="E642" s="207"/>
      <c r="F642" s="207"/>
      <c r="G642" s="207"/>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row>
    <row r="643" spans="1:32" ht="16.5" customHeight="1">
      <c r="A643" s="207"/>
      <c r="B643" s="207"/>
      <c r="C643" s="207"/>
      <c r="D643" s="207"/>
      <c r="E643" s="207"/>
      <c r="F643" s="207"/>
      <c r="G643" s="207"/>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row>
    <row r="644" spans="1:32" ht="16.5" customHeight="1">
      <c r="A644" s="207"/>
      <c r="B644" s="207"/>
      <c r="C644" s="207"/>
      <c r="D644" s="207"/>
      <c r="E644" s="207"/>
      <c r="F644" s="207"/>
      <c r="G644" s="207"/>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row>
    <row r="645" spans="1:32" ht="16.5" customHeight="1">
      <c r="A645" s="207"/>
      <c r="B645" s="207"/>
      <c r="C645" s="207"/>
      <c r="D645" s="207"/>
      <c r="E645" s="207"/>
      <c r="F645" s="207"/>
      <c r="G645" s="207"/>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row>
    <row r="646" spans="1:32" ht="16.5" customHeight="1">
      <c r="A646" s="207"/>
      <c r="B646" s="207"/>
      <c r="C646" s="207"/>
      <c r="D646" s="207"/>
      <c r="E646" s="207"/>
      <c r="F646" s="207"/>
      <c r="G646" s="207"/>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row>
    <row r="647" spans="1:32" ht="16.5" customHeight="1">
      <c r="A647" s="207"/>
      <c r="B647" s="207"/>
      <c r="C647" s="207"/>
      <c r="D647" s="207"/>
      <c r="E647" s="207"/>
      <c r="F647" s="207"/>
      <c r="G647" s="207"/>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row>
    <row r="648" spans="1:32" ht="16.5" customHeight="1">
      <c r="A648" s="207"/>
      <c r="B648" s="207"/>
      <c r="C648" s="207"/>
      <c r="D648" s="207"/>
      <c r="E648" s="207"/>
      <c r="F648" s="207"/>
      <c r="G648" s="207"/>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row>
    <row r="649" spans="1:32" ht="16.5" customHeight="1">
      <c r="A649" s="207"/>
      <c r="B649" s="207"/>
      <c r="C649" s="207"/>
      <c r="D649" s="207"/>
      <c r="E649" s="207"/>
      <c r="F649" s="207"/>
      <c r="G649" s="207"/>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row>
    <row r="650" spans="1:32" ht="16.5" customHeight="1">
      <c r="A650" s="207"/>
      <c r="B650" s="207"/>
      <c r="C650" s="207"/>
      <c r="D650" s="207"/>
      <c r="E650" s="207"/>
      <c r="F650" s="207"/>
      <c r="G650" s="207"/>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row>
    <row r="651" spans="1:32" ht="16.5" customHeight="1">
      <c r="A651" s="207"/>
      <c r="B651" s="207"/>
      <c r="C651" s="207"/>
      <c r="D651" s="207"/>
      <c r="E651" s="207"/>
      <c r="F651" s="207"/>
      <c r="G651" s="207"/>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row>
    <row r="652" spans="1:32" ht="16.5" customHeight="1">
      <c r="A652" s="207"/>
      <c r="B652" s="207"/>
      <c r="C652" s="207"/>
      <c r="D652" s="207"/>
      <c r="E652" s="207"/>
      <c r="F652" s="207"/>
      <c r="G652" s="207"/>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row>
    <row r="653" spans="1:32" ht="16.5" customHeight="1">
      <c r="A653" s="207"/>
      <c r="B653" s="207"/>
      <c r="C653" s="207"/>
      <c r="D653" s="207"/>
      <c r="E653" s="207"/>
      <c r="F653" s="207"/>
      <c r="G653" s="207"/>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row>
    <row r="654" spans="1:32" ht="16.5" customHeight="1">
      <c r="A654" s="207"/>
      <c r="B654" s="207"/>
      <c r="C654" s="207"/>
      <c r="D654" s="207"/>
      <c r="E654" s="207"/>
      <c r="F654" s="207"/>
      <c r="G654" s="207"/>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row>
    <row r="655" spans="1:32" ht="16.5" customHeight="1">
      <c r="A655" s="207"/>
      <c r="B655" s="207"/>
      <c r="C655" s="207"/>
      <c r="D655" s="207"/>
      <c r="E655" s="207"/>
      <c r="F655" s="207"/>
      <c r="G655" s="207"/>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row>
    <row r="656" spans="1:32" ht="16.5" customHeight="1">
      <c r="A656" s="207"/>
      <c r="B656" s="207"/>
      <c r="C656" s="207"/>
      <c r="D656" s="207"/>
      <c r="E656" s="207"/>
      <c r="F656" s="207"/>
      <c r="G656" s="207"/>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row>
    <row r="657" spans="1:32" ht="16.5" customHeight="1">
      <c r="A657" s="207"/>
      <c r="B657" s="207"/>
      <c r="C657" s="207"/>
      <c r="D657" s="207"/>
      <c r="E657" s="207"/>
      <c r="F657" s="207"/>
      <c r="G657" s="207"/>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row>
    <row r="658" spans="1:32" ht="16.5" customHeight="1">
      <c r="A658" s="207"/>
      <c r="B658" s="207"/>
      <c r="C658" s="207"/>
      <c r="D658" s="207"/>
      <c r="E658" s="207"/>
      <c r="F658" s="207"/>
      <c r="G658" s="207"/>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row>
    <row r="659" spans="1:32" ht="16.5" customHeight="1">
      <c r="A659" s="207"/>
      <c r="B659" s="207"/>
      <c r="C659" s="207"/>
      <c r="D659" s="207"/>
      <c r="E659" s="207"/>
      <c r="F659" s="207"/>
      <c r="G659" s="207"/>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row>
    <row r="660" spans="1:32" ht="16.5" customHeight="1">
      <c r="A660" s="207"/>
      <c r="B660" s="207"/>
      <c r="C660" s="207"/>
      <c r="D660" s="207"/>
      <c r="E660" s="207"/>
      <c r="F660" s="207"/>
      <c r="G660" s="207"/>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row>
    <row r="661" spans="1:32" ht="16.5" customHeight="1">
      <c r="A661" s="207"/>
      <c r="B661" s="207"/>
      <c r="C661" s="207"/>
      <c r="D661" s="207"/>
      <c r="E661" s="207"/>
      <c r="F661" s="207"/>
      <c r="G661" s="207"/>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row>
    <row r="662" spans="1:32" ht="16.5" customHeight="1">
      <c r="A662" s="207"/>
      <c r="B662" s="207"/>
      <c r="C662" s="207"/>
      <c r="D662" s="207"/>
      <c r="E662" s="207"/>
      <c r="F662" s="207"/>
      <c r="G662" s="207"/>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row>
    <row r="663" spans="1:32" ht="16.5" customHeight="1">
      <c r="A663" s="207"/>
      <c r="B663" s="207"/>
      <c r="C663" s="207"/>
      <c r="D663" s="207"/>
      <c r="E663" s="207"/>
      <c r="F663" s="207"/>
      <c r="G663" s="207"/>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row>
    <row r="664" spans="1:32" ht="16.5" customHeight="1">
      <c r="A664" s="207"/>
      <c r="B664" s="207"/>
      <c r="C664" s="207"/>
      <c r="D664" s="207"/>
      <c r="E664" s="207"/>
      <c r="F664" s="207"/>
      <c r="G664" s="207"/>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row>
    <row r="665" spans="1:32" ht="16.5" customHeight="1">
      <c r="A665" s="207"/>
      <c r="B665" s="207"/>
      <c r="C665" s="207"/>
      <c r="D665" s="207"/>
      <c r="E665" s="207"/>
      <c r="F665" s="207"/>
      <c r="G665" s="207"/>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row>
    <row r="666" spans="1:32" ht="16.5" customHeight="1">
      <c r="A666" s="207"/>
      <c r="B666" s="207"/>
      <c r="C666" s="207"/>
      <c r="D666" s="207"/>
      <c r="E666" s="207"/>
      <c r="F666" s="207"/>
      <c r="G666" s="207"/>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row>
    <row r="667" spans="1:32" ht="16.5" customHeight="1">
      <c r="A667" s="207"/>
      <c r="B667" s="207"/>
      <c r="C667" s="207"/>
      <c r="D667" s="207"/>
      <c r="E667" s="207"/>
      <c r="F667" s="207"/>
      <c r="G667" s="207"/>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row>
    <row r="668" spans="1:32" ht="16.5" customHeight="1">
      <c r="A668" s="207"/>
      <c r="B668" s="207"/>
      <c r="C668" s="207"/>
      <c r="D668" s="207"/>
      <c r="E668" s="207"/>
      <c r="F668" s="207"/>
      <c r="G668" s="207"/>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row>
    <row r="669" spans="1:32" ht="16.5" customHeight="1">
      <c r="A669" s="207"/>
      <c r="B669" s="207"/>
      <c r="C669" s="207"/>
      <c r="D669" s="207"/>
      <c r="E669" s="207"/>
      <c r="F669" s="207"/>
      <c r="G669" s="207"/>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row>
    <row r="670" spans="1:32" ht="16.5" customHeight="1">
      <c r="A670" s="207"/>
      <c r="B670" s="207"/>
      <c r="C670" s="207"/>
      <c r="D670" s="207"/>
      <c r="E670" s="207"/>
      <c r="F670" s="207"/>
      <c r="G670" s="207"/>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row>
    <row r="671" spans="1:32" ht="16.5" customHeight="1">
      <c r="A671" s="207"/>
      <c r="B671" s="207"/>
      <c r="C671" s="207"/>
      <c r="D671" s="207"/>
      <c r="E671" s="207"/>
      <c r="F671" s="207"/>
      <c r="G671" s="207"/>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row>
    <row r="672" spans="1:32" ht="16.5" customHeight="1">
      <c r="A672" s="207"/>
      <c r="B672" s="207"/>
      <c r="C672" s="207"/>
      <c r="D672" s="207"/>
      <c r="E672" s="207"/>
      <c r="F672" s="207"/>
      <c r="G672" s="207"/>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row>
    <row r="673" spans="1:32" ht="16.5" customHeight="1">
      <c r="A673" s="207"/>
      <c r="B673" s="207"/>
      <c r="C673" s="207"/>
      <c r="D673" s="207"/>
      <c r="E673" s="207"/>
      <c r="F673" s="207"/>
      <c r="G673" s="207"/>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row>
    <row r="674" spans="1:32" ht="16.5" customHeight="1">
      <c r="A674" s="207"/>
      <c r="B674" s="207"/>
      <c r="C674" s="207"/>
      <c r="D674" s="207"/>
      <c r="E674" s="207"/>
      <c r="F674" s="207"/>
      <c r="G674" s="207"/>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row>
    <row r="675" spans="1:32" ht="16.5" customHeight="1">
      <c r="A675" s="207"/>
      <c r="B675" s="207"/>
      <c r="C675" s="207"/>
      <c r="D675" s="207"/>
      <c r="E675" s="207"/>
      <c r="F675" s="207"/>
      <c r="G675" s="207"/>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row>
    <row r="676" spans="1:32" ht="16.5" customHeight="1">
      <c r="A676" s="207"/>
      <c r="B676" s="207"/>
      <c r="C676" s="207"/>
      <c r="D676" s="207"/>
      <c r="E676" s="207"/>
      <c r="F676" s="207"/>
      <c r="G676" s="207"/>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row>
    <row r="677" spans="1:32" ht="16.5" customHeight="1">
      <c r="A677" s="207"/>
      <c r="B677" s="207"/>
      <c r="C677" s="207"/>
      <c r="D677" s="207"/>
      <c r="E677" s="207"/>
      <c r="F677" s="207"/>
      <c r="G677" s="207"/>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row>
    <row r="678" spans="1:32" ht="16.5" customHeight="1">
      <c r="A678" s="207"/>
      <c r="B678" s="207"/>
      <c r="C678" s="207"/>
      <c r="D678" s="207"/>
      <c r="E678" s="207"/>
      <c r="F678" s="207"/>
      <c r="G678" s="207"/>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row>
    <row r="679" spans="1:32" ht="16.5" customHeight="1">
      <c r="A679" s="207"/>
      <c r="B679" s="207"/>
      <c r="C679" s="207"/>
      <c r="D679" s="207"/>
      <c r="E679" s="207"/>
      <c r="F679" s="207"/>
      <c r="G679" s="207"/>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row>
    <row r="680" spans="1:32" ht="16.5" customHeight="1">
      <c r="A680" s="207"/>
      <c r="B680" s="207"/>
      <c r="C680" s="207"/>
      <c r="D680" s="207"/>
      <c r="E680" s="207"/>
      <c r="F680" s="207"/>
      <c r="G680" s="207"/>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row>
    <row r="681" spans="1:32" ht="16.5" customHeight="1">
      <c r="A681" s="207"/>
      <c r="B681" s="207"/>
      <c r="C681" s="207"/>
      <c r="D681" s="207"/>
      <c r="E681" s="207"/>
      <c r="F681" s="207"/>
      <c r="G681" s="207"/>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row>
    <row r="682" spans="1:32" ht="16.5" customHeight="1">
      <c r="A682" s="207"/>
      <c r="B682" s="207"/>
      <c r="C682" s="207"/>
      <c r="D682" s="207"/>
      <c r="E682" s="207"/>
      <c r="F682" s="207"/>
      <c r="G682" s="207"/>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row>
    <row r="683" spans="1:32" ht="16.5" customHeight="1">
      <c r="A683" s="207"/>
      <c r="B683" s="207"/>
      <c r="C683" s="207"/>
      <c r="D683" s="207"/>
      <c r="E683" s="207"/>
      <c r="F683" s="207"/>
      <c r="G683" s="207"/>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row>
    <row r="684" spans="1:32" ht="16.5" customHeight="1">
      <c r="A684" s="207"/>
      <c r="B684" s="207"/>
      <c r="C684" s="207"/>
      <c r="D684" s="207"/>
      <c r="E684" s="207"/>
      <c r="F684" s="207"/>
      <c r="G684" s="207"/>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row>
    <row r="685" spans="1:32" ht="16.5" customHeight="1">
      <c r="A685" s="207"/>
      <c r="B685" s="207"/>
      <c r="C685" s="207"/>
      <c r="D685" s="207"/>
      <c r="E685" s="207"/>
      <c r="F685" s="207"/>
      <c r="G685" s="207"/>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row>
    <row r="686" spans="1:32" ht="16.5" customHeight="1">
      <c r="A686" s="207"/>
      <c r="B686" s="207"/>
      <c r="C686" s="207"/>
      <c r="D686" s="207"/>
      <c r="E686" s="207"/>
      <c r="F686" s="207"/>
      <c r="G686" s="207"/>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row>
    <row r="687" spans="1:32" ht="16.5" customHeight="1">
      <c r="A687" s="207"/>
      <c r="B687" s="207"/>
      <c r="C687" s="207"/>
      <c r="D687" s="207"/>
      <c r="E687" s="207"/>
      <c r="F687" s="207"/>
      <c r="G687" s="207"/>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row>
    <row r="688" spans="1:32" ht="16.5" customHeight="1">
      <c r="A688" s="207"/>
      <c r="B688" s="207"/>
      <c r="C688" s="207"/>
      <c r="D688" s="207"/>
      <c r="E688" s="207"/>
      <c r="F688" s="207"/>
      <c r="G688" s="207"/>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row>
    <row r="689" spans="1:32" ht="16.5" customHeight="1">
      <c r="A689" s="207"/>
      <c r="B689" s="207"/>
      <c r="C689" s="207"/>
      <c r="D689" s="207"/>
      <c r="E689" s="207"/>
      <c r="F689" s="207"/>
      <c r="G689" s="207"/>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row>
    <row r="690" spans="1:32" ht="16.5" customHeight="1">
      <c r="A690" s="207"/>
      <c r="B690" s="207"/>
      <c r="C690" s="207"/>
      <c r="D690" s="207"/>
      <c r="E690" s="207"/>
      <c r="F690" s="207"/>
      <c r="G690" s="207"/>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row>
    <row r="691" spans="1:32" ht="16.5" customHeight="1">
      <c r="A691" s="207"/>
      <c r="B691" s="207"/>
      <c r="C691" s="207"/>
      <c r="D691" s="207"/>
      <c r="E691" s="207"/>
      <c r="F691" s="207"/>
      <c r="G691" s="207"/>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row>
    <row r="692" spans="1:32" ht="16.5" customHeight="1">
      <c r="A692" s="207"/>
      <c r="B692" s="207"/>
      <c r="C692" s="207"/>
      <c r="D692" s="207"/>
      <c r="E692" s="207"/>
      <c r="F692" s="207"/>
      <c r="G692" s="207"/>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row>
    <row r="693" spans="1:32" ht="16.5" customHeight="1">
      <c r="A693" s="207"/>
      <c r="B693" s="207"/>
      <c r="C693" s="207"/>
      <c r="D693" s="207"/>
      <c r="E693" s="207"/>
      <c r="F693" s="207"/>
      <c r="G693" s="207"/>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row>
    <row r="694" spans="1:32" ht="16.5" customHeight="1">
      <c r="A694" s="207"/>
      <c r="B694" s="207"/>
      <c r="C694" s="207"/>
      <c r="D694" s="207"/>
      <c r="E694" s="207"/>
      <c r="F694" s="207"/>
      <c r="G694" s="207"/>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row>
    <row r="695" spans="1:32" ht="16.5" customHeight="1">
      <c r="A695" s="207"/>
      <c r="B695" s="207"/>
      <c r="C695" s="207"/>
      <c r="D695" s="207"/>
      <c r="E695" s="207"/>
      <c r="F695" s="207"/>
      <c r="G695" s="207"/>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row>
    <row r="696" spans="1:32" ht="16.5" customHeight="1">
      <c r="A696" s="207"/>
      <c r="B696" s="207"/>
      <c r="C696" s="207"/>
      <c r="D696" s="207"/>
      <c r="E696" s="207"/>
      <c r="F696" s="207"/>
      <c r="G696" s="207"/>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row>
    <row r="697" spans="1:32" ht="16.5" customHeight="1">
      <c r="A697" s="207"/>
      <c r="B697" s="207"/>
      <c r="C697" s="207"/>
      <c r="D697" s="207"/>
      <c r="E697" s="207"/>
      <c r="F697" s="207"/>
      <c r="G697" s="207"/>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row>
    <row r="698" spans="1:32" ht="16.5" customHeight="1">
      <c r="A698" s="207"/>
      <c r="B698" s="207"/>
      <c r="C698" s="207"/>
      <c r="D698" s="207"/>
      <c r="E698" s="207"/>
      <c r="F698" s="207"/>
      <c r="G698" s="207"/>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row>
    <row r="699" spans="1:32" ht="16.5" customHeight="1">
      <c r="A699" s="207"/>
      <c r="B699" s="207"/>
      <c r="C699" s="207"/>
      <c r="D699" s="207"/>
      <c r="E699" s="207"/>
      <c r="F699" s="207"/>
      <c r="G699" s="207"/>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row>
    <row r="700" spans="1:32" ht="16.5" customHeight="1">
      <c r="A700" s="207"/>
      <c r="B700" s="207"/>
      <c r="C700" s="207"/>
      <c r="D700" s="207"/>
      <c r="E700" s="207"/>
      <c r="F700" s="207"/>
      <c r="G700" s="207"/>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row>
    <row r="701" spans="1:32" ht="16.5" customHeight="1">
      <c r="A701" s="207"/>
      <c r="B701" s="207"/>
      <c r="C701" s="207"/>
      <c r="D701" s="207"/>
      <c r="E701" s="207"/>
      <c r="F701" s="207"/>
      <c r="G701" s="207"/>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row>
    <row r="702" spans="1:32" ht="16.5" customHeight="1">
      <c r="A702" s="207"/>
      <c r="B702" s="207"/>
      <c r="C702" s="207"/>
      <c r="D702" s="207"/>
      <c r="E702" s="207"/>
      <c r="F702" s="207"/>
      <c r="G702" s="207"/>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row>
    <row r="703" spans="1:32" ht="16.5" customHeight="1">
      <c r="A703" s="207"/>
      <c r="B703" s="207"/>
      <c r="C703" s="207"/>
      <c r="D703" s="207"/>
      <c r="E703" s="207"/>
      <c r="F703" s="207"/>
      <c r="G703" s="207"/>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row>
    <row r="704" spans="1:32" ht="16.5" customHeight="1">
      <c r="A704" s="207"/>
      <c r="B704" s="207"/>
      <c r="C704" s="207"/>
      <c r="D704" s="207"/>
      <c r="E704" s="207"/>
      <c r="F704" s="207"/>
      <c r="G704" s="207"/>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row>
    <row r="705" spans="1:32" ht="16.5" customHeight="1">
      <c r="A705" s="207"/>
      <c r="B705" s="207"/>
      <c r="C705" s="207"/>
      <c r="D705" s="207"/>
      <c r="E705" s="207"/>
      <c r="F705" s="207"/>
      <c r="G705" s="207"/>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row>
    <row r="706" spans="1:32" ht="16.5" customHeight="1">
      <c r="A706" s="207"/>
      <c r="B706" s="207"/>
      <c r="C706" s="207"/>
      <c r="D706" s="207"/>
      <c r="E706" s="207"/>
      <c r="F706" s="207"/>
      <c r="G706" s="207"/>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row>
    <row r="707" spans="1:32" ht="16.5" customHeight="1">
      <c r="A707" s="207"/>
      <c r="B707" s="207"/>
      <c r="C707" s="207"/>
      <c r="D707" s="207"/>
      <c r="E707" s="207"/>
      <c r="F707" s="207"/>
      <c r="G707" s="207"/>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row>
    <row r="708" spans="1:32" ht="16.5" customHeight="1">
      <c r="A708" s="207"/>
      <c r="B708" s="207"/>
      <c r="C708" s="207"/>
      <c r="D708" s="207"/>
      <c r="E708" s="207"/>
      <c r="F708" s="207"/>
      <c r="G708" s="207"/>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row>
    <row r="709" spans="1:32" ht="16.5" customHeight="1">
      <c r="A709" s="207"/>
      <c r="B709" s="207"/>
      <c r="C709" s="207"/>
      <c r="D709" s="207"/>
      <c r="E709" s="207"/>
      <c r="F709" s="207"/>
      <c r="G709" s="207"/>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row>
    <row r="710" spans="1:32" ht="16.5" customHeight="1">
      <c r="A710" s="207"/>
      <c r="B710" s="207"/>
      <c r="C710" s="207"/>
      <c r="D710" s="207"/>
      <c r="E710" s="207"/>
      <c r="F710" s="207"/>
      <c r="G710" s="207"/>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row>
    <row r="711" spans="1:32" ht="16.5" customHeight="1">
      <c r="A711" s="207"/>
      <c r="B711" s="207"/>
      <c r="C711" s="207"/>
      <c r="D711" s="207"/>
      <c r="E711" s="207"/>
      <c r="F711" s="207"/>
      <c r="G711" s="207"/>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row>
    <row r="712" spans="1:32" ht="16.5" customHeight="1">
      <c r="A712" s="207"/>
      <c r="B712" s="207"/>
      <c r="C712" s="207"/>
      <c r="D712" s="207"/>
      <c r="E712" s="207"/>
      <c r="F712" s="207"/>
      <c r="G712" s="207"/>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row>
    <row r="713" spans="1:32" ht="16.5" customHeight="1">
      <c r="A713" s="207"/>
      <c r="B713" s="207"/>
      <c r="C713" s="207"/>
      <c r="D713" s="207"/>
      <c r="E713" s="207"/>
      <c r="F713" s="207"/>
      <c r="G713" s="207"/>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row>
    <row r="714" spans="1:32" ht="16.5" customHeight="1">
      <c r="A714" s="207"/>
      <c r="B714" s="207"/>
      <c r="C714" s="207"/>
      <c r="D714" s="207"/>
      <c r="E714" s="207"/>
      <c r="F714" s="207"/>
      <c r="G714" s="207"/>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row>
    <row r="715" spans="1:32" ht="16.5" customHeight="1">
      <c r="A715" s="207"/>
      <c r="B715" s="207"/>
      <c r="C715" s="207"/>
      <c r="D715" s="207"/>
      <c r="E715" s="207"/>
      <c r="F715" s="207"/>
      <c r="G715" s="207"/>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row>
    <row r="716" spans="1:32" ht="16.5" customHeight="1">
      <c r="A716" s="207"/>
      <c r="B716" s="207"/>
      <c r="C716" s="207"/>
      <c r="D716" s="207"/>
      <c r="E716" s="207"/>
      <c r="F716" s="207"/>
      <c r="G716" s="207"/>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row>
    <row r="717" spans="1:32" ht="16.5" customHeight="1">
      <c r="A717" s="207"/>
      <c r="B717" s="207"/>
      <c r="C717" s="207"/>
      <c r="D717" s="207"/>
      <c r="E717" s="207"/>
      <c r="F717" s="207"/>
      <c r="G717" s="207"/>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row>
    <row r="718" spans="1:32" ht="16.5" customHeight="1">
      <c r="A718" s="207"/>
      <c r="B718" s="207"/>
      <c r="C718" s="207"/>
      <c r="D718" s="207"/>
      <c r="E718" s="207"/>
      <c r="F718" s="207"/>
      <c r="G718" s="207"/>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row>
    <row r="719" spans="1:32" ht="16.5" customHeight="1">
      <c r="A719" s="207"/>
      <c r="B719" s="207"/>
      <c r="C719" s="207"/>
      <c r="D719" s="207"/>
      <c r="E719" s="207"/>
      <c r="F719" s="207"/>
      <c r="G719" s="207"/>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row>
    <row r="720" spans="1:32" ht="16.5" customHeight="1">
      <c r="A720" s="207"/>
      <c r="B720" s="207"/>
      <c r="C720" s="207"/>
      <c r="D720" s="207"/>
      <c r="E720" s="207"/>
      <c r="F720" s="207"/>
      <c r="G720" s="207"/>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row>
    <row r="721" spans="1:32" ht="16.5" customHeight="1">
      <c r="A721" s="207"/>
      <c r="B721" s="207"/>
      <c r="C721" s="207"/>
      <c r="D721" s="207"/>
      <c r="E721" s="207"/>
      <c r="F721" s="207"/>
      <c r="G721" s="207"/>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row>
    <row r="722" spans="1:32" ht="16.5" customHeight="1">
      <c r="A722" s="207"/>
      <c r="B722" s="207"/>
      <c r="C722" s="207"/>
      <c r="D722" s="207"/>
      <c r="E722" s="207"/>
      <c r="F722" s="207"/>
      <c r="G722" s="207"/>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row>
    <row r="723" spans="1:32" ht="16.5" customHeight="1">
      <c r="A723" s="207"/>
      <c r="B723" s="207"/>
      <c r="C723" s="207"/>
      <c r="D723" s="207"/>
      <c r="E723" s="207"/>
      <c r="F723" s="207"/>
      <c r="G723" s="207"/>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row>
    <row r="724" spans="1:32" ht="16.5" customHeight="1">
      <c r="A724" s="207"/>
      <c r="B724" s="207"/>
      <c r="C724" s="207"/>
      <c r="D724" s="207"/>
      <c r="E724" s="207"/>
      <c r="F724" s="207"/>
      <c r="G724" s="207"/>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row>
    <row r="725" spans="1:32" ht="16.5" customHeight="1">
      <c r="A725" s="207"/>
      <c r="B725" s="207"/>
      <c r="C725" s="207"/>
      <c r="D725" s="207"/>
      <c r="E725" s="207"/>
      <c r="F725" s="207"/>
      <c r="G725" s="207"/>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row>
    <row r="726" spans="1:32" ht="16.5" customHeight="1">
      <c r="A726" s="207"/>
      <c r="B726" s="207"/>
      <c r="C726" s="207"/>
      <c r="D726" s="207"/>
      <c r="E726" s="207"/>
      <c r="F726" s="207"/>
      <c r="G726" s="207"/>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row>
    <row r="727" spans="1:32" ht="16.5" customHeight="1">
      <c r="A727" s="207"/>
      <c r="B727" s="207"/>
      <c r="C727" s="207"/>
      <c r="D727" s="207"/>
      <c r="E727" s="207"/>
      <c r="F727" s="207"/>
      <c r="G727" s="207"/>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row>
    <row r="728" spans="1:32" ht="16.5" customHeight="1">
      <c r="A728" s="207"/>
      <c r="B728" s="207"/>
      <c r="C728" s="207"/>
      <c r="D728" s="207"/>
      <c r="E728" s="207"/>
      <c r="F728" s="207"/>
      <c r="G728" s="207"/>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row>
    <row r="729" spans="1:32" ht="16.5" customHeight="1">
      <c r="A729" s="207"/>
      <c r="B729" s="207"/>
      <c r="C729" s="207"/>
      <c r="D729" s="207"/>
      <c r="E729" s="207"/>
      <c r="F729" s="207"/>
      <c r="G729" s="207"/>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row>
    <row r="730" spans="1:32" ht="16.5" customHeight="1">
      <c r="A730" s="207"/>
      <c r="B730" s="207"/>
      <c r="C730" s="207"/>
      <c r="D730" s="207"/>
      <c r="E730" s="207"/>
      <c r="F730" s="207"/>
      <c r="G730" s="207"/>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row>
    <row r="731" spans="1:32" ht="16.5" customHeight="1">
      <c r="A731" s="207"/>
      <c r="B731" s="207"/>
      <c r="C731" s="207"/>
      <c r="D731" s="207"/>
      <c r="E731" s="207"/>
      <c r="F731" s="207"/>
      <c r="G731" s="207"/>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row>
    <row r="732" spans="1:32" ht="16.5" customHeight="1">
      <c r="A732" s="207"/>
      <c r="B732" s="207"/>
      <c r="C732" s="207"/>
      <c r="D732" s="207"/>
      <c r="E732" s="207"/>
      <c r="F732" s="207"/>
      <c r="G732" s="207"/>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row>
    <row r="733" spans="1:32" ht="16.5" customHeight="1">
      <c r="A733" s="207"/>
      <c r="B733" s="207"/>
      <c r="C733" s="207"/>
      <c r="D733" s="207"/>
      <c r="E733" s="207"/>
      <c r="F733" s="207"/>
      <c r="G733" s="207"/>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row>
    <row r="734" spans="1:32" ht="16.5" customHeight="1">
      <c r="A734" s="207"/>
      <c r="B734" s="207"/>
      <c r="C734" s="207"/>
      <c r="D734" s="207"/>
      <c r="E734" s="207"/>
      <c r="F734" s="207"/>
      <c r="G734" s="207"/>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row>
    <row r="735" spans="1:32" ht="16.5" customHeight="1">
      <c r="A735" s="207"/>
      <c r="B735" s="207"/>
      <c r="C735" s="207"/>
      <c r="D735" s="207"/>
      <c r="E735" s="207"/>
      <c r="F735" s="207"/>
      <c r="G735" s="207"/>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row>
    <row r="736" spans="1:32" ht="16.5" customHeight="1">
      <c r="A736" s="207"/>
      <c r="B736" s="207"/>
      <c r="C736" s="207"/>
      <c r="D736" s="207"/>
      <c r="E736" s="207"/>
      <c r="F736" s="207"/>
      <c r="G736" s="207"/>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row>
    <row r="737" spans="1:32" ht="16.5" customHeight="1">
      <c r="A737" s="207"/>
      <c r="B737" s="207"/>
      <c r="C737" s="207"/>
      <c r="D737" s="207"/>
      <c r="E737" s="207"/>
      <c r="F737" s="207"/>
      <c r="G737" s="207"/>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row>
    <row r="738" spans="1:32" ht="16.5" customHeight="1">
      <c r="A738" s="207"/>
      <c r="B738" s="207"/>
      <c r="C738" s="207"/>
      <c r="D738" s="207"/>
      <c r="E738" s="207"/>
      <c r="F738" s="207"/>
      <c r="G738" s="207"/>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row>
    <row r="739" spans="1:32" ht="16.5" customHeight="1">
      <c r="A739" s="207"/>
      <c r="B739" s="207"/>
      <c r="C739" s="207"/>
      <c r="D739" s="207"/>
      <c r="E739" s="207"/>
      <c r="F739" s="207"/>
      <c r="G739" s="207"/>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row>
    <row r="740" spans="1:32" ht="16.5" customHeight="1">
      <c r="A740" s="207"/>
      <c r="B740" s="207"/>
      <c r="C740" s="207"/>
      <c r="D740" s="207"/>
      <c r="E740" s="207"/>
      <c r="F740" s="207"/>
      <c r="G740" s="207"/>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row>
    <row r="741" spans="1:32" ht="16.5" customHeight="1">
      <c r="A741" s="207"/>
      <c r="B741" s="207"/>
      <c r="C741" s="207"/>
      <c r="D741" s="207"/>
      <c r="E741" s="207"/>
      <c r="F741" s="207"/>
      <c r="G741" s="207"/>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row>
    <row r="742" spans="1:32" ht="16.5" customHeight="1">
      <c r="A742" s="207"/>
      <c r="B742" s="207"/>
      <c r="C742" s="207"/>
      <c r="D742" s="207"/>
      <c r="E742" s="207"/>
      <c r="F742" s="207"/>
      <c r="G742" s="207"/>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row>
    <row r="743" spans="1:32" ht="16.5" customHeight="1">
      <c r="A743" s="207"/>
      <c r="B743" s="207"/>
      <c r="C743" s="207"/>
      <c r="D743" s="207"/>
      <c r="E743" s="207"/>
      <c r="F743" s="207"/>
      <c r="G743" s="207"/>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row>
    <row r="744" spans="1:32" ht="16.5" customHeight="1">
      <c r="A744" s="207"/>
      <c r="B744" s="207"/>
      <c r="C744" s="207"/>
      <c r="D744" s="207"/>
      <c r="E744" s="207"/>
      <c r="F744" s="207"/>
      <c r="G744" s="207"/>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row>
    <row r="745" spans="1:32" ht="16.5" customHeight="1">
      <c r="A745" s="207"/>
      <c r="B745" s="207"/>
      <c r="C745" s="207"/>
      <c r="D745" s="207"/>
      <c r="E745" s="207"/>
      <c r="F745" s="207"/>
      <c r="G745" s="207"/>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row>
    <row r="746" spans="1:32" ht="16.5" customHeight="1">
      <c r="A746" s="207"/>
      <c r="B746" s="207"/>
      <c r="C746" s="207"/>
      <c r="D746" s="207"/>
      <c r="E746" s="207"/>
      <c r="F746" s="207"/>
      <c r="G746" s="207"/>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row>
    <row r="747" spans="1:32" ht="16.5" customHeight="1">
      <c r="A747" s="207"/>
      <c r="B747" s="207"/>
      <c r="C747" s="207"/>
      <c r="D747" s="207"/>
      <c r="E747" s="207"/>
      <c r="F747" s="207"/>
      <c r="G747" s="207"/>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row>
    <row r="748" spans="1:32" ht="16.5" customHeight="1">
      <c r="A748" s="207"/>
      <c r="B748" s="207"/>
      <c r="C748" s="207"/>
      <c r="D748" s="207"/>
      <c r="E748" s="207"/>
      <c r="F748" s="207"/>
      <c r="G748" s="207"/>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row>
    <row r="749" spans="1:32" ht="16.5" customHeight="1">
      <c r="A749" s="207"/>
      <c r="B749" s="207"/>
      <c r="C749" s="207"/>
      <c r="D749" s="207"/>
      <c r="E749" s="207"/>
      <c r="F749" s="207"/>
      <c r="G749" s="207"/>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row>
    <row r="750" spans="1:32" ht="16.5" customHeight="1">
      <c r="A750" s="207"/>
      <c r="B750" s="207"/>
      <c r="C750" s="207"/>
      <c r="D750" s="207"/>
      <c r="E750" s="207"/>
      <c r="F750" s="207"/>
      <c r="G750" s="207"/>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row>
    <row r="751" spans="1:32" ht="16.5" customHeight="1">
      <c r="A751" s="207"/>
      <c r="B751" s="207"/>
      <c r="C751" s="207"/>
      <c r="D751" s="207"/>
      <c r="E751" s="207"/>
      <c r="F751" s="207"/>
      <c r="G751" s="207"/>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row>
    <row r="752" spans="1:32" ht="16.5" customHeight="1">
      <c r="A752" s="207"/>
      <c r="B752" s="207"/>
      <c r="C752" s="207"/>
      <c r="D752" s="207"/>
      <c r="E752" s="207"/>
      <c r="F752" s="207"/>
      <c r="G752" s="207"/>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row>
    <row r="753" spans="1:32" ht="16.5" customHeight="1">
      <c r="A753" s="207"/>
      <c r="B753" s="207"/>
      <c r="C753" s="207"/>
      <c r="D753" s="207"/>
      <c r="E753" s="207"/>
      <c r="F753" s="207"/>
      <c r="G753" s="207"/>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row>
    <row r="754" spans="1:32" ht="16.5" customHeight="1">
      <c r="A754" s="207"/>
      <c r="B754" s="207"/>
      <c r="C754" s="207"/>
      <c r="D754" s="207"/>
      <c r="E754" s="207"/>
      <c r="F754" s="207"/>
      <c r="G754" s="207"/>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row>
    <row r="755" spans="1:32" ht="16.5" customHeight="1">
      <c r="A755" s="207"/>
      <c r="B755" s="207"/>
      <c r="C755" s="207"/>
      <c r="D755" s="207"/>
      <c r="E755" s="207"/>
      <c r="F755" s="207"/>
      <c r="G755" s="207"/>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row>
    <row r="756" spans="1:32" ht="16.5" customHeight="1">
      <c r="A756" s="207"/>
      <c r="B756" s="207"/>
      <c r="C756" s="207"/>
      <c r="D756" s="207"/>
      <c r="E756" s="207"/>
      <c r="F756" s="207"/>
      <c r="G756" s="207"/>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row>
    <row r="757" spans="1:32" ht="16.5" customHeight="1">
      <c r="A757" s="207"/>
      <c r="B757" s="207"/>
      <c r="C757" s="207"/>
      <c r="D757" s="207"/>
      <c r="E757" s="207"/>
      <c r="F757" s="207"/>
      <c r="G757" s="207"/>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row>
    <row r="758" spans="1:32" ht="16.5" customHeight="1">
      <c r="A758" s="207"/>
      <c r="B758" s="207"/>
      <c r="C758" s="207"/>
      <c r="D758" s="207"/>
      <c r="E758" s="207"/>
      <c r="F758" s="207"/>
      <c r="G758" s="207"/>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row>
    <row r="759" spans="1:32" ht="16.5" customHeight="1">
      <c r="A759" s="207"/>
      <c r="B759" s="207"/>
      <c r="C759" s="207"/>
      <c r="D759" s="207"/>
      <c r="E759" s="207"/>
      <c r="F759" s="207"/>
      <c r="G759" s="207"/>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row>
    <row r="760" spans="1:32" ht="16.5" customHeight="1">
      <c r="A760" s="207"/>
      <c r="B760" s="207"/>
      <c r="C760" s="207"/>
      <c r="D760" s="207"/>
      <c r="E760" s="207"/>
      <c r="F760" s="207"/>
      <c r="G760" s="207"/>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row>
    <row r="761" spans="1:32" ht="16.5" customHeight="1">
      <c r="A761" s="207"/>
      <c r="B761" s="207"/>
      <c r="C761" s="207"/>
      <c r="D761" s="207"/>
      <c r="E761" s="207"/>
      <c r="F761" s="207"/>
      <c r="G761" s="207"/>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row>
    <row r="762" spans="1:32" ht="16.5" customHeight="1">
      <c r="A762" s="207"/>
      <c r="B762" s="207"/>
      <c r="C762" s="207"/>
      <c r="D762" s="207"/>
      <c r="E762" s="207"/>
      <c r="F762" s="207"/>
      <c r="G762" s="207"/>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row>
    <row r="763" spans="1:32" ht="16.5" customHeight="1">
      <c r="A763" s="207"/>
      <c r="B763" s="207"/>
      <c r="C763" s="207"/>
      <c r="D763" s="207"/>
      <c r="E763" s="207"/>
      <c r="F763" s="207"/>
      <c r="G763" s="207"/>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row>
    <row r="764" spans="1:32" ht="16.5" customHeight="1">
      <c r="A764" s="207"/>
      <c r="B764" s="207"/>
      <c r="C764" s="207"/>
      <c r="D764" s="207"/>
      <c r="E764" s="207"/>
      <c r="F764" s="207"/>
      <c r="G764" s="207"/>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row>
    <row r="765" spans="1:32" ht="16.5" customHeight="1">
      <c r="A765" s="207"/>
      <c r="B765" s="207"/>
      <c r="C765" s="207"/>
      <c r="D765" s="207"/>
      <c r="E765" s="207"/>
      <c r="F765" s="207"/>
      <c r="G765" s="207"/>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row>
    <row r="766" spans="1:32" ht="16.5" customHeight="1">
      <c r="A766" s="207"/>
      <c r="B766" s="207"/>
      <c r="C766" s="207"/>
      <c r="D766" s="207"/>
      <c r="E766" s="207"/>
      <c r="F766" s="207"/>
      <c r="G766" s="207"/>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row>
    <row r="767" spans="1:32" ht="16.5" customHeight="1">
      <c r="A767" s="207"/>
      <c r="B767" s="207"/>
      <c r="C767" s="207"/>
      <c r="D767" s="207"/>
      <c r="E767" s="207"/>
      <c r="F767" s="207"/>
      <c r="G767" s="207"/>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row>
    <row r="768" spans="1:32" ht="16.5" customHeight="1">
      <c r="A768" s="207"/>
      <c r="B768" s="207"/>
      <c r="C768" s="207"/>
      <c r="D768" s="207"/>
      <c r="E768" s="207"/>
      <c r="F768" s="207"/>
      <c r="G768" s="207"/>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row>
    <row r="769" spans="1:32" ht="16.5" customHeight="1">
      <c r="A769" s="207"/>
      <c r="B769" s="207"/>
      <c r="C769" s="207"/>
      <c r="D769" s="207"/>
      <c r="E769" s="207"/>
      <c r="F769" s="207"/>
      <c r="G769" s="207"/>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row>
    <row r="770" spans="1:32" ht="16.5" customHeight="1">
      <c r="A770" s="207"/>
      <c r="B770" s="207"/>
      <c r="C770" s="207"/>
      <c r="D770" s="207"/>
      <c r="E770" s="207"/>
      <c r="F770" s="207"/>
      <c r="G770" s="207"/>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row>
    <row r="771" spans="1:32" ht="16.5" customHeight="1">
      <c r="A771" s="207"/>
      <c r="B771" s="207"/>
      <c r="C771" s="207"/>
      <c r="D771" s="207"/>
      <c r="E771" s="207"/>
      <c r="F771" s="207"/>
      <c r="G771" s="207"/>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row>
    <row r="772" spans="1:32" ht="16.5" customHeight="1">
      <c r="A772" s="207"/>
      <c r="B772" s="207"/>
      <c r="C772" s="207"/>
      <c r="D772" s="207"/>
      <c r="E772" s="207"/>
      <c r="F772" s="207"/>
      <c r="G772" s="207"/>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row>
    <row r="773" spans="1:32" ht="16.5" customHeight="1">
      <c r="A773" s="207"/>
      <c r="B773" s="207"/>
      <c r="C773" s="207"/>
      <c r="D773" s="207"/>
      <c r="E773" s="207"/>
      <c r="F773" s="207"/>
      <c r="G773" s="207"/>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row>
    <row r="774" spans="1:32" ht="16.5" customHeight="1">
      <c r="A774" s="207"/>
      <c r="B774" s="207"/>
      <c r="C774" s="207"/>
      <c r="D774" s="207"/>
      <c r="E774" s="207"/>
      <c r="F774" s="207"/>
      <c r="G774" s="207"/>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row>
    <row r="775" spans="1:32" ht="16.5" customHeight="1">
      <c r="A775" s="207"/>
      <c r="B775" s="207"/>
      <c r="C775" s="207"/>
      <c r="D775" s="207"/>
      <c r="E775" s="207"/>
      <c r="F775" s="207"/>
      <c r="G775" s="207"/>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row>
    <row r="776" spans="1:32" ht="16.5" customHeight="1">
      <c r="A776" s="207"/>
      <c r="B776" s="207"/>
      <c r="C776" s="207"/>
      <c r="D776" s="207"/>
      <c r="E776" s="207"/>
      <c r="F776" s="207"/>
      <c r="G776" s="207"/>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row>
    <row r="777" spans="1:32" ht="16.5" customHeight="1">
      <c r="A777" s="207"/>
      <c r="B777" s="207"/>
      <c r="C777" s="207"/>
      <c r="D777" s="207"/>
      <c r="E777" s="207"/>
      <c r="F777" s="207"/>
      <c r="G777" s="207"/>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row>
    <row r="778" spans="1:32" ht="16.5" customHeight="1">
      <c r="A778" s="207"/>
      <c r="B778" s="207"/>
      <c r="C778" s="207"/>
      <c r="D778" s="207"/>
      <c r="E778" s="207"/>
      <c r="F778" s="207"/>
      <c r="G778" s="207"/>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row>
    <row r="779" spans="1:32" ht="16.5" customHeight="1">
      <c r="A779" s="207"/>
      <c r="B779" s="207"/>
      <c r="C779" s="207"/>
      <c r="D779" s="207"/>
      <c r="E779" s="207"/>
      <c r="F779" s="207"/>
      <c r="G779" s="207"/>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row>
    <row r="780" spans="1:32" ht="16.5" customHeight="1">
      <c r="A780" s="207"/>
      <c r="B780" s="207"/>
      <c r="C780" s="207"/>
      <c r="D780" s="207"/>
      <c r="E780" s="207"/>
      <c r="F780" s="207"/>
      <c r="G780" s="207"/>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row>
    <row r="781" spans="1:32" ht="16.5" customHeight="1">
      <c r="A781" s="207"/>
      <c r="B781" s="207"/>
      <c r="C781" s="207"/>
      <c r="D781" s="207"/>
      <c r="E781" s="207"/>
      <c r="F781" s="207"/>
      <c r="G781" s="207"/>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row>
    <row r="782" spans="1:32" ht="16.5" customHeight="1">
      <c r="A782" s="207"/>
      <c r="B782" s="207"/>
      <c r="C782" s="207"/>
      <c r="D782" s="207"/>
      <c r="E782" s="207"/>
      <c r="F782" s="207"/>
      <c r="G782" s="207"/>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row>
    <row r="783" spans="1:32" ht="16.5" customHeight="1">
      <c r="A783" s="207"/>
      <c r="B783" s="207"/>
      <c r="C783" s="207"/>
      <c r="D783" s="207"/>
      <c r="E783" s="207"/>
      <c r="F783" s="207"/>
      <c r="G783" s="207"/>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row>
    <row r="784" spans="1:32" ht="16.5" customHeight="1">
      <c r="A784" s="207"/>
      <c r="B784" s="207"/>
      <c r="C784" s="207"/>
      <c r="D784" s="207"/>
      <c r="E784" s="207"/>
      <c r="F784" s="207"/>
      <c r="G784" s="207"/>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row>
    <row r="785" spans="1:32" ht="16.5" customHeight="1">
      <c r="A785" s="207"/>
      <c r="B785" s="207"/>
      <c r="C785" s="207"/>
      <c r="D785" s="207"/>
      <c r="E785" s="207"/>
      <c r="F785" s="207"/>
      <c r="G785" s="207"/>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row>
    <row r="786" spans="1:32" ht="16.5" customHeight="1">
      <c r="A786" s="207"/>
      <c r="B786" s="207"/>
      <c r="C786" s="207"/>
      <c r="D786" s="207"/>
      <c r="E786" s="207"/>
      <c r="F786" s="207"/>
      <c r="G786" s="207"/>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row>
    <row r="787" spans="1:32" ht="16.5" customHeight="1">
      <c r="A787" s="207"/>
      <c r="B787" s="207"/>
      <c r="C787" s="207"/>
      <c r="D787" s="207"/>
      <c r="E787" s="207"/>
      <c r="F787" s="207"/>
      <c r="G787" s="207"/>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row>
    <row r="788" spans="1:32" ht="16.5" customHeight="1">
      <c r="A788" s="207"/>
      <c r="B788" s="207"/>
      <c r="C788" s="207"/>
      <c r="D788" s="207"/>
      <c r="E788" s="207"/>
      <c r="F788" s="207"/>
      <c r="G788" s="207"/>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row>
    <row r="789" spans="1:32" ht="16.5" customHeight="1">
      <c r="A789" s="207"/>
      <c r="B789" s="207"/>
      <c r="C789" s="207"/>
      <c r="D789" s="207"/>
      <c r="E789" s="207"/>
      <c r="F789" s="207"/>
      <c r="G789" s="207"/>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row>
    <row r="790" spans="1:32" ht="16.5" customHeight="1">
      <c r="A790" s="207"/>
      <c r="B790" s="207"/>
      <c r="C790" s="207"/>
      <c r="D790" s="207"/>
      <c r="E790" s="207"/>
      <c r="F790" s="207"/>
      <c r="G790" s="207"/>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row>
    <row r="791" spans="1:32" ht="16.5" customHeight="1">
      <c r="A791" s="207"/>
      <c r="B791" s="207"/>
      <c r="C791" s="207"/>
      <c r="D791" s="207"/>
      <c r="E791" s="207"/>
      <c r="F791" s="207"/>
      <c r="G791" s="207"/>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row>
    <row r="792" spans="1:32" ht="16.5" customHeight="1">
      <c r="A792" s="207"/>
      <c r="B792" s="207"/>
      <c r="C792" s="207"/>
      <c r="D792" s="207"/>
      <c r="E792" s="207"/>
      <c r="F792" s="207"/>
      <c r="G792" s="207"/>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row>
    <row r="793" spans="1:32" ht="16.5" customHeight="1">
      <c r="A793" s="207"/>
      <c r="B793" s="207"/>
      <c r="C793" s="207"/>
      <c r="D793" s="207"/>
      <c r="E793" s="207"/>
      <c r="F793" s="207"/>
      <c r="G793" s="207"/>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row>
    <row r="794" spans="1:32" ht="16.5" customHeight="1">
      <c r="A794" s="207"/>
      <c r="B794" s="207"/>
      <c r="C794" s="207"/>
      <c r="D794" s="207"/>
      <c r="E794" s="207"/>
      <c r="F794" s="207"/>
      <c r="G794" s="207"/>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row>
    <row r="795" spans="1:32" ht="16.5" customHeight="1">
      <c r="A795" s="207"/>
      <c r="B795" s="207"/>
      <c r="C795" s="207"/>
      <c r="D795" s="207"/>
      <c r="E795" s="207"/>
      <c r="F795" s="207"/>
      <c r="G795" s="207"/>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row>
    <row r="796" spans="1:32" ht="16.5" customHeight="1">
      <c r="A796" s="207"/>
      <c r="B796" s="207"/>
      <c r="C796" s="207"/>
      <c r="D796" s="207"/>
      <c r="E796" s="207"/>
      <c r="F796" s="207"/>
      <c r="G796" s="207"/>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row>
    <row r="797" spans="1:32" ht="16.5" customHeight="1">
      <c r="A797" s="207"/>
      <c r="B797" s="207"/>
      <c r="C797" s="207"/>
      <c r="D797" s="207"/>
      <c r="E797" s="207"/>
      <c r="F797" s="207"/>
      <c r="G797" s="207"/>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row>
    <row r="798" spans="1:32" ht="16.5" customHeight="1">
      <c r="A798" s="207"/>
      <c r="B798" s="207"/>
      <c r="C798" s="207"/>
      <c r="D798" s="207"/>
      <c r="E798" s="207"/>
      <c r="F798" s="207"/>
      <c r="G798" s="207"/>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row>
    <row r="799" spans="1:32" ht="16.5" customHeight="1">
      <c r="A799" s="207"/>
      <c r="B799" s="207"/>
      <c r="C799" s="207"/>
      <c r="D799" s="207"/>
      <c r="E799" s="207"/>
      <c r="F799" s="207"/>
      <c r="G799" s="207"/>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row>
    <row r="800" spans="1:32" ht="16.5" customHeight="1">
      <c r="A800" s="207"/>
      <c r="B800" s="207"/>
      <c r="C800" s="207"/>
      <c r="D800" s="207"/>
      <c r="E800" s="207"/>
      <c r="F800" s="207"/>
      <c r="G800" s="207"/>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row>
    <row r="801" spans="1:32" ht="16.5" customHeight="1">
      <c r="A801" s="207"/>
      <c r="B801" s="207"/>
      <c r="C801" s="207"/>
      <c r="D801" s="207"/>
      <c r="E801" s="207"/>
      <c r="F801" s="207"/>
      <c r="G801" s="207"/>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row>
    <row r="802" spans="1:32" ht="16.5" customHeight="1">
      <c r="A802" s="207"/>
      <c r="B802" s="207"/>
      <c r="C802" s="207"/>
      <c r="D802" s="207"/>
      <c r="E802" s="207"/>
      <c r="F802" s="207"/>
      <c r="G802" s="207"/>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row>
    <row r="803" spans="1:32" ht="16.5" customHeight="1">
      <c r="A803" s="207"/>
      <c r="B803" s="207"/>
      <c r="C803" s="207"/>
      <c r="D803" s="207"/>
      <c r="E803" s="207"/>
      <c r="F803" s="207"/>
      <c r="G803" s="207"/>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row>
    <row r="804" spans="1:32" ht="16.5" customHeight="1">
      <c r="A804" s="207"/>
      <c r="B804" s="207"/>
      <c r="C804" s="207"/>
      <c r="D804" s="207"/>
      <c r="E804" s="207"/>
      <c r="F804" s="207"/>
      <c r="G804" s="207"/>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row>
    <row r="805" spans="1:32" ht="16.5" customHeight="1">
      <c r="A805" s="207"/>
      <c r="B805" s="207"/>
      <c r="C805" s="207"/>
      <c r="D805" s="207"/>
      <c r="E805" s="207"/>
      <c r="F805" s="207"/>
      <c r="G805" s="207"/>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row>
    <row r="806" spans="1:32" ht="16.5" customHeight="1">
      <c r="A806" s="207"/>
      <c r="B806" s="207"/>
      <c r="C806" s="207"/>
      <c r="D806" s="207"/>
      <c r="E806" s="207"/>
      <c r="F806" s="207"/>
      <c r="G806" s="207"/>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row>
    <row r="807" spans="1:32" ht="16.5" customHeight="1">
      <c r="A807" s="207"/>
      <c r="B807" s="207"/>
      <c r="C807" s="207"/>
      <c r="D807" s="207"/>
      <c r="E807" s="207"/>
      <c r="F807" s="207"/>
      <c r="G807" s="207"/>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row>
    <row r="808" spans="1:32" ht="16.5" customHeight="1">
      <c r="A808" s="207"/>
      <c r="B808" s="207"/>
      <c r="C808" s="207"/>
      <c r="D808" s="207"/>
      <c r="E808" s="207"/>
      <c r="F808" s="207"/>
      <c r="G808" s="207"/>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row>
    <row r="809" spans="1:32" ht="16.5" customHeight="1">
      <c r="A809" s="207"/>
      <c r="B809" s="207"/>
      <c r="C809" s="207"/>
      <c r="D809" s="207"/>
      <c r="E809" s="207"/>
      <c r="F809" s="207"/>
      <c r="G809" s="207"/>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row>
    <row r="810" spans="1:32" ht="16.5" customHeight="1">
      <c r="A810" s="207"/>
      <c r="B810" s="207"/>
      <c r="C810" s="207"/>
      <c r="D810" s="207"/>
      <c r="E810" s="207"/>
      <c r="F810" s="207"/>
      <c r="G810" s="207"/>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row>
    <row r="811" spans="1:32" ht="16.5" customHeight="1">
      <c r="A811" s="207"/>
      <c r="B811" s="207"/>
      <c r="C811" s="207"/>
      <c r="D811" s="207"/>
      <c r="E811" s="207"/>
      <c r="F811" s="207"/>
      <c r="G811" s="207"/>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row>
    <row r="812" spans="1:32" ht="16.5" customHeight="1">
      <c r="A812" s="207"/>
      <c r="B812" s="207"/>
      <c r="C812" s="207"/>
      <c r="D812" s="207"/>
      <c r="E812" s="207"/>
      <c r="F812" s="207"/>
      <c r="G812" s="207"/>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row>
    <row r="813" spans="1:32" ht="16.5" customHeight="1">
      <c r="A813" s="207"/>
      <c r="B813" s="207"/>
      <c r="C813" s="207"/>
      <c r="D813" s="207"/>
      <c r="E813" s="207"/>
      <c r="F813" s="207"/>
      <c r="G813" s="207"/>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row>
    <row r="814" spans="1:32" ht="16.5" customHeight="1">
      <c r="A814" s="207"/>
      <c r="B814" s="207"/>
      <c r="C814" s="207"/>
      <c r="D814" s="207"/>
      <c r="E814" s="207"/>
      <c r="F814" s="207"/>
      <c r="G814" s="207"/>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row>
    <row r="815" spans="1:32" ht="16.5" customHeight="1">
      <c r="A815" s="207"/>
      <c r="B815" s="207"/>
      <c r="C815" s="207"/>
      <c r="D815" s="207"/>
      <c r="E815" s="207"/>
      <c r="F815" s="207"/>
      <c r="G815" s="207"/>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row>
    <row r="816" spans="1:32" ht="16.5" customHeight="1">
      <c r="A816" s="207"/>
      <c r="B816" s="207"/>
      <c r="C816" s="207"/>
      <c r="D816" s="207"/>
      <c r="E816" s="207"/>
      <c r="F816" s="207"/>
      <c r="G816" s="207"/>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row>
    <row r="817" spans="1:32" ht="16.5" customHeight="1">
      <c r="A817" s="207"/>
      <c r="B817" s="207"/>
      <c r="C817" s="207"/>
      <c r="D817" s="207"/>
      <c r="E817" s="207"/>
      <c r="F817" s="207"/>
      <c r="G817" s="207"/>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row>
    <row r="818" spans="1:32" ht="16.5" customHeight="1">
      <c r="A818" s="207"/>
      <c r="B818" s="207"/>
      <c r="C818" s="207"/>
      <c r="D818" s="207"/>
      <c r="E818" s="207"/>
      <c r="F818" s="207"/>
      <c r="G818" s="207"/>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row>
    <row r="819" spans="1:32" ht="16.5" customHeight="1">
      <c r="A819" s="207"/>
      <c r="B819" s="207"/>
      <c r="C819" s="207"/>
      <c r="D819" s="207"/>
      <c r="E819" s="207"/>
      <c r="F819" s="207"/>
      <c r="G819" s="207"/>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row>
    <row r="820" spans="1:32" ht="16.5" customHeight="1">
      <c r="A820" s="207"/>
      <c r="B820" s="207"/>
      <c r="C820" s="207"/>
      <c r="D820" s="207"/>
      <c r="E820" s="207"/>
      <c r="F820" s="207"/>
      <c r="G820" s="207"/>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row>
    <row r="821" spans="1:32" ht="16.5" customHeight="1">
      <c r="A821" s="207"/>
      <c r="B821" s="207"/>
      <c r="C821" s="207"/>
      <c r="D821" s="207"/>
      <c r="E821" s="207"/>
      <c r="F821" s="207"/>
      <c r="G821" s="207"/>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row>
    <row r="822" spans="1:32" ht="16.5" customHeight="1">
      <c r="A822" s="207"/>
      <c r="B822" s="207"/>
      <c r="C822" s="207"/>
      <c r="D822" s="207"/>
      <c r="E822" s="207"/>
      <c r="F822" s="207"/>
      <c r="G822" s="207"/>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row>
    <row r="823" spans="1:32" ht="16.5" customHeight="1">
      <c r="A823" s="207"/>
      <c r="B823" s="207"/>
      <c r="C823" s="207"/>
      <c r="D823" s="207"/>
      <c r="E823" s="207"/>
      <c r="F823" s="207"/>
      <c r="G823" s="207"/>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row>
    <row r="824" spans="1:32" ht="16.5" customHeight="1">
      <c r="A824" s="207"/>
      <c r="B824" s="207"/>
      <c r="C824" s="207"/>
      <c r="D824" s="207"/>
      <c r="E824" s="207"/>
      <c r="F824" s="207"/>
      <c r="G824" s="207"/>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row>
    <row r="825" spans="1:32" ht="16.5" customHeight="1">
      <c r="A825" s="207"/>
      <c r="B825" s="207"/>
      <c r="C825" s="207"/>
      <c r="D825" s="207"/>
      <c r="E825" s="207"/>
      <c r="F825" s="207"/>
      <c r="G825" s="207"/>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row>
    <row r="826" spans="1:32" ht="16.5" customHeight="1">
      <c r="A826" s="207"/>
      <c r="B826" s="207"/>
      <c r="C826" s="207"/>
      <c r="D826" s="207"/>
      <c r="E826" s="207"/>
      <c r="F826" s="207"/>
      <c r="G826" s="207"/>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row>
    <row r="827" spans="1:32" ht="16.5" customHeight="1">
      <c r="A827" s="207"/>
      <c r="B827" s="207"/>
      <c r="C827" s="207"/>
      <c r="D827" s="207"/>
      <c r="E827" s="207"/>
      <c r="F827" s="207"/>
      <c r="G827" s="207"/>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row>
    <row r="828" spans="1:32" ht="16.5" customHeight="1">
      <c r="A828" s="207"/>
      <c r="B828" s="207"/>
      <c r="C828" s="207"/>
      <c r="D828" s="207"/>
      <c r="E828" s="207"/>
      <c r="F828" s="207"/>
      <c r="G828" s="207"/>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row>
    <row r="829" spans="1:32" ht="16.5" customHeight="1">
      <c r="A829" s="207"/>
      <c r="B829" s="207"/>
      <c r="C829" s="207"/>
      <c r="D829" s="207"/>
      <c r="E829" s="207"/>
      <c r="F829" s="207"/>
      <c r="G829" s="207"/>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row>
    <row r="830" spans="1:32" ht="16.5" customHeight="1">
      <c r="A830" s="207"/>
      <c r="B830" s="207"/>
      <c r="C830" s="207"/>
      <c r="D830" s="207"/>
      <c r="E830" s="207"/>
      <c r="F830" s="207"/>
      <c r="G830" s="207"/>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row>
    <row r="831" spans="1:32" ht="16.5" customHeight="1">
      <c r="A831" s="207"/>
      <c r="B831" s="207"/>
      <c r="C831" s="207"/>
      <c r="D831" s="207"/>
      <c r="E831" s="207"/>
      <c r="F831" s="207"/>
      <c r="G831" s="207"/>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row>
    <row r="832" spans="1:32" ht="16.5" customHeight="1">
      <c r="A832" s="207"/>
      <c r="B832" s="207"/>
      <c r="C832" s="207"/>
      <c r="D832" s="207"/>
      <c r="E832" s="207"/>
      <c r="F832" s="207"/>
      <c r="G832" s="207"/>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row>
    <row r="833" spans="1:32" ht="16.5" customHeight="1">
      <c r="A833" s="207"/>
      <c r="B833" s="207"/>
      <c r="C833" s="207"/>
      <c r="D833" s="207"/>
      <c r="E833" s="207"/>
      <c r="F833" s="207"/>
      <c r="G833" s="207"/>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row>
    <row r="834" spans="1:32" ht="16.5" customHeight="1">
      <c r="A834" s="207"/>
      <c r="B834" s="207"/>
      <c r="C834" s="207"/>
      <c r="D834" s="207"/>
      <c r="E834" s="207"/>
      <c r="F834" s="207"/>
      <c r="G834" s="207"/>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row>
    <row r="835" spans="1:32" ht="16.5" customHeight="1">
      <c r="A835" s="207"/>
      <c r="B835" s="207"/>
      <c r="C835" s="207"/>
      <c r="D835" s="207"/>
      <c r="E835" s="207"/>
      <c r="F835" s="207"/>
      <c r="G835" s="207"/>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row>
    <row r="836" spans="1:32" ht="16.5" customHeight="1">
      <c r="A836" s="207"/>
      <c r="B836" s="207"/>
      <c r="C836" s="207"/>
      <c r="D836" s="207"/>
      <c r="E836" s="207"/>
      <c r="F836" s="207"/>
      <c r="G836" s="207"/>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row>
    <row r="837" spans="1:32" ht="16.5" customHeight="1">
      <c r="A837" s="207"/>
      <c r="B837" s="207"/>
      <c r="C837" s="207"/>
      <c r="D837" s="207"/>
      <c r="E837" s="207"/>
      <c r="F837" s="207"/>
      <c r="G837" s="207"/>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row>
    <row r="838" spans="1:32" ht="16.5" customHeight="1">
      <c r="A838" s="207"/>
      <c r="B838" s="207"/>
      <c r="C838" s="207"/>
      <c r="D838" s="207"/>
      <c r="E838" s="207"/>
      <c r="F838" s="207"/>
      <c r="G838" s="207"/>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row>
    <row r="839" spans="1:32" ht="16.5" customHeight="1">
      <c r="A839" s="207"/>
      <c r="B839" s="207"/>
      <c r="C839" s="207"/>
      <c r="D839" s="207"/>
      <c r="E839" s="207"/>
      <c r="F839" s="207"/>
      <c r="G839" s="207"/>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row>
    <row r="840" spans="1:32" ht="16.5" customHeight="1">
      <c r="A840" s="207"/>
      <c r="B840" s="207"/>
      <c r="C840" s="207"/>
      <c r="D840" s="207"/>
      <c r="E840" s="207"/>
      <c r="F840" s="207"/>
      <c r="G840" s="207"/>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row>
    <row r="841" spans="1:32" ht="16.5" customHeight="1">
      <c r="A841" s="207"/>
      <c r="B841" s="207"/>
      <c r="C841" s="207"/>
      <c r="D841" s="207"/>
      <c r="E841" s="207"/>
      <c r="F841" s="207"/>
      <c r="G841" s="207"/>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row>
    <row r="842" spans="1:32" ht="16.5" customHeight="1">
      <c r="A842" s="207"/>
      <c r="B842" s="207"/>
      <c r="C842" s="207"/>
      <c r="D842" s="207"/>
      <c r="E842" s="207"/>
      <c r="F842" s="207"/>
      <c r="G842" s="207"/>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row>
    <row r="843" spans="1:32" ht="16.5" customHeight="1">
      <c r="A843" s="207"/>
      <c r="B843" s="207"/>
      <c r="C843" s="207"/>
      <c r="D843" s="207"/>
      <c r="E843" s="207"/>
      <c r="F843" s="207"/>
      <c r="G843" s="207"/>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row>
    <row r="844" spans="1:32" ht="16.5" customHeight="1">
      <c r="A844" s="207"/>
      <c r="B844" s="207"/>
      <c r="C844" s="207"/>
      <c r="D844" s="207"/>
      <c r="E844" s="207"/>
      <c r="F844" s="207"/>
      <c r="G844" s="207"/>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row>
    <row r="845" spans="1:32" ht="16.5" customHeight="1">
      <c r="A845" s="207"/>
      <c r="B845" s="207"/>
      <c r="C845" s="207"/>
      <c r="D845" s="207"/>
      <c r="E845" s="207"/>
      <c r="F845" s="207"/>
      <c r="G845" s="207"/>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row>
    <row r="846" spans="1:32" ht="16.5" customHeight="1">
      <c r="A846" s="207"/>
      <c r="B846" s="207"/>
      <c r="C846" s="207"/>
      <c r="D846" s="207"/>
      <c r="E846" s="207"/>
      <c r="F846" s="207"/>
      <c r="G846" s="207"/>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row>
    <row r="847" spans="1:32" ht="16.5" customHeight="1">
      <c r="A847" s="207"/>
      <c r="B847" s="207"/>
      <c r="C847" s="207"/>
      <c r="D847" s="207"/>
      <c r="E847" s="207"/>
      <c r="F847" s="207"/>
      <c r="G847" s="207"/>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row>
    <row r="848" spans="1:32" ht="16.5" customHeight="1">
      <c r="A848" s="207"/>
      <c r="B848" s="207"/>
      <c r="C848" s="207"/>
      <c r="D848" s="207"/>
      <c r="E848" s="207"/>
      <c r="F848" s="207"/>
      <c r="G848" s="207"/>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row>
    <row r="849" spans="1:32" ht="16.5" customHeight="1">
      <c r="A849" s="207"/>
      <c r="B849" s="207"/>
      <c r="C849" s="207"/>
      <c r="D849" s="207"/>
      <c r="E849" s="207"/>
      <c r="F849" s="207"/>
      <c r="G849" s="207"/>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row>
    <row r="850" spans="1:32" ht="16.5" customHeight="1">
      <c r="A850" s="207"/>
      <c r="B850" s="207"/>
      <c r="C850" s="207"/>
      <c r="D850" s="207"/>
      <c r="E850" s="207"/>
      <c r="F850" s="207"/>
      <c r="G850" s="207"/>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row>
    <row r="851" spans="1:32" ht="16.5" customHeight="1">
      <c r="A851" s="207"/>
      <c r="B851" s="207"/>
      <c r="C851" s="207"/>
      <c r="D851" s="207"/>
      <c r="E851" s="207"/>
      <c r="F851" s="207"/>
      <c r="G851" s="207"/>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row>
    <row r="852" spans="1:32" ht="16.5" customHeight="1">
      <c r="A852" s="207"/>
      <c r="B852" s="207"/>
      <c r="C852" s="207"/>
      <c r="D852" s="207"/>
      <c r="E852" s="207"/>
      <c r="F852" s="207"/>
      <c r="G852" s="207"/>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row>
    <row r="853" spans="1:32" ht="16.5" customHeight="1">
      <c r="A853" s="207"/>
      <c r="B853" s="207"/>
      <c r="C853" s="207"/>
      <c r="D853" s="207"/>
      <c r="E853" s="207"/>
      <c r="F853" s="207"/>
      <c r="G853" s="207"/>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row>
    <row r="854" spans="1:32" ht="16.5" customHeight="1">
      <c r="A854" s="207"/>
      <c r="B854" s="207"/>
      <c r="C854" s="207"/>
      <c r="D854" s="207"/>
      <c r="E854" s="207"/>
      <c r="F854" s="207"/>
      <c r="G854" s="207"/>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row>
    <row r="855" spans="1:32" ht="16.5" customHeight="1">
      <c r="A855" s="207"/>
      <c r="B855" s="207"/>
      <c r="C855" s="207"/>
      <c r="D855" s="207"/>
      <c r="E855" s="207"/>
      <c r="F855" s="207"/>
      <c r="G855" s="207"/>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row>
    <row r="856" spans="1:32" ht="16.5" customHeight="1">
      <c r="A856" s="207"/>
      <c r="B856" s="207"/>
      <c r="C856" s="207"/>
      <c r="D856" s="207"/>
      <c r="E856" s="207"/>
      <c r="F856" s="207"/>
      <c r="G856" s="207"/>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row>
    <row r="857" spans="1:32" ht="16.5" customHeight="1">
      <c r="A857" s="207"/>
      <c r="B857" s="207"/>
      <c r="C857" s="207"/>
      <c r="D857" s="207"/>
      <c r="E857" s="207"/>
      <c r="F857" s="207"/>
      <c r="G857" s="207"/>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row>
    <row r="858" spans="1:32" ht="16.5" customHeight="1">
      <c r="A858" s="207"/>
      <c r="B858" s="207"/>
      <c r="C858" s="207"/>
      <c r="D858" s="207"/>
      <c r="E858" s="207"/>
      <c r="F858" s="207"/>
      <c r="G858" s="207"/>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row>
    <row r="859" spans="1:32" ht="16.5" customHeight="1">
      <c r="A859" s="207"/>
      <c r="B859" s="207"/>
      <c r="C859" s="207"/>
      <c r="D859" s="207"/>
      <c r="E859" s="207"/>
      <c r="F859" s="207"/>
      <c r="G859" s="207"/>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row>
    <row r="860" spans="1:32" ht="16.5" customHeight="1">
      <c r="A860" s="207"/>
      <c r="B860" s="207"/>
      <c r="C860" s="207"/>
      <c r="D860" s="207"/>
      <c r="E860" s="207"/>
      <c r="F860" s="207"/>
      <c r="G860" s="207"/>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row>
    <row r="861" spans="1:32" ht="16.5" customHeight="1">
      <c r="A861" s="207"/>
      <c r="B861" s="207"/>
      <c r="C861" s="207"/>
      <c r="D861" s="207"/>
      <c r="E861" s="207"/>
      <c r="F861" s="207"/>
      <c r="G861" s="207"/>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row>
    <row r="862" spans="1:32" ht="16.5" customHeight="1">
      <c r="A862" s="207"/>
      <c r="B862" s="207"/>
      <c r="C862" s="207"/>
      <c r="D862" s="207"/>
      <c r="E862" s="207"/>
      <c r="F862" s="207"/>
      <c r="G862" s="207"/>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row>
    <row r="863" spans="1:32" ht="16.5" customHeight="1">
      <c r="A863" s="207"/>
      <c r="B863" s="207"/>
      <c r="C863" s="207"/>
      <c r="D863" s="207"/>
      <c r="E863" s="207"/>
      <c r="F863" s="207"/>
      <c r="G863" s="207"/>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row>
    <row r="864" spans="1:32" ht="16.5" customHeight="1">
      <c r="A864" s="207"/>
      <c r="B864" s="207"/>
      <c r="C864" s="207"/>
      <c r="D864" s="207"/>
      <c r="E864" s="207"/>
      <c r="F864" s="207"/>
      <c r="G864" s="207"/>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row>
    <row r="865" spans="1:32" ht="16.5" customHeight="1">
      <c r="A865" s="207"/>
      <c r="B865" s="207"/>
      <c r="C865" s="207"/>
      <c r="D865" s="207"/>
      <c r="E865" s="207"/>
      <c r="F865" s="207"/>
      <c r="G865" s="207"/>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row>
    <row r="866" spans="1:32" ht="16.5" customHeight="1">
      <c r="A866" s="207"/>
      <c r="B866" s="207"/>
      <c r="C866" s="207"/>
      <c r="D866" s="207"/>
      <c r="E866" s="207"/>
      <c r="F866" s="207"/>
      <c r="G866" s="207"/>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row>
    <row r="867" spans="1:32" ht="16.5" customHeight="1">
      <c r="A867" s="207"/>
      <c r="B867" s="207"/>
      <c r="C867" s="207"/>
      <c r="D867" s="207"/>
      <c r="E867" s="207"/>
      <c r="F867" s="207"/>
      <c r="G867" s="207"/>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row>
    <row r="868" spans="1:32" ht="16.5" customHeight="1">
      <c r="A868" s="207"/>
      <c r="B868" s="207"/>
      <c r="C868" s="207"/>
      <c r="D868" s="207"/>
      <c r="E868" s="207"/>
      <c r="F868" s="207"/>
      <c r="G868" s="207"/>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row>
    <row r="869" spans="1:32" ht="16.5" customHeight="1">
      <c r="A869" s="207"/>
      <c r="B869" s="207"/>
      <c r="C869" s="207"/>
      <c r="D869" s="207"/>
      <c r="E869" s="207"/>
      <c r="F869" s="207"/>
      <c r="G869" s="207"/>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row>
    <row r="870" spans="1:32" ht="16.5" customHeight="1">
      <c r="A870" s="207"/>
      <c r="B870" s="207"/>
      <c r="C870" s="207"/>
      <c r="D870" s="207"/>
      <c r="E870" s="207"/>
      <c r="F870" s="207"/>
      <c r="G870" s="207"/>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row>
    <row r="871" spans="1:32" ht="16.5" customHeight="1">
      <c r="A871" s="207"/>
      <c r="B871" s="207"/>
      <c r="C871" s="207"/>
      <c r="D871" s="207"/>
      <c r="E871" s="207"/>
      <c r="F871" s="207"/>
      <c r="G871" s="207"/>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row>
    <row r="872" spans="1:32" ht="16.5" customHeight="1">
      <c r="A872" s="207"/>
      <c r="B872" s="207"/>
      <c r="C872" s="207"/>
      <c r="D872" s="207"/>
      <c r="E872" s="207"/>
      <c r="F872" s="207"/>
      <c r="G872" s="207"/>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row>
    <row r="873" spans="1:32" ht="16.5" customHeight="1">
      <c r="A873" s="207"/>
      <c r="B873" s="207"/>
      <c r="C873" s="207"/>
      <c r="D873" s="207"/>
      <c r="E873" s="207"/>
      <c r="F873" s="207"/>
      <c r="G873" s="207"/>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row>
    <row r="874" spans="1:32" ht="16.5" customHeight="1">
      <c r="A874" s="207"/>
      <c r="B874" s="207"/>
      <c r="C874" s="207"/>
      <c r="D874" s="207"/>
      <c r="E874" s="207"/>
      <c r="F874" s="207"/>
      <c r="G874" s="207"/>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row>
    <row r="875" spans="1:32" ht="16.5" customHeight="1">
      <c r="A875" s="207"/>
      <c r="B875" s="207"/>
      <c r="C875" s="207"/>
      <c r="D875" s="207"/>
      <c r="E875" s="207"/>
      <c r="F875" s="207"/>
      <c r="G875" s="207"/>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row>
    <row r="876" spans="1:32" ht="16.5" customHeight="1">
      <c r="A876" s="207"/>
      <c r="B876" s="207"/>
      <c r="C876" s="207"/>
      <c r="D876" s="207"/>
      <c r="E876" s="207"/>
      <c r="F876" s="207"/>
      <c r="G876" s="207"/>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row>
    <row r="877" spans="1:32" ht="16.5" customHeight="1">
      <c r="A877" s="207"/>
      <c r="B877" s="207"/>
      <c r="C877" s="207"/>
      <c r="D877" s="207"/>
      <c r="E877" s="207"/>
      <c r="F877" s="207"/>
      <c r="G877" s="207"/>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row>
    <row r="878" spans="1:32" ht="16.5" customHeight="1">
      <c r="A878" s="207"/>
      <c r="B878" s="207"/>
      <c r="C878" s="207"/>
      <c r="D878" s="207"/>
      <c r="E878" s="207"/>
      <c r="F878" s="207"/>
      <c r="G878" s="207"/>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row>
    <row r="879" spans="1:32" ht="16.5" customHeight="1">
      <c r="A879" s="207"/>
      <c r="B879" s="207"/>
      <c r="C879" s="207"/>
      <c r="D879" s="207"/>
      <c r="E879" s="207"/>
      <c r="F879" s="207"/>
      <c r="G879" s="207"/>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row>
    <row r="880" spans="1:32" ht="16.5" customHeight="1">
      <c r="A880" s="207"/>
      <c r="B880" s="207"/>
      <c r="C880" s="207"/>
      <c r="D880" s="207"/>
      <c r="E880" s="207"/>
      <c r="F880" s="207"/>
      <c r="G880" s="207"/>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row>
    <row r="881" spans="1:32" ht="16.5" customHeight="1">
      <c r="A881" s="207"/>
      <c r="B881" s="207"/>
      <c r="C881" s="207"/>
      <c r="D881" s="207"/>
      <c r="E881" s="207"/>
      <c r="F881" s="207"/>
      <c r="G881" s="207"/>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row>
    <row r="882" spans="1:32" ht="16.5" customHeight="1">
      <c r="A882" s="207"/>
      <c r="B882" s="207"/>
      <c r="C882" s="207"/>
      <c r="D882" s="207"/>
      <c r="E882" s="207"/>
      <c r="F882" s="207"/>
      <c r="G882" s="207"/>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row>
    <row r="883" spans="1:32" ht="16.5" customHeight="1">
      <c r="A883" s="207"/>
      <c r="B883" s="207"/>
      <c r="C883" s="207"/>
      <c r="D883" s="207"/>
      <c r="E883" s="207"/>
      <c r="F883" s="207"/>
      <c r="G883" s="207"/>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row>
    <row r="884" spans="1:32" ht="16.5" customHeight="1">
      <c r="A884" s="207"/>
      <c r="B884" s="207"/>
      <c r="C884" s="207"/>
      <c r="D884" s="207"/>
      <c r="E884" s="207"/>
      <c r="F884" s="207"/>
      <c r="G884" s="207"/>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row>
    <row r="885" spans="1:32" ht="16.5" customHeight="1">
      <c r="A885" s="207"/>
      <c r="B885" s="207"/>
      <c r="C885" s="207"/>
      <c r="D885" s="207"/>
      <c r="E885" s="207"/>
      <c r="F885" s="207"/>
      <c r="G885" s="207"/>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row>
    <row r="886" spans="1:32" ht="16.5" customHeight="1">
      <c r="A886" s="207"/>
      <c r="B886" s="207"/>
      <c r="C886" s="207"/>
      <c r="D886" s="207"/>
      <c r="E886" s="207"/>
      <c r="F886" s="207"/>
      <c r="G886" s="207"/>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row>
    <row r="887" spans="1:32" ht="16.5" customHeight="1">
      <c r="A887" s="207"/>
      <c r="B887" s="207"/>
      <c r="C887" s="207"/>
      <c r="D887" s="207"/>
      <c r="E887" s="207"/>
      <c r="F887" s="207"/>
      <c r="G887" s="207"/>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row>
    <row r="888" spans="1:32" ht="16.5" customHeight="1">
      <c r="A888" s="207"/>
      <c r="B888" s="207"/>
      <c r="C888" s="207"/>
      <c r="D888" s="207"/>
      <c r="E888" s="207"/>
      <c r="F888" s="207"/>
      <c r="G888" s="207"/>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row>
    <row r="889" spans="1:32" ht="16.5" customHeight="1">
      <c r="A889" s="207"/>
      <c r="B889" s="207"/>
      <c r="C889" s="207"/>
      <c r="D889" s="207"/>
      <c r="E889" s="207"/>
      <c r="F889" s="207"/>
      <c r="G889" s="207"/>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row>
    <row r="890" spans="1:32" ht="16.5" customHeight="1">
      <c r="A890" s="207"/>
      <c r="B890" s="207"/>
      <c r="C890" s="207"/>
      <c r="D890" s="207"/>
      <c r="E890" s="207"/>
      <c r="F890" s="207"/>
      <c r="G890" s="207"/>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row>
    <row r="891" spans="1:32" ht="16.5" customHeight="1">
      <c r="A891" s="207"/>
      <c r="B891" s="207"/>
      <c r="C891" s="207"/>
      <c r="D891" s="207"/>
      <c r="E891" s="207"/>
      <c r="F891" s="207"/>
      <c r="G891" s="207"/>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row>
    <row r="892" spans="1:32" ht="16.5" customHeight="1">
      <c r="A892" s="207"/>
      <c r="B892" s="207"/>
      <c r="C892" s="207"/>
      <c r="D892" s="207"/>
      <c r="E892" s="207"/>
      <c r="F892" s="207"/>
      <c r="G892" s="207"/>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row>
    <row r="893" spans="1:32" ht="16.5" customHeight="1">
      <c r="A893" s="207"/>
      <c r="B893" s="207"/>
      <c r="C893" s="207"/>
      <c r="D893" s="207"/>
      <c r="E893" s="207"/>
      <c r="F893" s="207"/>
      <c r="G893" s="207"/>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row>
    <row r="894" spans="1:32" ht="16.5" customHeight="1">
      <c r="A894" s="207"/>
      <c r="B894" s="207"/>
      <c r="C894" s="207"/>
      <c r="D894" s="207"/>
      <c r="E894" s="207"/>
      <c r="F894" s="207"/>
      <c r="G894" s="207"/>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row>
    <row r="895" spans="1:32" ht="16.5" customHeight="1">
      <c r="A895" s="207"/>
      <c r="B895" s="207"/>
      <c r="C895" s="207"/>
      <c r="D895" s="207"/>
      <c r="E895" s="207"/>
      <c r="F895" s="207"/>
      <c r="G895" s="207"/>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row>
    <row r="896" spans="1:32" ht="16.5" customHeight="1">
      <c r="A896" s="207"/>
      <c r="B896" s="207"/>
      <c r="C896" s="207"/>
      <c r="D896" s="207"/>
      <c r="E896" s="207"/>
      <c r="F896" s="207"/>
      <c r="G896" s="207"/>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row>
    <row r="897" spans="1:32" ht="16.5" customHeight="1">
      <c r="A897" s="207"/>
      <c r="B897" s="207"/>
      <c r="C897" s="207"/>
      <c r="D897" s="207"/>
      <c r="E897" s="207"/>
      <c r="F897" s="207"/>
      <c r="G897" s="207"/>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row>
    <row r="898" spans="1:32" ht="16.5" customHeight="1">
      <c r="A898" s="207"/>
      <c r="B898" s="207"/>
      <c r="C898" s="207"/>
      <c r="D898" s="207"/>
      <c r="E898" s="207"/>
      <c r="F898" s="207"/>
      <c r="G898" s="207"/>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row>
    <row r="899" spans="1:32" ht="16.5" customHeight="1">
      <c r="A899" s="207"/>
      <c r="B899" s="207"/>
      <c r="C899" s="207"/>
      <c r="D899" s="207"/>
      <c r="E899" s="207"/>
      <c r="F899" s="207"/>
      <c r="G899" s="207"/>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row>
    <row r="900" spans="1:32" ht="16.5" customHeight="1">
      <c r="A900" s="207"/>
      <c r="B900" s="207"/>
      <c r="C900" s="207"/>
      <c r="D900" s="207"/>
      <c r="E900" s="207"/>
      <c r="F900" s="207"/>
      <c r="G900" s="207"/>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row>
    <row r="901" spans="1:32" ht="16.5" customHeight="1">
      <c r="A901" s="207"/>
      <c r="B901" s="207"/>
      <c r="C901" s="207"/>
      <c r="D901" s="207"/>
      <c r="E901" s="207"/>
      <c r="F901" s="207"/>
      <c r="G901" s="207"/>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row>
    <row r="902" spans="1:32" ht="16.5" customHeight="1">
      <c r="A902" s="207"/>
      <c r="B902" s="207"/>
      <c r="C902" s="207"/>
      <c r="D902" s="207"/>
      <c r="E902" s="207"/>
      <c r="F902" s="207"/>
      <c r="G902" s="207"/>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row>
    <row r="903" spans="1:32" ht="16.5" customHeight="1">
      <c r="A903" s="207"/>
      <c r="B903" s="207"/>
      <c r="C903" s="207"/>
      <c r="D903" s="207"/>
      <c r="E903" s="207"/>
      <c r="F903" s="207"/>
      <c r="G903" s="207"/>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row>
    <row r="904" spans="1:32" ht="16.5" customHeight="1">
      <c r="A904" s="207"/>
      <c r="B904" s="207"/>
      <c r="C904" s="207"/>
      <c r="D904" s="207"/>
      <c r="E904" s="207"/>
      <c r="F904" s="207"/>
      <c r="G904" s="207"/>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row>
    <row r="905" spans="1:32" ht="16.5" customHeight="1">
      <c r="A905" s="207"/>
      <c r="B905" s="207"/>
      <c r="C905" s="207"/>
      <c r="D905" s="207"/>
      <c r="E905" s="207"/>
      <c r="F905" s="207"/>
      <c r="G905" s="207"/>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row>
    <row r="906" spans="1:32" ht="16.5" customHeight="1">
      <c r="A906" s="207"/>
      <c r="B906" s="207"/>
      <c r="C906" s="207"/>
      <c r="D906" s="207"/>
      <c r="E906" s="207"/>
      <c r="F906" s="207"/>
      <c r="G906" s="207"/>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row>
    <row r="907" spans="1:32" ht="16.5" customHeight="1">
      <c r="A907" s="207"/>
      <c r="B907" s="207"/>
      <c r="C907" s="207"/>
      <c r="D907" s="207"/>
      <c r="E907" s="207"/>
      <c r="F907" s="207"/>
      <c r="G907" s="207"/>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row>
    <row r="908" spans="1:32" ht="16.5" customHeight="1">
      <c r="A908" s="207"/>
      <c r="B908" s="207"/>
      <c r="C908" s="207"/>
      <c r="D908" s="207"/>
      <c r="E908" s="207"/>
      <c r="F908" s="207"/>
      <c r="G908" s="207"/>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row>
    <row r="909" spans="1:32" ht="16.5" customHeight="1">
      <c r="A909" s="207"/>
      <c r="B909" s="207"/>
      <c r="C909" s="207"/>
      <c r="D909" s="207"/>
      <c r="E909" s="207"/>
      <c r="F909" s="207"/>
      <c r="G909" s="207"/>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row>
    <row r="910" spans="1:32" ht="16.5" customHeight="1">
      <c r="A910" s="207"/>
      <c r="B910" s="207"/>
      <c r="C910" s="207"/>
      <c r="D910" s="207"/>
      <c r="E910" s="207"/>
      <c r="F910" s="207"/>
      <c r="G910" s="207"/>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row>
    <row r="911" spans="1:32" ht="16.5" customHeight="1">
      <c r="A911" s="207"/>
      <c r="B911" s="207"/>
      <c r="C911" s="207"/>
      <c r="D911" s="207"/>
      <c r="E911" s="207"/>
      <c r="F911" s="207"/>
      <c r="G911" s="207"/>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row>
    <row r="912" spans="1:32" ht="16.5" customHeight="1">
      <c r="A912" s="207"/>
      <c r="B912" s="207"/>
      <c r="C912" s="207"/>
      <c r="D912" s="207"/>
      <c r="E912" s="207"/>
      <c r="F912" s="207"/>
      <c r="G912" s="207"/>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row>
    <row r="913" spans="1:32" ht="16.5" customHeight="1">
      <c r="A913" s="207"/>
      <c r="B913" s="207"/>
      <c r="C913" s="207"/>
      <c r="D913" s="207"/>
      <c r="E913" s="207"/>
      <c r="F913" s="207"/>
      <c r="G913" s="207"/>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row>
    <row r="914" spans="1:32" ht="16.5" customHeight="1">
      <c r="A914" s="207"/>
      <c r="B914" s="207"/>
      <c r="C914" s="207"/>
      <c r="D914" s="207"/>
      <c r="E914" s="207"/>
      <c r="F914" s="207"/>
      <c r="G914" s="207"/>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row>
    <row r="915" spans="1:32" ht="16.5" customHeight="1">
      <c r="A915" s="207"/>
      <c r="B915" s="207"/>
      <c r="C915" s="207"/>
      <c r="D915" s="207"/>
      <c r="E915" s="207"/>
      <c r="F915" s="207"/>
      <c r="G915" s="207"/>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row>
    <row r="916" spans="1:32" ht="16.5" customHeight="1">
      <c r="A916" s="207"/>
      <c r="B916" s="207"/>
      <c r="C916" s="207"/>
      <c r="D916" s="207"/>
      <c r="E916" s="207"/>
      <c r="F916" s="207"/>
      <c r="G916" s="207"/>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row>
    <row r="917" spans="1:32" ht="16.5" customHeight="1">
      <c r="A917" s="207"/>
      <c r="B917" s="207"/>
      <c r="C917" s="207"/>
      <c r="D917" s="207"/>
      <c r="E917" s="207"/>
      <c r="F917" s="207"/>
      <c r="G917" s="207"/>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row>
    <row r="918" spans="1:32" ht="16.5" customHeight="1">
      <c r="A918" s="207"/>
      <c r="B918" s="207"/>
      <c r="C918" s="207"/>
      <c r="D918" s="207"/>
      <c r="E918" s="207"/>
      <c r="F918" s="207"/>
      <c r="G918" s="207"/>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row>
    <row r="919" spans="1:32" ht="16.5" customHeight="1">
      <c r="A919" s="207"/>
      <c r="B919" s="207"/>
      <c r="C919" s="207"/>
      <c r="D919" s="207"/>
      <c r="E919" s="207"/>
      <c r="F919" s="207"/>
      <c r="G919" s="207"/>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row>
    <row r="920" spans="1:32" ht="16.5" customHeight="1">
      <c r="A920" s="207"/>
      <c r="B920" s="207"/>
      <c r="C920" s="207"/>
      <c r="D920" s="207"/>
      <c r="E920" s="207"/>
      <c r="F920" s="207"/>
      <c r="G920" s="207"/>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row>
    <row r="921" spans="1:32" ht="16.5" customHeight="1">
      <c r="A921" s="207"/>
      <c r="B921" s="207"/>
      <c r="C921" s="207"/>
      <c r="D921" s="207"/>
      <c r="E921" s="207"/>
      <c r="F921" s="207"/>
      <c r="G921" s="207"/>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row>
    <row r="922" spans="1:32" ht="16.5" customHeight="1">
      <c r="A922" s="207"/>
      <c r="B922" s="207"/>
      <c r="C922" s="207"/>
      <c r="D922" s="207"/>
      <c r="E922" s="207"/>
      <c r="F922" s="207"/>
      <c r="G922" s="207"/>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row>
    <row r="923" spans="1:32" ht="16.5" customHeight="1">
      <c r="A923" s="207"/>
      <c r="B923" s="207"/>
      <c r="C923" s="207"/>
      <c r="D923" s="207"/>
      <c r="E923" s="207"/>
      <c r="F923" s="207"/>
      <c r="G923" s="207"/>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row>
    <row r="924" spans="1:32" ht="16.5" customHeight="1">
      <c r="A924" s="207"/>
      <c r="B924" s="207"/>
      <c r="C924" s="207"/>
      <c r="D924" s="207"/>
      <c r="E924" s="207"/>
      <c r="F924" s="207"/>
      <c r="G924" s="207"/>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row>
    <row r="925" spans="1:32" ht="16.5" customHeight="1">
      <c r="A925" s="207"/>
      <c r="B925" s="207"/>
      <c r="C925" s="207"/>
      <c r="D925" s="207"/>
      <c r="E925" s="207"/>
      <c r="F925" s="207"/>
      <c r="G925" s="207"/>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row>
    <row r="926" spans="1:32" ht="16.5" customHeight="1">
      <c r="A926" s="207"/>
      <c r="B926" s="207"/>
      <c r="C926" s="207"/>
      <c r="D926" s="207"/>
      <c r="E926" s="207"/>
      <c r="F926" s="207"/>
      <c r="G926" s="207"/>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row>
    <row r="927" spans="1:32" ht="16.5" customHeight="1">
      <c r="A927" s="207"/>
      <c r="B927" s="207"/>
      <c r="C927" s="207"/>
      <c r="D927" s="207"/>
      <c r="E927" s="207"/>
      <c r="F927" s="207"/>
      <c r="G927" s="207"/>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row>
    <row r="928" spans="1:32" ht="16.5" customHeight="1">
      <c r="A928" s="207"/>
      <c r="B928" s="207"/>
      <c r="C928" s="207"/>
      <c r="D928" s="207"/>
      <c r="E928" s="207"/>
      <c r="F928" s="207"/>
      <c r="G928" s="207"/>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row>
    <row r="929" spans="1:32" ht="16.5" customHeight="1">
      <c r="A929" s="207"/>
      <c r="B929" s="207"/>
      <c r="C929" s="207"/>
      <c r="D929" s="207"/>
      <c r="E929" s="207"/>
      <c r="F929" s="207"/>
      <c r="G929" s="207"/>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row>
    <row r="930" spans="1:32" ht="16.5" customHeight="1">
      <c r="A930" s="207"/>
      <c r="B930" s="207"/>
      <c r="C930" s="207"/>
      <c r="D930" s="207"/>
      <c r="E930" s="207"/>
      <c r="F930" s="207"/>
      <c r="G930" s="207"/>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row>
    <row r="931" spans="1:32" ht="16.5" customHeight="1">
      <c r="A931" s="207"/>
      <c r="B931" s="207"/>
      <c r="C931" s="207"/>
      <c r="D931" s="207"/>
      <c r="E931" s="207"/>
      <c r="F931" s="207"/>
      <c r="G931" s="207"/>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row>
    <row r="932" spans="1:32" ht="16.5" customHeight="1">
      <c r="A932" s="207"/>
      <c r="B932" s="207"/>
      <c r="C932" s="207"/>
      <c r="D932" s="207"/>
      <c r="E932" s="207"/>
      <c r="F932" s="207"/>
      <c r="G932" s="207"/>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row>
    <row r="933" spans="1:32" ht="16.5" customHeight="1">
      <c r="A933" s="207"/>
      <c r="B933" s="207"/>
      <c r="C933" s="207"/>
      <c r="D933" s="207"/>
      <c r="E933" s="207"/>
      <c r="F933" s="207"/>
      <c r="G933" s="207"/>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row>
    <row r="934" spans="1:32" ht="16.5" customHeight="1">
      <c r="A934" s="207"/>
      <c r="B934" s="207"/>
      <c r="C934" s="207"/>
      <c r="D934" s="207"/>
      <c r="E934" s="207"/>
      <c r="F934" s="207"/>
      <c r="G934" s="207"/>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row>
    <row r="935" spans="1:32" ht="16.5" customHeight="1">
      <c r="A935" s="207"/>
      <c r="B935" s="207"/>
      <c r="C935" s="207"/>
      <c r="D935" s="207"/>
      <c r="E935" s="207"/>
      <c r="F935" s="207"/>
      <c r="G935" s="207"/>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row>
    <row r="936" spans="1:32" ht="16.5" customHeight="1">
      <c r="A936" s="207"/>
      <c r="B936" s="207"/>
      <c r="C936" s="207"/>
      <c r="D936" s="207"/>
      <c r="E936" s="207"/>
      <c r="F936" s="207"/>
      <c r="G936" s="207"/>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row>
    <row r="937" spans="1:32" ht="16.5" customHeight="1">
      <c r="A937" s="207"/>
      <c r="B937" s="207"/>
      <c r="C937" s="207"/>
      <c r="D937" s="207"/>
      <c r="E937" s="207"/>
      <c r="F937" s="207"/>
      <c r="G937" s="207"/>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row>
    <row r="938" spans="1:32" ht="16.5" customHeight="1">
      <c r="A938" s="207"/>
      <c r="B938" s="207"/>
      <c r="C938" s="207"/>
      <c r="D938" s="207"/>
      <c r="E938" s="207"/>
      <c r="F938" s="207"/>
      <c r="G938" s="207"/>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row>
    <row r="939" spans="1:32" ht="16.5" customHeight="1">
      <c r="A939" s="207"/>
      <c r="B939" s="207"/>
      <c r="C939" s="207"/>
      <c r="D939" s="207"/>
      <c r="E939" s="207"/>
      <c r="F939" s="207"/>
      <c r="G939" s="207"/>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row>
    <row r="940" spans="1:32" ht="16.5" customHeight="1">
      <c r="A940" s="207"/>
      <c r="B940" s="207"/>
      <c r="C940" s="207"/>
      <c r="D940" s="207"/>
      <c r="E940" s="207"/>
      <c r="F940" s="207"/>
      <c r="G940" s="207"/>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row>
    <row r="941" spans="1:32" ht="16.5" customHeight="1">
      <c r="A941" s="207"/>
      <c r="B941" s="207"/>
      <c r="C941" s="207"/>
      <c r="D941" s="207"/>
      <c r="E941" s="207"/>
      <c r="F941" s="207"/>
      <c r="G941" s="207"/>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row>
    <row r="942" spans="1:32" ht="16.5" customHeight="1">
      <c r="A942" s="207"/>
      <c r="B942" s="207"/>
      <c r="C942" s="207"/>
      <c r="D942" s="207"/>
      <c r="E942" s="207"/>
      <c r="F942" s="207"/>
      <c r="G942" s="207"/>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row>
    <row r="943" spans="1:32" ht="16.5" customHeight="1">
      <c r="A943" s="207"/>
      <c r="B943" s="207"/>
      <c r="C943" s="207"/>
      <c r="D943" s="207"/>
      <c r="E943" s="207"/>
      <c r="F943" s="207"/>
      <c r="G943" s="207"/>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row>
    <row r="944" spans="1:32" ht="16.5" customHeight="1">
      <c r="A944" s="207"/>
      <c r="B944" s="207"/>
      <c r="C944" s="207"/>
      <c r="D944" s="207"/>
      <c r="E944" s="207"/>
      <c r="F944" s="207"/>
      <c r="G944" s="207"/>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row>
    <row r="945" spans="1:32" ht="16.5" customHeight="1">
      <c r="A945" s="207"/>
      <c r="B945" s="207"/>
      <c r="C945" s="207"/>
      <c r="D945" s="207"/>
      <c r="E945" s="207"/>
      <c r="F945" s="207"/>
      <c r="G945" s="207"/>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row>
    <row r="946" spans="1:32" ht="16.5" customHeight="1">
      <c r="A946" s="207"/>
      <c r="B946" s="207"/>
      <c r="C946" s="207"/>
      <c r="D946" s="207"/>
      <c r="E946" s="207"/>
      <c r="F946" s="207"/>
      <c r="G946" s="207"/>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row>
    <row r="947" spans="1:32" ht="16.5" customHeight="1">
      <c r="A947" s="207"/>
      <c r="B947" s="207"/>
      <c r="C947" s="207"/>
      <c r="D947" s="207"/>
      <c r="E947" s="207"/>
      <c r="F947" s="207"/>
      <c r="G947" s="207"/>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row>
    <row r="948" spans="1:32" ht="16.5" customHeight="1">
      <c r="A948" s="207"/>
      <c r="B948" s="207"/>
      <c r="C948" s="207"/>
      <c r="D948" s="207"/>
      <c r="E948" s="207"/>
      <c r="F948" s="207"/>
      <c r="G948" s="207"/>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row>
    <row r="949" spans="1:32" ht="16.5" customHeight="1">
      <c r="A949" s="207"/>
      <c r="B949" s="207"/>
      <c r="C949" s="207"/>
      <c r="D949" s="207"/>
      <c r="E949" s="207"/>
      <c r="F949" s="207"/>
      <c r="G949" s="207"/>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row>
    <row r="950" spans="1:32" ht="16.5" customHeight="1">
      <c r="A950" s="207"/>
      <c r="B950" s="207"/>
      <c r="C950" s="207"/>
      <c r="D950" s="207"/>
      <c r="E950" s="207"/>
      <c r="F950" s="207"/>
      <c r="G950" s="207"/>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row>
    <row r="951" spans="1:32" ht="16.5" customHeight="1">
      <c r="A951" s="207"/>
      <c r="B951" s="207"/>
      <c r="C951" s="207"/>
      <c r="D951" s="207"/>
      <c r="E951" s="207"/>
      <c r="F951" s="207"/>
      <c r="G951" s="207"/>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row>
    <row r="952" spans="1:32" ht="16.5" customHeight="1">
      <c r="A952" s="207"/>
      <c r="B952" s="207"/>
      <c r="C952" s="207"/>
      <c r="D952" s="207"/>
      <c r="E952" s="207"/>
      <c r="F952" s="207"/>
      <c r="G952" s="207"/>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row>
    <row r="953" spans="1:32" ht="16.5" customHeight="1">
      <c r="A953" s="207"/>
      <c r="B953" s="207"/>
      <c r="C953" s="207"/>
      <c r="D953" s="207"/>
      <c r="E953" s="207"/>
      <c r="F953" s="207"/>
      <c r="G953" s="207"/>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row>
    <row r="954" spans="1:32" ht="16.5" customHeight="1">
      <c r="A954" s="207"/>
      <c r="B954" s="207"/>
      <c r="C954" s="207"/>
      <c r="D954" s="207"/>
      <c r="E954" s="207"/>
      <c r="F954" s="207"/>
      <c r="G954" s="207"/>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row>
    <row r="955" spans="1:32" ht="16.5" customHeight="1">
      <c r="A955" s="207"/>
      <c r="B955" s="207"/>
      <c r="C955" s="207"/>
      <c r="D955" s="207"/>
      <c r="E955" s="207"/>
      <c r="F955" s="207"/>
      <c r="G955" s="207"/>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row>
    <row r="956" spans="1:32" ht="16.5" customHeight="1">
      <c r="A956" s="207"/>
      <c r="B956" s="207"/>
      <c r="C956" s="207"/>
      <c r="D956" s="207"/>
      <c r="E956" s="207"/>
      <c r="F956" s="207"/>
      <c r="G956" s="207"/>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row>
    <row r="957" spans="1:32" ht="16.5" customHeight="1">
      <c r="A957" s="207"/>
      <c r="B957" s="207"/>
      <c r="C957" s="207"/>
      <c r="D957" s="207"/>
      <c r="E957" s="207"/>
      <c r="F957" s="207"/>
      <c r="G957" s="207"/>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row>
    <row r="958" spans="1:32" ht="16.5" customHeight="1">
      <c r="A958" s="207"/>
      <c r="B958" s="207"/>
      <c r="C958" s="207"/>
      <c r="D958" s="207"/>
      <c r="E958" s="207"/>
      <c r="F958" s="207"/>
      <c r="G958" s="207"/>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row>
    <row r="959" spans="1:32" ht="16.5" customHeight="1">
      <c r="A959" s="207"/>
      <c r="B959" s="207"/>
      <c r="C959" s="207"/>
      <c r="D959" s="207"/>
      <c r="E959" s="207"/>
      <c r="F959" s="207"/>
      <c r="G959" s="207"/>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row>
    <row r="960" spans="1:32" ht="16.5" customHeight="1">
      <c r="A960" s="207"/>
      <c r="B960" s="207"/>
      <c r="C960" s="207"/>
      <c r="D960" s="207"/>
      <c r="E960" s="207"/>
      <c r="F960" s="207"/>
      <c r="G960" s="207"/>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row>
    <row r="961" spans="1:32" ht="16.5" customHeight="1">
      <c r="A961" s="207"/>
      <c r="B961" s="207"/>
      <c r="C961" s="207"/>
      <c r="D961" s="207"/>
      <c r="E961" s="207"/>
      <c r="F961" s="207"/>
      <c r="G961" s="207"/>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row>
    <row r="962" spans="1:32" ht="16.5" customHeight="1">
      <c r="A962" s="207"/>
      <c r="B962" s="207"/>
      <c r="C962" s="207"/>
      <c r="D962" s="207"/>
      <c r="E962" s="207"/>
      <c r="F962" s="207"/>
      <c r="G962" s="207"/>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row>
    <row r="963" spans="1:32" ht="16.5" customHeight="1">
      <c r="A963" s="207"/>
      <c r="B963" s="207"/>
      <c r="C963" s="207"/>
      <c r="D963" s="207"/>
      <c r="E963" s="207"/>
      <c r="F963" s="207"/>
      <c r="G963" s="207"/>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row>
    <row r="964" spans="1:32" ht="16.5" customHeight="1">
      <c r="A964" s="207"/>
      <c r="B964" s="207"/>
      <c r="C964" s="207"/>
      <c r="D964" s="207"/>
      <c r="E964" s="207"/>
      <c r="F964" s="207"/>
      <c r="G964" s="207"/>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row>
    <row r="965" spans="1:32" ht="16.5" customHeight="1">
      <c r="A965" s="207"/>
      <c r="B965" s="207"/>
      <c r="C965" s="207"/>
      <c r="D965" s="207"/>
      <c r="E965" s="207"/>
      <c r="F965" s="207"/>
      <c r="G965" s="207"/>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row>
    <row r="966" spans="1:32" ht="16.5" customHeight="1">
      <c r="A966" s="207"/>
      <c r="B966" s="207"/>
      <c r="C966" s="207"/>
      <c r="D966" s="207"/>
      <c r="E966" s="207"/>
      <c r="F966" s="207"/>
      <c r="G966" s="207"/>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row>
    <row r="967" spans="1:32" ht="16.5" customHeight="1">
      <c r="A967" s="207"/>
      <c r="B967" s="207"/>
      <c r="C967" s="207"/>
      <c r="D967" s="207"/>
      <c r="E967" s="207"/>
      <c r="F967" s="207"/>
      <c r="G967" s="207"/>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row>
    <row r="968" spans="1:32" ht="16.5" customHeight="1">
      <c r="A968" s="207"/>
      <c r="B968" s="207"/>
      <c r="C968" s="207"/>
      <c r="D968" s="207"/>
      <c r="E968" s="207"/>
      <c r="F968" s="207"/>
      <c r="G968" s="207"/>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row>
    <row r="969" spans="1:32" ht="16.5" customHeight="1">
      <c r="A969" s="207"/>
      <c r="B969" s="207"/>
      <c r="C969" s="207"/>
      <c r="D969" s="207"/>
      <c r="E969" s="207"/>
      <c r="F969" s="207"/>
      <c r="G969" s="207"/>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row>
    <row r="970" spans="1:32" ht="16.5" customHeight="1">
      <c r="A970" s="207"/>
      <c r="B970" s="207"/>
      <c r="C970" s="207"/>
      <c r="D970" s="207"/>
      <c r="E970" s="207"/>
      <c r="F970" s="207"/>
      <c r="G970" s="207"/>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row>
    <row r="971" spans="1:32" ht="16.5" customHeight="1">
      <c r="A971" s="207"/>
      <c r="B971" s="207"/>
      <c r="C971" s="207"/>
      <c r="D971" s="207"/>
      <c r="E971" s="207"/>
      <c r="F971" s="207"/>
      <c r="G971" s="207"/>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row>
    <row r="972" spans="1:32" ht="16.5" customHeight="1">
      <c r="A972" s="207"/>
      <c r="B972" s="207"/>
      <c r="C972" s="207"/>
      <c r="D972" s="207"/>
      <c r="E972" s="207"/>
      <c r="F972" s="207"/>
      <c r="G972" s="207"/>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row>
    <row r="973" spans="1:32" ht="16.5" customHeight="1">
      <c r="A973" s="207"/>
      <c r="B973" s="207"/>
      <c r="C973" s="207"/>
      <c r="D973" s="207"/>
      <c r="E973" s="207"/>
      <c r="F973" s="207"/>
      <c r="G973" s="207"/>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row>
    <row r="974" spans="1:32" ht="16.5" customHeight="1">
      <c r="A974" s="207"/>
      <c r="B974" s="207"/>
      <c r="C974" s="207"/>
      <c r="D974" s="207"/>
      <c r="E974" s="207"/>
      <c r="F974" s="207"/>
      <c r="G974" s="207"/>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row>
    <row r="975" spans="1:32" ht="16.5" customHeight="1">
      <c r="A975" s="207"/>
      <c r="B975" s="207"/>
      <c r="C975" s="207"/>
      <c r="D975" s="207"/>
      <c r="E975" s="207"/>
      <c r="F975" s="207"/>
      <c r="G975" s="207"/>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row>
    <row r="976" spans="1:32" ht="16.5" customHeight="1">
      <c r="A976" s="207"/>
      <c r="B976" s="207"/>
      <c r="C976" s="207"/>
      <c r="D976" s="207"/>
      <c r="E976" s="207"/>
      <c r="F976" s="207"/>
      <c r="G976" s="207"/>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row>
    <row r="977" spans="1:32" ht="16.5" customHeight="1">
      <c r="A977" s="207"/>
      <c r="B977" s="207"/>
      <c r="C977" s="207"/>
      <c r="D977" s="207"/>
      <c r="E977" s="207"/>
      <c r="F977" s="207"/>
      <c r="G977" s="207"/>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row>
    <row r="978" spans="1:32" ht="16.5" customHeight="1">
      <c r="A978" s="207"/>
      <c r="B978" s="207"/>
      <c r="C978" s="207"/>
      <c r="D978" s="207"/>
      <c r="E978" s="207"/>
      <c r="F978" s="207"/>
      <c r="G978" s="207"/>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row>
    <row r="979" spans="1:32" ht="16.5" customHeight="1">
      <c r="A979" s="207"/>
      <c r="B979" s="207"/>
      <c r="C979" s="207"/>
      <c r="D979" s="207"/>
      <c r="E979" s="207"/>
      <c r="F979" s="207"/>
      <c r="G979" s="207"/>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row>
    <row r="980" spans="1:32" ht="16.5" customHeight="1">
      <c r="A980" s="207"/>
      <c r="B980" s="207"/>
      <c r="C980" s="207"/>
      <c r="D980" s="207"/>
      <c r="E980" s="207"/>
      <c r="F980" s="207"/>
      <c r="G980" s="207"/>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row>
    <row r="981" spans="1:32" ht="16.5" customHeight="1">
      <c r="A981" s="207"/>
      <c r="B981" s="207"/>
      <c r="C981" s="207"/>
      <c r="D981" s="207"/>
      <c r="E981" s="207"/>
      <c r="F981" s="207"/>
      <c r="G981" s="207"/>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row>
    <row r="982" spans="1:32" ht="16.5" customHeight="1">
      <c r="A982" s="207"/>
      <c r="B982" s="207"/>
      <c r="C982" s="207"/>
      <c r="D982" s="207"/>
      <c r="E982" s="207"/>
      <c r="F982" s="207"/>
      <c r="G982" s="207"/>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row>
    <row r="983" spans="1:32" ht="16.5" customHeight="1">
      <c r="A983" s="207"/>
      <c r="B983" s="207"/>
      <c r="C983" s="207"/>
      <c r="D983" s="207"/>
      <c r="E983" s="207"/>
      <c r="F983" s="207"/>
      <c r="G983" s="207"/>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row>
    <row r="984" spans="1:32" ht="16.5" customHeight="1">
      <c r="A984" s="207"/>
      <c r="B984" s="207"/>
      <c r="C984" s="207"/>
      <c r="D984" s="207"/>
      <c r="E984" s="207"/>
      <c r="F984" s="207"/>
      <c r="G984" s="207"/>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row>
    <row r="985" spans="1:32" ht="16.5" customHeight="1">
      <c r="A985" s="207"/>
      <c r="B985" s="207"/>
      <c r="C985" s="207"/>
      <c r="D985" s="207"/>
      <c r="E985" s="207"/>
      <c r="F985" s="207"/>
      <c r="G985" s="207"/>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row>
    <row r="986" spans="1:32" ht="16.5" customHeight="1">
      <c r="A986" s="207"/>
      <c r="B986" s="207"/>
      <c r="C986" s="207"/>
      <c r="D986" s="207"/>
      <c r="E986" s="207"/>
      <c r="F986" s="207"/>
      <c r="G986" s="207"/>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row>
    <row r="987" spans="1:32" ht="16.5" customHeight="1">
      <c r="A987" s="207"/>
      <c r="B987" s="207"/>
      <c r="C987" s="207"/>
      <c r="D987" s="207"/>
      <c r="E987" s="207"/>
      <c r="F987" s="207"/>
      <c r="G987" s="207"/>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row>
    <row r="988" spans="1:32" ht="16.5" customHeight="1">
      <c r="A988" s="207"/>
      <c r="B988" s="207"/>
      <c r="C988" s="207"/>
      <c r="D988" s="207"/>
      <c r="E988" s="207"/>
      <c r="F988" s="207"/>
      <c r="G988" s="207"/>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row>
    <row r="989" spans="1:32" ht="16.5" customHeight="1">
      <c r="A989" s="207"/>
      <c r="B989" s="207"/>
      <c r="C989" s="207"/>
      <c r="D989" s="207"/>
      <c r="E989" s="207"/>
      <c r="F989" s="207"/>
      <c r="G989" s="207"/>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row>
    <row r="990" spans="1:32" ht="16.5" customHeight="1">
      <c r="A990" s="207"/>
      <c r="B990" s="207"/>
      <c r="C990" s="207"/>
      <c r="D990" s="207"/>
      <c r="E990" s="207"/>
      <c r="F990" s="207"/>
      <c r="G990" s="207"/>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row>
    <row r="991" spans="1:32" ht="16.5" customHeight="1">
      <c r="A991" s="207"/>
      <c r="B991" s="207"/>
      <c r="C991" s="207"/>
      <c r="D991" s="207"/>
      <c r="E991" s="207"/>
      <c r="F991" s="207"/>
      <c r="G991" s="207"/>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row>
    <row r="992" spans="1:32" ht="16.5" customHeight="1">
      <c r="A992" s="207"/>
      <c r="B992" s="207"/>
      <c r="C992" s="207"/>
      <c r="D992" s="207"/>
      <c r="E992" s="207"/>
      <c r="F992" s="207"/>
      <c r="G992" s="207"/>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row>
    <row r="993" spans="1:32" ht="16.5" customHeight="1">
      <c r="A993" s="207"/>
      <c r="B993" s="207"/>
      <c r="C993" s="207"/>
      <c r="D993" s="207"/>
      <c r="E993" s="207"/>
      <c r="F993" s="207"/>
      <c r="G993" s="207"/>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row>
    <row r="994" spans="1:32" ht="16.5" customHeight="1">
      <c r="A994" s="207"/>
      <c r="B994" s="207"/>
      <c r="C994" s="207"/>
      <c r="D994" s="207"/>
      <c r="E994" s="207"/>
      <c r="F994" s="207"/>
      <c r="G994" s="207"/>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row>
    <row r="995" spans="1:32" ht="16.5" customHeight="1">
      <c r="A995" s="207"/>
      <c r="B995" s="207"/>
      <c r="C995" s="207"/>
      <c r="D995" s="207"/>
      <c r="E995" s="207"/>
      <c r="F995" s="207"/>
      <c r="G995" s="207"/>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row>
    <row r="996" spans="1:32" ht="16.5" customHeight="1">
      <c r="A996" s="207"/>
      <c r="B996" s="207"/>
      <c r="C996" s="207"/>
      <c r="D996" s="207"/>
      <c r="E996" s="207"/>
      <c r="F996" s="207"/>
      <c r="G996" s="207"/>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row>
    <row r="997" spans="1:32" ht="16.5" customHeight="1">
      <c r="A997" s="207"/>
      <c r="B997" s="207"/>
      <c r="C997" s="207"/>
      <c r="D997" s="207"/>
      <c r="E997" s="207"/>
      <c r="F997" s="207"/>
      <c r="G997" s="207"/>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row>
    <row r="998" spans="1:32" ht="16.5" customHeight="1">
      <c r="A998" s="207"/>
      <c r="B998" s="207"/>
      <c r="C998" s="207"/>
      <c r="D998" s="207"/>
      <c r="E998" s="207"/>
      <c r="F998" s="207"/>
      <c r="G998" s="207"/>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row>
    <row r="999" spans="1:32" ht="16.5" customHeight="1">
      <c r="A999" s="207"/>
      <c r="B999" s="207"/>
      <c r="C999" s="207"/>
      <c r="D999" s="207"/>
      <c r="E999" s="207"/>
      <c r="F999" s="207"/>
      <c r="G999" s="207"/>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row>
    <row r="1000" spans="1:32" ht="16.5" customHeight="1">
      <c r="A1000" s="207"/>
      <c r="B1000" s="207"/>
      <c r="C1000" s="207"/>
      <c r="D1000" s="207"/>
      <c r="E1000" s="207"/>
      <c r="F1000" s="207"/>
      <c r="G1000" s="207"/>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row>
  </sheetData>
  <mergeCells count="3">
    <mergeCell ref="A4:M4"/>
    <mergeCell ref="I5:M5"/>
    <mergeCell ref="A1:M2"/>
  </mergeCells>
  <pageMargins left="0.70866141732283505" right="0.70866141732283505" top="0.74803149606299202" bottom="0.74803149606299202" header="0" footer="0"/>
  <pageSetup scale="55" orientation="portrait"/>
  <headerFooter>
    <oddFooter>&amp;LVersión 3  02/05/2022</oddFooter>
  </headerFooter>
  <legacyDrawing r:id="rId1"/>
  <extLst>
    <ext xmlns:x14="http://schemas.microsoft.com/office/spreadsheetml/2009/9/main" uri="{CCE6A557-97BC-4b89-ADB6-D9C93CAAB3DF}">
      <x14:dataValidations xmlns:xm="http://schemas.microsoft.com/office/excel/2006/main" count="3">
        <x14:dataValidation type="list" allowBlank="1" showErrorMessage="1">
          <x14:formula1>
            <xm:f>'Listas y tablas'!$Q$3:$Q$21</xm:f>
          </x14:formula1>
          <xm:sqref>B7:B64</xm:sqref>
        </x14:dataValidation>
        <x14:dataValidation type="list" allowBlank="1" showErrorMessage="1">
          <x14:formula1>
            <xm:f>'Listas y tablas'!$AK$3:$AK$8</xm:f>
          </x14:formula1>
          <xm:sqref>D7:D64</xm:sqref>
        </x14:dataValidation>
        <x14:dataValidation type="list" allowBlank="1" showErrorMessage="1">
          <x14:formula1>
            <xm:f>'Opciones Tratamiento'!$E$2:$E$3</xm:f>
          </x14:formula1>
          <xm:sqref>E7:E64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6923C"/>
  </sheetPr>
  <dimension ref="A1:CX1000"/>
  <sheetViews>
    <sheetView workbookViewId="0">
      <pane xSplit="1" topLeftCell="B1" activePane="topRight" state="frozen"/>
      <selection pane="topRight" sqref="A1:AE2"/>
    </sheetView>
  </sheetViews>
  <sheetFormatPr baseColWidth="10" defaultColWidth="14.42578125" defaultRowHeight="15" customHeight="1"/>
  <cols>
    <col min="1" max="1" width="4" customWidth="1"/>
    <col min="2" max="2" width="25.28515625" customWidth="1"/>
    <col min="3" max="3" width="29.7109375" customWidth="1"/>
    <col min="4" max="4" width="59.42578125" customWidth="1"/>
    <col min="5" max="5" width="24.85546875" customWidth="1"/>
    <col min="7" max="7" width="11.140625" customWidth="1"/>
    <col min="8" max="8" width="16.5703125" customWidth="1"/>
    <col min="9" max="10" width="25.7109375" customWidth="1"/>
    <col min="11" max="11" width="11.5703125" customWidth="1"/>
    <col min="12" max="14" width="8.7109375" customWidth="1"/>
    <col min="15" max="15" width="12.140625" customWidth="1"/>
    <col min="16" max="16" width="28.5703125" customWidth="1"/>
    <col min="17" max="17" width="35.42578125" customWidth="1"/>
    <col min="18" max="18" width="15.140625" customWidth="1"/>
    <col min="19" max="19" width="6.85546875" customWidth="1"/>
    <col min="20" max="20" width="5" customWidth="1"/>
    <col min="21" max="21" width="5.5703125" customWidth="1"/>
    <col min="22" max="22" width="7.140625" customWidth="1"/>
    <col min="23" max="23" width="6.7109375" customWidth="1"/>
    <col min="24" max="24" width="7.5703125" customWidth="1"/>
    <col min="25" max="25" width="38.28515625" customWidth="1"/>
    <col min="26" max="26" width="8.7109375" customWidth="1"/>
    <col min="27" max="27" width="10.42578125" customWidth="1"/>
    <col min="28" max="28" width="9.28515625" customWidth="1"/>
    <col min="29" max="29" width="9.140625" customWidth="1"/>
    <col min="30" max="30" width="8.42578125" customWidth="1"/>
    <col min="31" max="31" width="7.28515625" customWidth="1"/>
    <col min="32" max="32" width="32" customWidth="1"/>
    <col min="33" max="34" width="18.28515625" customWidth="1"/>
    <col min="35" max="35" width="54" customWidth="1"/>
    <col min="36" max="36" width="35.5703125" customWidth="1"/>
    <col min="37" max="37" width="24.85546875" customWidth="1"/>
    <col min="38" max="39" width="14.7109375" customWidth="1"/>
    <col min="40" max="45" width="18.7109375" customWidth="1"/>
    <col min="46" max="46" width="41.7109375" customWidth="1"/>
    <col min="47" max="49" width="21" customWidth="1"/>
    <col min="50" max="50" width="28.7109375" customWidth="1"/>
    <col min="51" max="51" width="23.140625" customWidth="1"/>
    <col min="52" max="54" width="18.7109375" customWidth="1"/>
    <col min="55" max="55" width="28.7109375" customWidth="1"/>
    <col min="56" max="56" width="18.7109375" customWidth="1"/>
    <col min="57" max="57" width="28.7109375" hidden="1" customWidth="1"/>
    <col min="58" max="61" width="18.7109375" hidden="1" customWidth="1"/>
    <col min="62" max="63" width="28.7109375" hidden="1" customWidth="1"/>
    <col min="64" max="64" width="18.7109375" hidden="1" customWidth="1"/>
    <col min="65" max="68" width="30.7109375" customWidth="1"/>
    <col min="69" max="69" width="41.7109375" customWidth="1"/>
    <col min="70" max="83" width="30.7109375" customWidth="1"/>
    <col min="84" max="84" width="86.28515625" customWidth="1"/>
    <col min="85" max="85" width="59.140625" customWidth="1"/>
    <col min="86" max="86" width="56" customWidth="1"/>
    <col min="87" max="87" width="11.42578125" customWidth="1"/>
    <col min="88" max="88" width="64.42578125" customWidth="1"/>
    <col min="89" max="89" width="64.7109375" customWidth="1"/>
    <col min="90" max="90" width="59.42578125" customWidth="1"/>
    <col min="91" max="91" width="54.140625" customWidth="1"/>
    <col min="92" max="102" width="11.42578125" customWidth="1"/>
  </cols>
  <sheetData>
    <row r="1" spans="1:102" ht="16.5" customHeight="1">
      <c r="A1" s="428" t="s">
        <v>116</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109"/>
      <c r="AG1" s="109"/>
      <c r="AH1" s="109"/>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row>
    <row r="2" spans="1:102" ht="24" customHeight="1">
      <c r="A2" s="421"/>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109"/>
      <c r="AG2" s="109"/>
      <c r="AH2" s="109"/>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row>
    <row r="3" spans="1:102" ht="16.5" customHeight="1">
      <c r="A3" s="108"/>
      <c r="B3" s="108"/>
      <c r="C3" s="108"/>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c r="CS3" s="131"/>
      <c r="CT3" s="131"/>
      <c r="CU3" s="131"/>
      <c r="CV3" s="131"/>
      <c r="CW3" s="131"/>
      <c r="CX3" s="131"/>
    </row>
    <row r="4" spans="1:102" ht="16.5" customHeight="1">
      <c r="A4" s="390" t="s">
        <v>88</v>
      </c>
      <c r="B4" s="391"/>
      <c r="C4" s="391"/>
      <c r="D4" s="393"/>
      <c r="E4" s="390" t="s">
        <v>117</v>
      </c>
      <c r="F4" s="391"/>
      <c r="G4" s="391"/>
      <c r="H4" s="391"/>
      <c r="I4" s="391"/>
      <c r="J4" s="391"/>
      <c r="K4" s="391"/>
      <c r="L4" s="391"/>
      <c r="M4" s="393"/>
      <c r="N4" s="223"/>
      <c r="O4" s="390" t="s">
        <v>118</v>
      </c>
      <c r="P4" s="391"/>
      <c r="Q4" s="391"/>
      <c r="R4" s="391"/>
      <c r="S4" s="391"/>
      <c r="T4" s="391"/>
      <c r="U4" s="391"/>
      <c r="V4" s="391"/>
      <c r="W4" s="391"/>
      <c r="X4" s="393"/>
      <c r="Y4" s="428" t="s">
        <v>119</v>
      </c>
      <c r="Z4" s="397"/>
      <c r="AA4" s="397"/>
      <c r="AB4" s="397"/>
      <c r="AC4" s="397"/>
      <c r="AD4" s="397"/>
      <c r="AE4" s="402"/>
      <c r="AF4" s="428" t="s">
        <v>120</v>
      </c>
      <c r="AG4" s="397"/>
      <c r="AH4" s="402"/>
      <c r="AI4" s="428" t="s">
        <v>121</v>
      </c>
      <c r="AJ4" s="397"/>
      <c r="AK4" s="397"/>
      <c r="AL4" s="397"/>
      <c r="AM4" s="402"/>
      <c r="AN4" s="427" t="s">
        <v>122</v>
      </c>
      <c r="AO4" s="397"/>
      <c r="AP4" s="397"/>
      <c r="AQ4" s="397"/>
      <c r="AR4" s="397"/>
      <c r="AS4" s="402"/>
      <c r="AT4" s="396" t="s">
        <v>123</v>
      </c>
      <c r="AU4" s="397"/>
      <c r="AV4" s="397"/>
      <c r="AW4" s="397"/>
      <c r="AX4" s="397"/>
      <c r="AY4" s="397"/>
      <c r="AZ4" s="397"/>
      <c r="BA4" s="397"/>
      <c r="BB4" s="397"/>
      <c r="BC4" s="397"/>
      <c r="BD4" s="397"/>
      <c r="BE4" s="397"/>
      <c r="BF4" s="397"/>
      <c r="BG4" s="397"/>
      <c r="BH4" s="397"/>
      <c r="BI4" s="397"/>
      <c r="BJ4" s="397"/>
      <c r="BK4" s="397"/>
      <c r="BL4" s="398"/>
      <c r="BM4" s="396" t="s">
        <v>124</v>
      </c>
      <c r="BN4" s="397"/>
      <c r="BO4" s="397"/>
      <c r="BP4" s="397"/>
      <c r="BQ4" s="397"/>
      <c r="BR4" s="397"/>
      <c r="BS4" s="397"/>
      <c r="BT4" s="397"/>
      <c r="BU4" s="397"/>
      <c r="BV4" s="397"/>
      <c r="BW4" s="397"/>
      <c r="BX4" s="397"/>
      <c r="BY4" s="397"/>
      <c r="BZ4" s="397"/>
      <c r="CA4" s="397"/>
      <c r="CB4" s="397"/>
      <c r="CC4" s="397"/>
      <c r="CD4" s="397"/>
      <c r="CE4" s="398"/>
      <c r="CF4" s="396" t="s">
        <v>125</v>
      </c>
      <c r="CG4" s="397"/>
      <c r="CH4" s="397"/>
      <c r="CI4" s="397"/>
      <c r="CJ4" s="397"/>
      <c r="CK4" s="397"/>
      <c r="CL4" s="397"/>
      <c r="CM4" s="397"/>
      <c r="CN4" s="397"/>
      <c r="CO4" s="397"/>
      <c r="CP4" s="397"/>
      <c r="CQ4" s="397"/>
      <c r="CR4" s="397"/>
      <c r="CS4" s="397"/>
      <c r="CT4" s="397"/>
      <c r="CU4" s="397"/>
      <c r="CV4" s="397"/>
      <c r="CW4" s="397"/>
      <c r="CX4" s="398"/>
    </row>
    <row r="5" spans="1:102" ht="16.5" customHeight="1">
      <c r="A5" s="244"/>
      <c r="B5" s="245"/>
      <c r="C5" s="214"/>
      <c r="D5" s="215"/>
      <c r="E5" s="215"/>
      <c r="F5" s="215"/>
      <c r="G5" s="215"/>
      <c r="H5" s="215"/>
      <c r="I5" s="215"/>
      <c r="J5" s="215"/>
      <c r="K5" s="215"/>
      <c r="L5" s="215"/>
      <c r="M5" s="215"/>
      <c r="N5" s="215"/>
      <c r="O5" s="224"/>
      <c r="P5" s="224"/>
      <c r="Q5" s="214"/>
      <c r="R5" s="214"/>
      <c r="S5" s="392" t="s">
        <v>126</v>
      </c>
      <c r="T5" s="391"/>
      <c r="U5" s="391"/>
      <c r="V5" s="391"/>
      <c r="W5" s="391"/>
      <c r="X5" s="393"/>
      <c r="Y5" s="395"/>
      <c r="Z5" s="378"/>
      <c r="AA5" s="378"/>
      <c r="AB5" s="378"/>
      <c r="AC5" s="378"/>
      <c r="AD5" s="378"/>
      <c r="AE5" s="429"/>
      <c r="AF5" s="395"/>
      <c r="AG5" s="378"/>
      <c r="AH5" s="429"/>
      <c r="AI5" s="421"/>
      <c r="AJ5" s="405"/>
      <c r="AK5" s="405"/>
      <c r="AL5" s="405"/>
      <c r="AM5" s="406"/>
      <c r="AN5" s="421"/>
      <c r="AO5" s="405"/>
      <c r="AP5" s="405"/>
      <c r="AQ5" s="405"/>
      <c r="AR5" s="405"/>
      <c r="AS5" s="406"/>
      <c r="AT5" s="399" t="s">
        <v>127</v>
      </c>
      <c r="AU5" s="391"/>
      <c r="AV5" s="391"/>
      <c r="AW5" s="391"/>
      <c r="AX5" s="391"/>
      <c r="AY5" s="391"/>
      <c r="AZ5" s="391"/>
      <c r="BA5" s="391"/>
      <c r="BB5" s="393"/>
      <c r="BC5" s="399" t="s">
        <v>128</v>
      </c>
      <c r="BD5" s="391"/>
      <c r="BE5" s="391"/>
      <c r="BF5" s="391"/>
      <c r="BG5" s="391"/>
      <c r="BH5" s="391"/>
      <c r="BI5" s="393"/>
      <c r="BJ5" s="400" t="s">
        <v>129</v>
      </c>
      <c r="BK5" s="391"/>
      <c r="BL5" s="401"/>
      <c r="BM5" s="396" t="s">
        <v>127</v>
      </c>
      <c r="BN5" s="397"/>
      <c r="BO5" s="397"/>
      <c r="BP5" s="397"/>
      <c r="BQ5" s="397"/>
      <c r="BR5" s="397"/>
      <c r="BS5" s="397"/>
      <c r="BT5" s="397"/>
      <c r="BU5" s="402"/>
      <c r="BV5" s="396" t="s">
        <v>128</v>
      </c>
      <c r="BW5" s="397"/>
      <c r="BX5" s="397"/>
      <c r="BY5" s="397"/>
      <c r="BZ5" s="397"/>
      <c r="CA5" s="397"/>
      <c r="CB5" s="402"/>
      <c r="CC5" s="403" t="s">
        <v>129</v>
      </c>
      <c r="CD5" s="397"/>
      <c r="CE5" s="398"/>
      <c r="CF5" s="399" t="s">
        <v>127</v>
      </c>
      <c r="CG5" s="391"/>
      <c r="CH5" s="391"/>
      <c r="CI5" s="391"/>
      <c r="CJ5" s="391"/>
      <c r="CK5" s="391"/>
      <c r="CL5" s="391"/>
      <c r="CM5" s="391"/>
      <c r="CN5" s="393"/>
      <c r="CO5" s="399" t="s">
        <v>128</v>
      </c>
      <c r="CP5" s="391"/>
      <c r="CQ5" s="391"/>
      <c r="CR5" s="391"/>
      <c r="CS5" s="391"/>
      <c r="CT5" s="391"/>
      <c r="CU5" s="393"/>
      <c r="CV5" s="400" t="s">
        <v>129</v>
      </c>
      <c r="CW5" s="391"/>
      <c r="CX5" s="401"/>
    </row>
    <row r="6" spans="1:102" ht="16.5" customHeight="1">
      <c r="A6" s="246"/>
      <c r="B6" s="247"/>
      <c r="C6" s="167"/>
      <c r="D6" s="218"/>
      <c r="E6" s="218"/>
      <c r="F6" s="218"/>
      <c r="G6" s="218"/>
      <c r="H6" s="218"/>
      <c r="I6" s="218"/>
      <c r="J6" s="218"/>
      <c r="K6" s="218"/>
      <c r="L6" s="218"/>
      <c r="M6" s="218"/>
      <c r="N6" s="218"/>
      <c r="O6" s="225"/>
      <c r="P6" s="225"/>
      <c r="Q6" s="167"/>
      <c r="R6" s="167"/>
      <c r="S6" s="214"/>
      <c r="T6" s="214"/>
      <c r="U6" s="214"/>
      <c r="V6" s="214"/>
      <c r="W6" s="214"/>
      <c r="X6" s="214"/>
      <c r="Y6" s="421"/>
      <c r="Z6" s="405"/>
      <c r="AA6" s="405"/>
      <c r="AB6" s="405"/>
      <c r="AC6" s="405"/>
      <c r="AD6" s="405"/>
      <c r="AE6" s="406"/>
      <c r="AF6" s="421"/>
      <c r="AG6" s="405"/>
      <c r="AH6" s="406"/>
      <c r="AI6" s="238"/>
      <c r="AJ6" s="167"/>
      <c r="AK6" s="238"/>
      <c r="AL6" s="238"/>
      <c r="AM6" s="238"/>
      <c r="AN6" s="239"/>
      <c r="AO6" s="239"/>
      <c r="AP6" s="239"/>
      <c r="AQ6" s="239"/>
      <c r="AR6" s="239"/>
      <c r="AS6" s="239"/>
      <c r="AT6" s="399" t="s">
        <v>120</v>
      </c>
      <c r="AU6" s="393"/>
      <c r="AV6" s="404" t="s">
        <v>121</v>
      </c>
      <c r="AW6" s="405"/>
      <c r="AX6" s="405"/>
      <c r="AY6" s="406"/>
      <c r="AZ6" s="159" t="s">
        <v>130</v>
      </c>
      <c r="BA6" s="407" t="s">
        <v>122</v>
      </c>
      <c r="BB6" s="406"/>
      <c r="BC6" s="404" t="s">
        <v>120</v>
      </c>
      <c r="BD6" s="406"/>
      <c r="BE6" s="408" t="s">
        <v>121</v>
      </c>
      <c r="BF6" s="405"/>
      <c r="BG6" s="166" t="s">
        <v>130</v>
      </c>
      <c r="BH6" s="409" t="s">
        <v>122</v>
      </c>
      <c r="BI6" s="406"/>
      <c r="BJ6" s="418" t="s">
        <v>131</v>
      </c>
      <c r="BK6" s="418" t="s">
        <v>132</v>
      </c>
      <c r="BL6" s="420" t="s">
        <v>133</v>
      </c>
      <c r="BM6" s="410" t="s">
        <v>120</v>
      </c>
      <c r="BN6" s="411"/>
      <c r="BO6" s="412" t="s">
        <v>121</v>
      </c>
      <c r="BP6" s="413"/>
      <c r="BQ6" s="413"/>
      <c r="BR6" s="411"/>
      <c r="BS6" s="263" t="s">
        <v>130</v>
      </c>
      <c r="BT6" s="414" t="s">
        <v>122</v>
      </c>
      <c r="BU6" s="411"/>
      <c r="BV6" s="412" t="s">
        <v>120</v>
      </c>
      <c r="BW6" s="411"/>
      <c r="BX6" s="415" t="s">
        <v>121</v>
      </c>
      <c r="BY6" s="413"/>
      <c r="BZ6" s="281" t="s">
        <v>130</v>
      </c>
      <c r="CA6" s="416" t="s">
        <v>122</v>
      </c>
      <c r="CB6" s="411"/>
      <c r="CC6" s="422" t="s">
        <v>131</v>
      </c>
      <c r="CD6" s="422" t="s">
        <v>132</v>
      </c>
      <c r="CE6" s="423" t="s">
        <v>133</v>
      </c>
      <c r="CF6" s="417" t="s">
        <v>120</v>
      </c>
      <c r="CG6" s="393"/>
      <c r="CH6" s="404" t="s">
        <v>121</v>
      </c>
      <c r="CI6" s="405"/>
      <c r="CJ6" s="405"/>
      <c r="CK6" s="406"/>
      <c r="CL6" s="159" t="s">
        <v>130</v>
      </c>
      <c r="CM6" s="407" t="s">
        <v>122</v>
      </c>
      <c r="CN6" s="406"/>
      <c r="CO6" s="404" t="s">
        <v>120</v>
      </c>
      <c r="CP6" s="406"/>
      <c r="CQ6" s="408" t="s">
        <v>121</v>
      </c>
      <c r="CR6" s="405"/>
      <c r="CS6" s="166" t="s">
        <v>130</v>
      </c>
      <c r="CT6" s="409" t="s">
        <v>122</v>
      </c>
      <c r="CU6" s="406"/>
      <c r="CV6" s="418" t="s">
        <v>131</v>
      </c>
      <c r="CW6" s="418" t="s">
        <v>132</v>
      </c>
      <c r="CX6" s="425" t="s">
        <v>133</v>
      </c>
    </row>
    <row r="7" spans="1:102" ht="54" customHeight="1">
      <c r="A7" s="248" t="s">
        <v>13</v>
      </c>
      <c r="B7" s="220" t="s">
        <v>7</v>
      </c>
      <c r="C7" s="132" t="s">
        <v>94</v>
      </c>
      <c r="D7" s="132" t="s">
        <v>95</v>
      </c>
      <c r="E7" s="132" t="s">
        <v>23</v>
      </c>
      <c r="F7" s="132" t="s">
        <v>134</v>
      </c>
      <c r="G7" s="132" t="s">
        <v>135</v>
      </c>
      <c r="H7" s="132" t="s">
        <v>136</v>
      </c>
      <c r="I7" s="132" t="s">
        <v>137</v>
      </c>
      <c r="J7" s="132" t="s">
        <v>138</v>
      </c>
      <c r="K7" s="132" t="s">
        <v>139</v>
      </c>
      <c r="L7" s="132" t="s">
        <v>140</v>
      </c>
      <c r="M7" s="132" t="s">
        <v>29</v>
      </c>
      <c r="N7" s="226" t="s">
        <v>141</v>
      </c>
      <c r="O7" s="226" t="s">
        <v>142</v>
      </c>
      <c r="P7" s="226" t="s">
        <v>143</v>
      </c>
      <c r="Q7" s="132" t="s">
        <v>31</v>
      </c>
      <c r="R7" s="132" t="s">
        <v>33</v>
      </c>
      <c r="S7" s="230" t="s">
        <v>144</v>
      </c>
      <c r="T7" s="230" t="s">
        <v>145</v>
      </c>
      <c r="U7" s="230" t="s">
        <v>146</v>
      </c>
      <c r="V7" s="230" t="s">
        <v>147</v>
      </c>
      <c r="W7" s="230" t="s">
        <v>148</v>
      </c>
      <c r="X7" s="230" t="s">
        <v>149</v>
      </c>
      <c r="Y7" s="226" t="s">
        <v>150</v>
      </c>
      <c r="Z7" s="226" t="s">
        <v>151</v>
      </c>
      <c r="AA7" s="226" t="s">
        <v>152</v>
      </c>
      <c r="AB7" s="226" t="s">
        <v>153</v>
      </c>
      <c r="AC7" s="226" t="s">
        <v>152</v>
      </c>
      <c r="AD7" s="226" t="s">
        <v>154</v>
      </c>
      <c r="AE7" s="226" t="s">
        <v>49</v>
      </c>
      <c r="AF7" s="132" t="s">
        <v>155</v>
      </c>
      <c r="AG7" s="132" t="s">
        <v>156</v>
      </c>
      <c r="AH7" s="132" t="s">
        <v>157</v>
      </c>
      <c r="AI7" s="132" t="s">
        <v>158</v>
      </c>
      <c r="AJ7" s="132" t="s">
        <v>159</v>
      </c>
      <c r="AK7" s="132" t="s">
        <v>160</v>
      </c>
      <c r="AL7" s="132" t="s">
        <v>161</v>
      </c>
      <c r="AM7" s="132" t="s">
        <v>162</v>
      </c>
      <c r="AN7" s="147" t="s">
        <v>163</v>
      </c>
      <c r="AO7" s="147" t="s">
        <v>164</v>
      </c>
      <c r="AP7" s="147" t="s">
        <v>160</v>
      </c>
      <c r="AQ7" s="147" t="s">
        <v>165</v>
      </c>
      <c r="AR7" s="147" t="s">
        <v>166</v>
      </c>
      <c r="AS7" s="147" t="s">
        <v>167</v>
      </c>
      <c r="AT7" s="149" t="s">
        <v>168</v>
      </c>
      <c r="AU7" s="149" t="s">
        <v>169</v>
      </c>
      <c r="AV7" s="112" t="s">
        <v>170</v>
      </c>
      <c r="AW7" s="112" t="s">
        <v>171</v>
      </c>
      <c r="AX7" s="112" t="s">
        <v>172</v>
      </c>
      <c r="AY7" s="112" t="s">
        <v>173</v>
      </c>
      <c r="AZ7" s="160" t="s">
        <v>174</v>
      </c>
      <c r="BA7" s="161" t="s">
        <v>175</v>
      </c>
      <c r="BB7" s="161" t="s">
        <v>176</v>
      </c>
      <c r="BC7" s="132" t="s">
        <v>177</v>
      </c>
      <c r="BD7" s="132" t="s">
        <v>178</v>
      </c>
      <c r="BE7" s="168" t="s">
        <v>179</v>
      </c>
      <c r="BF7" s="165" t="s">
        <v>180</v>
      </c>
      <c r="BG7" s="169" t="s">
        <v>181</v>
      </c>
      <c r="BH7" s="170" t="s">
        <v>175</v>
      </c>
      <c r="BI7" s="170" t="s">
        <v>176</v>
      </c>
      <c r="BJ7" s="419"/>
      <c r="BK7" s="419"/>
      <c r="BL7" s="421"/>
      <c r="BM7" s="264" t="s">
        <v>168</v>
      </c>
      <c r="BN7" s="265" t="s">
        <v>169</v>
      </c>
      <c r="BO7" s="214" t="s">
        <v>170</v>
      </c>
      <c r="BP7" s="214" t="s">
        <v>171</v>
      </c>
      <c r="BQ7" s="214" t="s">
        <v>172</v>
      </c>
      <c r="BR7" s="214" t="s">
        <v>173</v>
      </c>
      <c r="BS7" s="266" t="s">
        <v>174</v>
      </c>
      <c r="BT7" s="267" t="s">
        <v>175</v>
      </c>
      <c r="BU7" s="267" t="s">
        <v>176</v>
      </c>
      <c r="BV7" s="132" t="s">
        <v>177</v>
      </c>
      <c r="BW7" s="132" t="s">
        <v>178</v>
      </c>
      <c r="BX7" s="168" t="s">
        <v>179</v>
      </c>
      <c r="BY7" s="165" t="s">
        <v>180</v>
      </c>
      <c r="BZ7" s="169" t="s">
        <v>181</v>
      </c>
      <c r="CA7" s="170" t="s">
        <v>175</v>
      </c>
      <c r="CB7" s="170" t="s">
        <v>176</v>
      </c>
      <c r="CC7" s="419"/>
      <c r="CD7" s="419"/>
      <c r="CE7" s="424"/>
      <c r="CF7" s="283" t="s">
        <v>168</v>
      </c>
      <c r="CG7" s="265" t="s">
        <v>169</v>
      </c>
      <c r="CH7" s="214" t="s">
        <v>170</v>
      </c>
      <c r="CI7" s="214" t="s">
        <v>171</v>
      </c>
      <c r="CJ7" s="214" t="s">
        <v>172</v>
      </c>
      <c r="CK7" s="214" t="s">
        <v>173</v>
      </c>
      <c r="CL7" s="266" t="s">
        <v>174</v>
      </c>
      <c r="CM7" s="267" t="s">
        <v>175</v>
      </c>
      <c r="CN7" s="267" t="s">
        <v>176</v>
      </c>
      <c r="CO7" s="132" t="s">
        <v>177</v>
      </c>
      <c r="CP7" s="132" t="s">
        <v>178</v>
      </c>
      <c r="CQ7" s="168" t="s">
        <v>179</v>
      </c>
      <c r="CR7" s="165" t="s">
        <v>180</v>
      </c>
      <c r="CS7" s="169" t="s">
        <v>181</v>
      </c>
      <c r="CT7" s="170" t="s">
        <v>175</v>
      </c>
      <c r="CU7" s="170" t="s">
        <v>176</v>
      </c>
      <c r="CV7" s="419"/>
      <c r="CW7" s="419"/>
      <c r="CX7" s="426"/>
    </row>
    <row r="8" spans="1:102" ht="158.25" customHeight="1">
      <c r="A8" s="163">
        <v>1</v>
      </c>
      <c r="B8" s="126" t="str">
        <f>IFERROR(VLOOKUP($A8,Riesgos!$A$7:$H$64,2,FALSE),"")</f>
        <v>Observatorio de los Patrimonios</v>
      </c>
      <c r="C8" s="126" t="str">
        <f>IFERROR(VLOOKUP($A8,Riesgos!$A$7:$H$64,7,FALSE),"")</f>
        <v>Debilidades en la captura de necesidades de información, mediciones e investigación de los diferentes equipos.</v>
      </c>
      <c r="D8" s="126" t="str">
        <f>IFERROR(VLOOKUP($A8,Riesgos!$A$7:$H$64,8,FALSE),"")</f>
        <v>Posibilidad de afectación reputacional por atrasos en la formulación del Plan Anual de Investigaciones y Mediciones debido a debilidades en la captura de necesidades de información, mediciones e investigación de los diferentes equipos.</v>
      </c>
      <c r="E8" s="206" t="s">
        <v>182</v>
      </c>
      <c r="F8" s="163">
        <v>1</v>
      </c>
      <c r="G8" s="249" t="str">
        <f>IF(F8&lt;=0,"",IF(F8&lt;='Listas y tablas'!$B$3,"Muy Baja",IF(F8&lt;='Listas y tablas'!$B$4,"Baja",IF(F8&lt;='Listas y tablas'!$B$5,"Media",IF(F8&lt;='Listas y tablas'!$B$6,"Alta","Muy Alta")))))</f>
        <v>Muy Baja</v>
      </c>
      <c r="H8" s="250">
        <f>IF(G8="","",IF(G8="Muy Baja",'Listas y tablas'!$C$3,IF(G8="Baja",'Listas y tablas'!$C$4,IF(G8="Media",'Listas y tablas'!$C$5,IF(G8="Alta",'Listas y tablas'!$C$6,IF(G8="Muy Alta",'Listas y tablas'!$C$7,))))))</f>
        <v>0.2</v>
      </c>
      <c r="I8" s="251" t="s">
        <v>183</v>
      </c>
      <c r="J8" s="250" t="str">
        <f>IF(NOT(ISERROR(MATCH(I8,'Tabla Impacto'!$B$221:$B$223,0))),'Tabla Impacto'!$F$223&amp;"Por favor no seleccionar los criterios de impacto(Afectación Económica o presupuestal y Pérdida Reputacional)",I8)</f>
        <v>El riesgo afecta la imagen de la entidad con algunos usuarios de relevancia frente al logro de los objetivos</v>
      </c>
      <c r="K8" s="249" t="str">
        <f>IF(OR(J8='Tabla Impacto'!$C$11,J8='Tabla Impacto'!$D$11),"Leve",IF(OR(J8='Tabla Impacto'!$C$12,J8='Tabla Impacto'!$D$12),"Menor",IF(OR(J8='Tabla Impacto'!$C$13,J8='Tabla Impacto'!$D$13),"Moderado",IF(OR(J8='Tabla Impacto'!$C$14,J8='Tabla Impacto'!$D$14),"Mayor",IF(OR(J8='Tabla Impacto'!$C$15,J8='Tabla Impacto'!$D$15),"Catastrófico","")))))</f>
        <v>Moderado</v>
      </c>
      <c r="L8" s="250">
        <f>IF(K8="","",IF(K8="Leve",'Listas y tablas'!$F$3,IF(K8="Menor",'Listas y tablas'!$F$4,IF(K8="Moderado",'Listas y tablas'!$F$5,IF(K8="Mayor",'Listas y tablas'!$F$6,IF(K8="Catastrófico",'Listas y tablas'!$F$7,))))))</f>
        <v>0.6</v>
      </c>
      <c r="M8" s="252" t="str">
        <f t="shared" ref="M8:M1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Moderado</v>
      </c>
      <c r="N8" s="252" t="str">
        <f t="shared" ref="N8:N11" si="1">+IF(ISTEXT(D8),"G","")</f>
        <v>G</v>
      </c>
      <c r="O8" s="128">
        <f t="shared" ref="O8:O9" si="2">IF(ISTEXT(D8),1,"")</f>
        <v>1</v>
      </c>
      <c r="P8" s="128" t="str">
        <f t="shared" ref="P8:P11" si="3">IF(ISTEXT(D8),CONCATENATE(N8,O8),"")</f>
        <v>G1</v>
      </c>
      <c r="Q8" s="254" t="s">
        <v>184</v>
      </c>
      <c r="R8" s="128" t="str">
        <f t="shared" ref="R8:R11" si="4">IF(OR(S8="Preventivo",S8="Detectivo"),"Probabilidad",IF(S8="Correctivo","Impacto",""))</f>
        <v>Probabilidad</v>
      </c>
      <c r="S8" s="240" t="s">
        <v>185</v>
      </c>
      <c r="T8" s="240" t="s">
        <v>186</v>
      </c>
      <c r="U8" s="255" t="str">
        <f t="shared" ref="U8:U11" si="5">IF(AND(S8="Preventivo",T8="Automático"),"50%",IF(AND(S8="Preventivo",T8="Manual"),"40%",IF(AND(S8="Detectivo",T8="Automático"),"40%",IF(AND(S8="Detectivo",T8="Manual"),"30%",IF(AND(S8="Correctivo",T8="Automático"),"35%",IF(AND(S8="Correctivo",T8="Manual"),"25%",""))))))</f>
        <v>40%</v>
      </c>
      <c r="V8" s="240" t="s">
        <v>187</v>
      </c>
      <c r="W8" s="240" t="s">
        <v>188</v>
      </c>
      <c r="X8" s="240" t="s">
        <v>189</v>
      </c>
      <c r="Y8" s="142">
        <f t="shared" ref="Y8:Y9" si="6">IFERROR(IF(R8="Probabilidad",(H8-(+H8*U8)),IF(R8="Impacto",H8,"")),"")</f>
        <v>0.12</v>
      </c>
      <c r="Z8" s="143" t="str">
        <f>IFERROR(IF(Y8="","",IF(Y8&lt;='Listas y tablas'!$L$3,"Muy Baja",IF(Y8&lt;='Listas y tablas'!$L$4,"Baja",IF(Y8&lt;='Listas y tablas'!$L$5,"Media",IF(Y8&lt;='Listas y tablas'!$L$6,"Alta","Muy Alta"))))),"")</f>
        <v>Muy Baja</v>
      </c>
      <c r="AA8" s="255">
        <f t="shared" ref="AA8:AA11" si="7">+Y8</f>
        <v>0.12</v>
      </c>
      <c r="AB8" s="143" t="str">
        <f>IFERROR(IF(AC8="","",IF(AC8&lt;='Listas y tablas'!$O$3,"Leve",IF(AC8&lt;='Listas y tablas'!$O$4,"Menor",IF(AC8&lt;='Listas y tablas'!$O$5,"Moderado",IF(AC8&lt;='Listas y tablas'!$O$6,"Mayor","Catastrófico"))))),"")</f>
        <v>Moderado</v>
      </c>
      <c r="AC8" s="255">
        <f t="shared" ref="AC8:AC11" si="8">IFERROR(IF(R8="Impacto",(K8-(+K8*U8)),IF(R8="Probabilidad",L8,"")),"")</f>
        <v>0.6</v>
      </c>
      <c r="AD8" s="257" t="str">
        <f t="shared" ref="AD8:AD11" si="9">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240" t="s">
        <v>190</v>
      </c>
      <c r="AF8" s="206" t="s">
        <v>191</v>
      </c>
      <c r="AG8" s="258" t="s">
        <v>192</v>
      </c>
      <c r="AH8" s="258" t="s">
        <v>193</v>
      </c>
      <c r="AI8" s="256" t="s">
        <v>194</v>
      </c>
      <c r="AJ8" s="206" t="s">
        <v>195</v>
      </c>
      <c r="AK8" s="256" t="s">
        <v>196</v>
      </c>
      <c r="AL8" s="344" t="s">
        <v>197</v>
      </c>
      <c r="AM8" s="137">
        <v>45991</v>
      </c>
      <c r="AN8" s="141"/>
      <c r="AO8" s="163"/>
      <c r="AP8" s="163"/>
      <c r="AQ8" s="163"/>
      <c r="AR8" s="163"/>
      <c r="AS8" s="163"/>
      <c r="AT8" s="153"/>
      <c r="AU8" s="154"/>
      <c r="AV8" s="151"/>
      <c r="AW8" s="151"/>
      <c r="AX8" s="155"/>
      <c r="AY8" s="156"/>
      <c r="AZ8" s="163"/>
      <c r="BA8" s="163"/>
      <c r="BB8" s="163"/>
      <c r="BC8" s="162"/>
      <c r="BD8" s="162"/>
      <c r="BE8" s="162"/>
      <c r="BF8" s="171"/>
      <c r="BG8" s="162"/>
      <c r="BH8" s="162"/>
      <c r="BI8" s="162"/>
      <c r="BJ8" s="162"/>
      <c r="BK8" s="172"/>
      <c r="BL8" s="171"/>
      <c r="BM8" s="268"/>
      <c r="BN8" s="269"/>
      <c r="BO8" s="269"/>
      <c r="BP8" s="269"/>
      <c r="BQ8" s="269"/>
      <c r="BR8" s="269"/>
      <c r="BS8" s="269"/>
      <c r="BT8" s="269"/>
      <c r="BU8" s="269"/>
      <c r="BV8" s="269"/>
      <c r="BW8" s="269"/>
      <c r="BX8" s="269"/>
      <c r="BY8" s="269"/>
      <c r="BZ8" s="269"/>
      <c r="CA8" s="269"/>
      <c r="CB8" s="269"/>
      <c r="CC8" s="269"/>
      <c r="CD8" s="269"/>
      <c r="CE8" s="284"/>
      <c r="CF8" s="285"/>
      <c r="CG8" s="269"/>
      <c r="CH8" s="269"/>
      <c r="CI8" s="269"/>
      <c r="CJ8" s="269"/>
      <c r="CK8" s="269"/>
      <c r="CL8" s="269"/>
      <c r="CM8" s="269"/>
      <c r="CN8" s="269"/>
      <c r="CO8" s="269"/>
      <c r="CP8" s="269"/>
      <c r="CQ8" s="269"/>
      <c r="CR8" s="269"/>
      <c r="CS8" s="269"/>
      <c r="CT8" s="269"/>
      <c r="CU8" s="269"/>
      <c r="CV8" s="269"/>
      <c r="CW8" s="269"/>
      <c r="CX8" s="269"/>
    </row>
    <row r="9" spans="1:102" ht="150.75" customHeight="1">
      <c r="A9" s="163">
        <v>1</v>
      </c>
      <c r="B9" s="126" t="str">
        <f>IFERROR(VLOOKUP($A9,Riesgos!$A$7:$H$64,2,FALSE),"")</f>
        <v>Observatorio de los Patrimonios</v>
      </c>
      <c r="C9" s="126" t="str">
        <f>IFERROR(VLOOKUP($A9,Riesgos!$A$7:$H$64,7,FALSE),"")</f>
        <v>Debilidades en la captura de necesidades de información, mediciones e investigación de los diferentes equipos.</v>
      </c>
      <c r="D9" s="126" t="str">
        <f>IFERROR(VLOOKUP($A9,Riesgos!$A$7:$H$64,8,FALSE),"")</f>
        <v>Posibilidad de afectación reputacional por atrasos en la formulación del Plan Anual de Investigaciones y Mediciones debido a debilidades en la captura de necesidades de información, mediciones e investigación de los diferentes equipos.</v>
      </c>
      <c r="E9" s="206" t="s">
        <v>182</v>
      </c>
      <c r="F9" s="163">
        <v>1</v>
      </c>
      <c r="G9" s="249" t="str">
        <f>IF(F9&lt;=0,"",IF(F9&lt;='Listas y tablas'!$B$3,"Muy Baja",IF(F9&lt;='Listas y tablas'!$B$4,"Baja",IF(F9&lt;='Listas y tablas'!$B$5,"Media",IF(F9&lt;='Listas y tablas'!$B$6,"Alta","Muy Alta")))))</f>
        <v>Muy Baja</v>
      </c>
      <c r="H9" s="250">
        <f>IF(G9="","",IF(G9="Muy Baja",'Listas y tablas'!$C$3,IF(G9="Baja",'Listas y tablas'!$C$4,IF(G9="Media",'Listas y tablas'!$C$5,IF(G9="Alta",'Listas y tablas'!$C$6,IF(G9="Muy Alta",'Listas y tablas'!$C$7,))))))</f>
        <v>0.2</v>
      </c>
      <c r="I9" s="251" t="s">
        <v>183</v>
      </c>
      <c r="J9" s="250" t="str">
        <f>IF(NOT(ISERROR(MATCH(I9,'Tabla Impacto'!$B$221:$B$223,0))),'Tabla Impacto'!$F$223&amp;"Por favor no seleccionar los criterios de impacto(Afectación Económica o presupuestal y Pérdida Reputacional)",I9)</f>
        <v>El riesgo afecta la imagen de la entidad con algunos usuarios de relevancia frente al logro de los objetivos</v>
      </c>
      <c r="K9" s="249" t="str">
        <f>IF(OR(J9='Tabla Impacto'!$C$11,J9='Tabla Impacto'!$D$11),"Leve",IF(OR(J9='Tabla Impacto'!$C$12,J9='Tabla Impacto'!$D$12),"Menor",IF(OR(J9='Tabla Impacto'!$C$13,J9='Tabla Impacto'!$D$13),"Moderado",IF(OR(J9='Tabla Impacto'!$C$14,J9='Tabla Impacto'!$D$14),"Mayor",IF(OR(J9='Tabla Impacto'!$C$15,J9='Tabla Impacto'!$D$15),"Catastrófico","")))))</f>
        <v>Moderado</v>
      </c>
      <c r="L9" s="250">
        <f>IF(K9="","",IF(K9="Leve",'Listas y tablas'!$F$3,IF(K9="Menor",'Listas y tablas'!$F$4,IF(K9="Moderado",'Listas y tablas'!$F$5,IF(K9="Mayor",'Listas y tablas'!$F$6,IF(K9="Catastrófico",'Listas y tablas'!$F$7,))))))</f>
        <v>0.6</v>
      </c>
      <c r="M9" s="252" t="str">
        <f t="shared" si="0"/>
        <v>Moderado</v>
      </c>
      <c r="N9" s="252" t="str">
        <f t="shared" si="1"/>
        <v>G</v>
      </c>
      <c r="O9" s="128">
        <f t="shared" si="2"/>
        <v>1</v>
      </c>
      <c r="P9" s="128" t="str">
        <f t="shared" si="3"/>
        <v>G1</v>
      </c>
      <c r="Q9" s="254"/>
      <c r="R9" s="128" t="str">
        <f t="shared" si="4"/>
        <v>Probabilidad</v>
      </c>
      <c r="S9" s="240" t="s">
        <v>185</v>
      </c>
      <c r="T9" s="240" t="s">
        <v>186</v>
      </c>
      <c r="U9" s="255" t="str">
        <f t="shared" si="5"/>
        <v>40%</v>
      </c>
      <c r="V9" s="240" t="s">
        <v>187</v>
      </c>
      <c r="W9" s="240" t="s">
        <v>188</v>
      </c>
      <c r="X9" s="240" t="s">
        <v>189</v>
      </c>
      <c r="Y9" s="142">
        <f t="shared" si="6"/>
        <v>0.12</v>
      </c>
      <c r="Z9" s="143" t="str">
        <f>IFERROR(IF(Y9="","",IF(Y9&lt;='Listas y tablas'!$L$3,"Muy Baja",IF(Y9&lt;='Listas y tablas'!$L$4,"Baja",IF(Y9&lt;='Listas y tablas'!$L$5,"Media",IF(Y9&lt;='Listas y tablas'!$L$6,"Alta","Muy Alta"))))),"")</f>
        <v>Muy Baja</v>
      </c>
      <c r="AA9" s="255">
        <f t="shared" si="7"/>
        <v>0.12</v>
      </c>
      <c r="AB9" s="143" t="str">
        <f>IFERROR(IF(AC9="","",IF(AC9&lt;='Listas y tablas'!$O$3,"Leve",IF(AC9&lt;='Listas y tablas'!$O$4,"Menor",IF(AC9&lt;='Listas y tablas'!$O$5,"Moderado",IF(AC9&lt;='Listas y tablas'!$O$6,"Mayor","Catastrófico"))))),"")</f>
        <v>Moderado</v>
      </c>
      <c r="AC9" s="255">
        <f t="shared" si="8"/>
        <v>0.6</v>
      </c>
      <c r="AD9" s="257" t="str">
        <f t="shared" si="9"/>
        <v>Moderado</v>
      </c>
      <c r="AE9" s="240" t="s">
        <v>190</v>
      </c>
      <c r="AF9" s="154"/>
      <c r="AG9" s="117"/>
      <c r="AH9" s="117"/>
      <c r="AI9" s="345" t="s">
        <v>198</v>
      </c>
      <c r="AJ9" s="345" t="s">
        <v>199</v>
      </c>
      <c r="AK9" s="256" t="s">
        <v>196</v>
      </c>
      <c r="AL9" s="137">
        <v>45689</v>
      </c>
      <c r="AM9" s="346" t="s">
        <v>200</v>
      </c>
      <c r="AN9" s="141"/>
      <c r="AO9" s="163"/>
      <c r="AP9" s="163"/>
      <c r="AQ9" s="163"/>
      <c r="AR9" s="163"/>
      <c r="AS9" s="163"/>
      <c r="AT9" s="261"/>
      <c r="AU9" s="261"/>
      <c r="AV9" s="163"/>
      <c r="AW9" s="163"/>
      <c r="AX9" s="155"/>
      <c r="AY9" s="156"/>
      <c r="AZ9" s="163"/>
      <c r="BA9" s="163"/>
      <c r="BB9" s="163"/>
      <c r="BC9" s="162"/>
      <c r="BD9" s="162"/>
      <c r="BE9" s="162"/>
      <c r="BF9" s="171"/>
      <c r="BG9" s="162"/>
      <c r="BH9" s="162"/>
      <c r="BI9" s="162"/>
      <c r="BJ9" s="162"/>
      <c r="BK9" s="172"/>
      <c r="BL9" s="171"/>
      <c r="BM9" s="268"/>
      <c r="BN9" s="269"/>
      <c r="BO9" s="269"/>
      <c r="BP9" s="269"/>
      <c r="BQ9" s="270"/>
      <c r="BR9" s="270"/>
      <c r="BS9" s="271"/>
      <c r="BT9" s="269"/>
      <c r="BU9" s="269"/>
      <c r="BV9" s="261"/>
      <c r="BW9" s="261"/>
      <c r="BX9" s="261"/>
      <c r="BY9" s="261"/>
      <c r="BZ9" s="261"/>
      <c r="CA9" s="261"/>
      <c r="CB9" s="261"/>
      <c r="CC9" s="261"/>
      <c r="CD9" s="261"/>
      <c r="CE9" s="286"/>
      <c r="CF9" s="287"/>
      <c r="CG9" s="286"/>
      <c r="CH9" s="286"/>
      <c r="CI9" s="261"/>
      <c r="CJ9" s="288"/>
      <c r="CK9" s="295"/>
      <c r="CL9" s="288"/>
      <c r="CM9" s="269"/>
      <c r="CN9" s="269"/>
      <c r="CO9" s="269"/>
      <c r="CP9" s="269"/>
      <c r="CQ9" s="269"/>
      <c r="CR9" s="269"/>
      <c r="CS9" s="269"/>
      <c r="CT9" s="269"/>
      <c r="CU9" s="269"/>
      <c r="CV9" s="269"/>
      <c r="CW9" s="269"/>
      <c r="CX9" s="269"/>
    </row>
    <row r="10" spans="1:102" ht="182.25" customHeight="1">
      <c r="A10" s="163">
        <v>2</v>
      </c>
      <c r="B10" s="126" t="str">
        <f>IFERROR(VLOOKUP($A10,Riesgos!$A$7:$H$64,2,FALSE),"")</f>
        <v>Observatorio de los Patrimonios</v>
      </c>
      <c r="C10" s="126" t="str">
        <f>IFERROR(VLOOKUP($A10,Riesgos!$A$7:$H$64,7,FALSE),"")</f>
        <v>Debilidad en el diseño y  aplicación de herramientas metodológicas y en los análisis transversales para abordar los temas desde una perspectiva que involucre varias disciplinas o campos de estudio de los Patrimonios Integrados.</v>
      </c>
      <c r="D10" s="126" t="str">
        <f>IFERROR(VLOOKUP($A10,Riesgos!$A$7:$H$64,8,FALSE),"")</f>
        <v>Posibilidad de afectación reputacional por resultados de las investigaciones incompletas o inconclusas que podría obstaculizar la identificación de problemas potenciales u oportunidades valiosas frente a la gestión de los Patrimonios Integrados debido a la debilidad en el diseño y aplicación de herramientas metodológicas y en los análisis transversales para abordar los temas desde una perspectiva que involucre varias disciplinas o campos de estudio de los Patrimonios Integrados.</v>
      </c>
      <c r="E10" s="206" t="s">
        <v>182</v>
      </c>
      <c r="F10" s="163">
        <v>6</v>
      </c>
      <c r="G10" s="249" t="str">
        <f>IF(F10&lt;=0,"",IF(F10&lt;='Listas y tablas'!$B$3,"Muy Baja",IF(F10&lt;='Listas y tablas'!$B$4,"Baja",IF(F10&lt;='Listas y tablas'!$B$5,"Media",IF(F10&lt;='Listas y tablas'!$B$6,"Alta","Muy Alta")))))</f>
        <v>Baja</v>
      </c>
      <c r="H10" s="250">
        <f>IF(G10="","",IF(G10="Muy Baja",'Listas y tablas'!$C$3,IF(G10="Baja",'Listas y tablas'!$C$4,IF(G10="Media",'Listas y tablas'!$C$5,IF(G10="Alta",'Listas y tablas'!$C$6,IF(G10="Muy Alta",'Listas y tablas'!$C$7,))))))</f>
        <v>0.4</v>
      </c>
      <c r="I10" s="253" t="s">
        <v>183</v>
      </c>
      <c r="J10" s="250" t="str">
        <f>IF(NOT(ISERROR(MATCH(I10,'Tabla Impacto'!$B$221:$B$223,0))),'Tabla Impacto'!$F$223&amp;"Por favor no seleccionar los criterios de impacto(Afectación Económica o presupuestal y Pérdida Reputacional)",I10)</f>
        <v>El riesgo afecta la imagen de la entidad con algunos usuarios de relevancia frente al logro de los objetivos</v>
      </c>
      <c r="K10" s="249" t="str">
        <f>IF(OR(J10='Tabla Impacto'!$C$11,J10='Tabla Impacto'!$D$11),"Leve",IF(OR(J10='Tabla Impacto'!$C$12,J10='Tabla Impacto'!$D$12),"Menor",IF(OR(J10='Tabla Impacto'!$C$13,J10='Tabla Impacto'!$D$13),"Moderado",IF(OR(J10='Tabla Impacto'!$C$14,J10='Tabla Impacto'!$D$14),"Mayor",IF(OR(J10='Tabla Impacto'!$C$15,J10='Tabla Impacto'!$D$15),"Catastrófico","")))))</f>
        <v>Moderado</v>
      </c>
      <c r="L10" s="250">
        <f>IF(K10="","",IF(K10="Leve",'Listas y tablas'!$F$3,IF(K10="Menor",'Listas y tablas'!$F$4,IF(K10="Moderado",'Listas y tablas'!$F$5,IF(K10="Mayor",'Listas y tablas'!$F$6,IF(K10="Catastrófico",'Listas y tablas'!$F$7,))))))</f>
        <v>0.6</v>
      </c>
      <c r="M10" s="252" t="str">
        <f t="shared" si="0"/>
        <v>Moderado</v>
      </c>
      <c r="N10" s="252" t="str">
        <f t="shared" si="1"/>
        <v>G</v>
      </c>
      <c r="O10" s="128">
        <f t="shared" ref="O10:O11" si="10">IF(ISTEXT(D10),1+O8,"")</f>
        <v>2</v>
      </c>
      <c r="P10" s="128" t="str">
        <f t="shared" si="3"/>
        <v>G2</v>
      </c>
      <c r="Q10" s="345" t="s">
        <v>201</v>
      </c>
      <c r="R10" s="128" t="str">
        <f t="shared" si="4"/>
        <v>Probabilidad</v>
      </c>
      <c r="S10" s="240" t="s">
        <v>185</v>
      </c>
      <c r="T10" s="240" t="s">
        <v>186</v>
      </c>
      <c r="U10" s="255" t="str">
        <f t="shared" si="5"/>
        <v>40%</v>
      </c>
      <c r="V10" s="240" t="s">
        <v>187</v>
      </c>
      <c r="W10" s="240" t="s">
        <v>188</v>
      </c>
      <c r="X10" s="240" t="s">
        <v>189</v>
      </c>
      <c r="Y10" s="142">
        <f t="shared" ref="Y10:Y11" si="11">IF(A8=A10,IFERROR(IF(AND(R8="Probabilidad",R10="Probabilidad"),(AA8-(+AA8*U10)),IF(R10="Probabilidad",(H8-(+H8*U10)),IF(R10="Impacto",AA8,""))),""),IFERROR(IF(R10="Probabilidad",(H10-(+H10*U10)),IF(R10="Impacto",K10,"")),""))</f>
        <v>0.24</v>
      </c>
      <c r="Z10" s="143" t="str">
        <f>IFERROR(IF(Y10="","",IF(Y10&lt;='Listas y tablas'!$L$3,"Muy Baja",IF(Y10&lt;='Listas y tablas'!$L$4,"Baja",IF(Y10&lt;='Listas y tablas'!$L$5,"Media",IF(Y10&lt;='Listas y tablas'!$L$6,"Alta","Muy Alta"))))),"")</f>
        <v>Baja</v>
      </c>
      <c r="AA10" s="255">
        <f t="shared" si="7"/>
        <v>0.24</v>
      </c>
      <c r="AB10" s="143" t="str">
        <f>IFERROR(IF(AC10="","",IF(AC10&lt;='Listas y tablas'!$O$3,"Leve",IF(AC10&lt;='Listas y tablas'!$O$4,"Menor",IF(AC10&lt;='Listas y tablas'!$O$5,"Moderado",IF(AC10&lt;='Listas y tablas'!$O$6,"Mayor","Catastrófico"))))),"")</f>
        <v>Moderado</v>
      </c>
      <c r="AC10" s="255">
        <f t="shared" si="8"/>
        <v>0.6</v>
      </c>
      <c r="AD10" s="257" t="str">
        <f t="shared" si="9"/>
        <v>Moderado</v>
      </c>
      <c r="AE10" s="240" t="s">
        <v>202</v>
      </c>
      <c r="AF10" s="258" t="s">
        <v>203</v>
      </c>
      <c r="AG10" s="258" t="s">
        <v>204</v>
      </c>
      <c r="AH10" s="258" t="s">
        <v>193</v>
      </c>
      <c r="AI10" s="345" t="s">
        <v>205</v>
      </c>
      <c r="AJ10" s="206" t="s">
        <v>206</v>
      </c>
      <c r="AK10" s="256" t="s">
        <v>207</v>
      </c>
      <c r="AL10" s="137">
        <v>45689</v>
      </c>
      <c r="AM10" s="137">
        <v>45991</v>
      </c>
      <c r="AN10" s="141"/>
      <c r="AO10" s="141"/>
      <c r="AP10" s="141"/>
      <c r="AQ10" s="141"/>
      <c r="AR10" s="141"/>
      <c r="AS10" s="141"/>
      <c r="AT10" s="262"/>
      <c r="AU10" s="262"/>
      <c r="AV10" s="262"/>
      <c r="AW10" s="262"/>
      <c r="AX10" s="262"/>
      <c r="AY10" s="262"/>
      <c r="AZ10" s="163"/>
      <c r="BA10" s="141"/>
      <c r="BB10" s="141"/>
      <c r="BC10" s="164"/>
      <c r="BD10" s="164"/>
      <c r="BE10" s="164"/>
      <c r="BF10" s="173"/>
      <c r="BG10" s="162"/>
      <c r="BH10" s="162"/>
      <c r="BI10" s="162"/>
      <c r="BJ10" s="164"/>
      <c r="BK10" s="174"/>
      <c r="BL10" s="173"/>
      <c r="BM10" s="272"/>
      <c r="BN10" s="273"/>
      <c r="BO10" s="274"/>
      <c r="BP10" s="274"/>
      <c r="BQ10" s="275"/>
      <c r="BR10" s="276"/>
      <c r="BS10" s="277"/>
      <c r="BT10" s="274"/>
      <c r="BU10" s="274"/>
      <c r="BV10" s="131"/>
      <c r="BW10" s="131"/>
      <c r="BX10" s="131"/>
      <c r="BY10" s="131"/>
      <c r="BZ10" s="131"/>
      <c r="CA10" s="131"/>
      <c r="CB10" s="131"/>
      <c r="CC10" s="131"/>
      <c r="CD10" s="131"/>
      <c r="CE10" s="289"/>
      <c r="CF10" s="290"/>
      <c r="CG10" s="290"/>
      <c r="CH10" s="291"/>
      <c r="CI10" s="291"/>
      <c r="CJ10" s="292"/>
      <c r="CK10" s="292"/>
      <c r="CL10" s="296"/>
      <c r="CM10" s="297"/>
      <c r="CN10" s="131"/>
      <c r="CO10" s="131"/>
      <c r="CP10" s="131"/>
      <c r="CQ10" s="131"/>
      <c r="CR10" s="131"/>
      <c r="CS10" s="131"/>
      <c r="CT10" s="131"/>
      <c r="CU10" s="131"/>
      <c r="CV10" s="131"/>
      <c r="CW10" s="131"/>
      <c r="CX10" s="131"/>
    </row>
    <row r="11" spans="1:102" ht="183" customHeight="1">
      <c r="A11" s="163">
        <v>2</v>
      </c>
      <c r="B11" s="126" t="str">
        <f>IFERROR(VLOOKUP($A11,Riesgos!$A$7:$H$64,2,FALSE),"")</f>
        <v>Observatorio de los Patrimonios</v>
      </c>
      <c r="C11" s="126" t="str">
        <f>IFERROR(VLOOKUP($A11,Riesgos!$A$7:$H$64,7,FALSE),"")</f>
        <v>Debilidad en el diseño y  aplicación de herramientas metodológicas y en los análisis transversales para abordar los temas desde una perspectiva que involucre varias disciplinas o campos de estudio de los Patrimonios Integrados.</v>
      </c>
      <c r="D11" s="126" t="str">
        <f>IFERROR(VLOOKUP($A11,Riesgos!$A$7:$H$64,8,FALSE),"")</f>
        <v>Posibilidad de afectación reputacional por resultados de las investigaciones incompletas o inconclusas que podría obstaculizar la identificación de problemas potenciales u oportunidades valiosas frente a la gestión de los Patrimonios Integrados debido a la debilidad en el diseño y aplicación de herramientas metodológicas y en los análisis transversales para abordar los temas desde una perspectiva que involucre varias disciplinas o campos de estudio de los Patrimonios Integrados.</v>
      </c>
      <c r="E11" s="206" t="s">
        <v>182</v>
      </c>
      <c r="F11" s="163">
        <v>6</v>
      </c>
      <c r="G11" s="249" t="str">
        <f>IF(F11&lt;=0,"",IF(F11&lt;='Listas y tablas'!$B$3,"Muy Baja",IF(F11&lt;='Listas y tablas'!$B$4,"Baja",IF(F11&lt;='Listas y tablas'!$B$5,"Media",IF(F11&lt;='Listas y tablas'!$B$6,"Alta","Muy Alta")))))</f>
        <v>Baja</v>
      </c>
      <c r="H11" s="250">
        <f>IF(G11="","",IF(G11="Muy Baja",'Listas y tablas'!$C$3,IF(G11="Baja",'Listas y tablas'!$C$4,IF(G11="Media",'Listas y tablas'!$C$5,IF(G11="Alta",'Listas y tablas'!$C$6,IF(G11="Muy Alta",'Listas y tablas'!$C$7,))))))</f>
        <v>0.4</v>
      </c>
      <c r="I11" s="253" t="s">
        <v>183</v>
      </c>
      <c r="J11" s="250" t="str">
        <f>IF(NOT(ISERROR(MATCH(I11,'Tabla Impacto'!$B$221:$B$223,0))),'Tabla Impacto'!$F$223&amp;"Por favor no seleccionar los criterios de impacto(Afectación Económica o presupuestal y Pérdida Reputacional)",I11)</f>
        <v>El riesgo afecta la imagen de la entidad con algunos usuarios de relevancia frente al logro de los objetivos</v>
      </c>
      <c r="K11" s="249" t="str">
        <f>IF(OR(J11='Tabla Impacto'!$C$11,J11='Tabla Impacto'!$D$11),"Leve",IF(OR(J11='Tabla Impacto'!$C$12,J11='Tabla Impacto'!$D$12),"Menor",IF(OR(J11='Tabla Impacto'!$C$13,J11='Tabla Impacto'!$D$13),"Moderado",IF(OR(J11='Tabla Impacto'!$C$14,J11='Tabla Impacto'!$D$14),"Mayor",IF(OR(J11='Tabla Impacto'!$C$15,J11='Tabla Impacto'!$D$15),"Catastrófico","")))))</f>
        <v>Moderado</v>
      </c>
      <c r="L11" s="250">
        <f>IF(K11="","",IF(K11="Leve",'Listas y tablas'!$F$3,IF(K11="Menor",'Listas y tablas'!$F$4,IF(K11="Moderado",'Listas y tablas'!$F$5,IF(K11="Mayor",'Listas y tablas'!$F$6,IF(K11="Catastrófico",'Listas y tablas'!$F$7,))))))</f>
        <v>0.6</v>
      </c>
      <c r="M11" s="252" t="str">
        <f t="shared" si="0"/>
        <v>Moderado</v>
      </c>
      <c r="N11" s="252" t="str">
        <f t="shared" si="1"/>
        <v>G</v>
      </c>
      <c r="O11" s="128">
        <f t="shared" si="10"/>
        <v>2</v>
      </c>
      <c r="P11" s="128" t="str">
        <f t="shared" si="3"/>
        <v>G2</v>
      </c>
      <c r="Q11" s="345" t="s">
        <v>208</v>
      </c>
      <c r="R11" s="128" t="str">
        <f t="shared" si="4"/>
        <v>Probabilidad</v>
      </c>
      <c r="S11" s="240" t="s">
        <v>185</v>
      </c>
      <c r="T11" s="240" t="s">
        <v>186</v>
      </c>
      <c r="U11" s="255" t="str">
        <f t="shared" si="5"/>
        <v>40%</v>
      </c>
      <c r="V11" s="240" t="s">
        <v>187</v>
      </c>
      <c r="W11" s="240" t="s">
        <v>188</v>
      </c>
      <c r="X11" s="240" t="s">
        <v>189</v>
      </c>
      <c r="Y11" s="142">
        <f t="shared" si="11"/>
        <v>0.24</v>
      </c>
      <c r="Z11" s="143" t="str">
        <f>IFERROR(IF(Y11="","",IF(Y11&lt;='Listas y tablas'!$L$3,"Muy Baja",IF(Y11&lt;='Listas y tablas'!$L$4,"Baja",IF(Y11&lt;='Listas y tablas'!$L$5,"Media",IF(Y11&lt;='Listas y tablas'!$L$6,"Alta","Muy Alta"))))),"")</f>
        <v>Baja</v>
      </c>
      <c r="AA11" s="255">
        <f t="shared" si="7"/>
        <v>0.24</v>
      </c>
      <c r="AB11" s="143" t="str">
        <f>IFERROR(IF(AC11="","",IF(AC11&lt;='Listas y tablas'!$O$3,"Leve",IF(AC11&lt;='Listas y tablas'!$O$4,"Menor",IF(AC11&lt;='Listas y tablas'!$O$5,"Moderado",IF(AC11&lt;='Listas y tablas'!$O$6,"Mayor","Catastrófico"))))),"")</f>
        <v>Moderado</v>
      </c>
      <c r="AC11" s="255">
        <f t="shared" si="8"/>
        <v>0.6</v>
      </c>
      <c r="AD11" s="257" t="str">
        <f t="shared" si="9"/>
        <v>Moderado</v>
      </c>
      <c r="AE11" s="240" t="s">
        <v>202</v>
      </c>
      <c r="AF11" s="258" t="s">
        <v>209</v>
      </c>
      <c r="AG11" s="258" t="s">
        <v>210</v>
      </c>
      <c r="AH11" s="258" t="s">
        <v>193</v>
      </c>
      <c r="AI11" s="345" t="s">
        <v>211</v>
      </c>
      <c r="AJ11" s="206" t="s">
        <v>212</v>
      </c>
      <c r="AK11" s="256" t="s">
        <v>207</v>
      </c>
      <c r="AL11" s="137">
        <v>45689</v>
      </c>
      <c r="AM11" s="137">
        <v>45964</v>
      </c>
      <c r="AN11" s="141"/>
      <c r="AO11" s="141"/>
      <c r="AP11" s="141"/>
      <c r="AQ11" s="141"/>
      <c r="AR11" s="141"/>
      <c r="AS11" s="141"/>
      <c r="AT11" s="262"/>
      <c r="AU11" s="262"/>
      <c r="AV11" s="262"/>
      <c r="AW11" s="262"/>
      <c r="AX11" s="262"/>
      <c r="AY11" s="262"/>
      <c r="AZ11" s="163"/>
      <c r="BA11" s="141"/>
      <c r="BB11" s="141"/>
      <c r="BC11" s="164"/>
      <c r="BD11" s="164"/>
      <c r="BE11" s="164"/>
      <c r="BF11" s="173"/>
      <c r="BG11" s="162"/>
      <c r="BH11" s="162"/>
      <c r="BI11" s="162"/>
      <c r="BJ11" s="164"/>
      <c r="BK11" s="174"/>
      <c r="BL11" s="173"/>
      <c r="BM11" s="278"/>
      <c r="BN11" s="279"/>
      <c r="BO11" s="279"/>
      <c r="BP11" s="279"/>
      <c r="BQ11" s="280"/>
      <c r="BR11" s="279"/>
      <c r="BS11" s="279"/>
      <c r="BT11" s="279"/>
      <c r="BU11" s="279"/>
      <c r="BV11" s="282"/>
      <c r="BW11" s="282"/>
      <c r="BX11" s="282"/>
      <c r="BY11" s="282"/>
      <c r="BZ11" s="282"/>
      <c r="CA11" s="282"/>
      <c r="CB11" s="282"/>
      <c r="CC11" s="282"/>
      <c r="CD11" s="282"/>
      <c r="CE11" s="293"/>
      <c r="CF11" s="131"/>
      <c r="CG11" s="131"/>
      <c r="CH11" s="131"/>
      <c r="CI11" s="131"/>
      <c r="CJ11" s="294"/>
      <c r="CK11" s="294"/>
      <c r="CL11" s="296"/>
      <c r="CM11" s="131"/>
      <c r="CN11" s="131"/>
      <c r="CO11" s="131"/>
      <c r="CP11" s="131"/>
      <c r="CQ11" s="131"/>
      <c r="CR11" s="131"/>
      <c r="CS11" s="131"/>
      <c r="CT11" s="131"/>
      <c r="CU11" s="131"/>
      <c r="CV11" s="131"/>
      <c r="CW11" s="131"/>
      <c r="CX11" s="131"/>
    </row>
    <row r="12" spans="1:102" ht="235.5" hidden="1" customHeight="1">
      <c r="A12" s="163">
        <v>4</v>
      </c>
      <c r="B12" s="125"/>
      <c r="C12" s="126"/>
      <c r="D12" s="126"/>
      <c r="E12" s="206"/>
      <c r="F12" s="163"/>
      <c r="G12" s="249"/>
      <c r="H12" s="250"/>
      <c r="I12" s="253"/>
      <c r="J12" s="250"/>
      <c r="K12" s="249"/>
      <c r="L12" s="250"/>
      <c r="M12" s="252"/>
      <c r="N12" s="252"/>
      <c r="O12" s="128"/>
      <c r="P12" s="128"/>
      <c r="Q12" s="256"/>
      <c r="R12" s="128"/>
      <c r="S12" s="240"/>
      <c r="T12" s="240"/>
      <c r="U12" s="255"/>
      <c r="V12" s="240"/>
      <c r="W12" s="240"/>
      <c r="X12" s="240"/>
      <c r="Y12" s="142"/>
      <c r="Z12" s="143"/>
      <c r="AA12" s="255"/>
      <c r="AB12" s="143"/>
      <c r="AC12" s="255"/>
      <c r="AD12" s="257"/>
      <c r="AE12" s="240"/>
      <c r="AF12" s="259"/>
      <c r="AG12" s="259"/>
      <c r="AH12" s="258"/>
      <c r="AI12" s="206"/>
      <c r="AJ12" s="206"/>
      <c r="AK12" s="256"/>
      <c r="AL12" s="260"/>
      <c r="AM12" s="260"/>
      <c r="AN12" s="141"/>
      <c r="AO12" s="141"/>
      <c r="AP12" s="141"/>
      <c r="AQ12" s="141"/>
      <c r="AR12" s="141"/>
      <c r="AS12" s="141"/>
      <c r="AT12" s="141"/>
      <c r="AU12" s="141"/>
      <c r="AV12" s="141"/>
      <c r="AW12" s="141"/>
      <c r="AX12" s="141"/>
      <c r="AY12" s="141"/>
      <c r="AZ12" s="163"/>
      <c r="BA12" s="141"/>
      <c r="BB12" s="141"/>
      <c r="BC12" s="164"/>
      <c r="BD12" s="164"/>
      <c r="BE12" s="164"/>
      <c r="BF12" s="173"/>
      <c r="BG12" s="162"/>
      <c r="BH12" s="162"/>
      <c r="BI12" s="162"/>
      <c r="BJ12" s="164"/>
      <c r="BK12" s="174"/>
      <c r="BL12" s="182"/>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row>
    <row r="13" spans="1:102" ht="151.5" hidden="1" customHeight="1">
      <c r="A13" s="163"/>
      <c r="B13" s="125"/>
      <c r="C13" s="126"/>
      <c r="D13" s="126"/>
      <c r="E13" s="206"/>
      <c r="F13" s="163"/>
      <c r="G13" s="249"/>
      <c r="H13" s="250"/>
      <c r="I13" s="253"/>
      <c r="J13" s="250"/>
      <c r="K13" s="249"/>
      <c r="L13" s="250"/>
      <c r="M13" s="252"/>
      <c r="N13" s="252"/>
      <c r="O13" s="128"/>
      <c r="P13" s="128"/>
      <c r="Q13" s="256"/>
      <c r="R13" s="128"/>
      <c r="S13" s="240"/>
      <c r="T13" s="240"/>
      <c r="U13" s="255"/>
      <c r="V13" s="240"/>
      <c r="W13" s="240"/>
      <c r="X13" s="240"/>
      <c r="Y13" s="142"/>
      <c r="Z13" s="143"/>
      <c r="AA13" s="255"/>
      <c r="AB13" s="143"/>
      <c r="AC13" s="255"/>
      <c r="AD13" s="257"/>
      <c r="AE13" s="240"/>
      <c r="AF13" s="242"/>
      <c r="AG13" s="242"/>
      <c r="AH13" s="242"/>
      <c r="AI13" s="141"/>
      <c r="AJ13" s="141"/>
      <c r="AK13" s="141"/>
      <c r="AL13" s="141"/>
      <c r="AM13" s="141"/>
      <c r="AN13" s="141"/>
      <c r="AO13" s="141"/>
      <c r="AP13" s="141"/>
      <c r="AQ13" s="141"/>
      <c r="AR13" s="141"/>
      <c r="AS13" s="141"/>
      <c r="AT13" s="141"/>
      <c r="AU13" s="141"/>
      <c r="AV13" s="141"/>
      <c r="AW13" s="141"/>
      <c r="AX13" s="141"/>
      <c r="AY13" s="141"/>
      <c r="AZ13" s="163"/>
      <c r="BA13" s="141"/>
      <c r="BB13" s="141"/>
      <c r="BC13" s="164"/>
      <c r="BD13" s="164"/>
      <c r="BE13" s="164"/>
      <c r="BF13" s="173"/>
      <c r="BG13" s="162"/>
      <c r="BH13" s="162"/>
      <c r="BI13" s="162"/>
      <c r="BJ13" s="164"/>
      <c r="BK13" s="174"/>
      <c r="BL13" s="182"/>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row>
    <row r="14" spans="1:102" ht="151.5" customHeight="1">
      <c r="A14" s="163"/>
      <c r="B14" s="125"/>
      <c r="C14" s="126"/>
      <c r="D14" s="126"/>
      <c r="E14" s="206"/>
      <c r="F14" s="163"/>
      <c r="G14" s="249"/>
      <c r="H14" s="250"/>
      <c r="I14" s="253"/>
      <c r="J14" s="250"/>
      <c r="K14" s="249"/>
      <c r="L14" s="250"/>
      <c r="M14" s="252"/>
      <c r="N14" s="252"/>
      <c r="O14" s="128"/>
      <c r="P14" s="128"/>
      <c r="Q14" s="256"/>
      <c r="R14" s="128"/>
      <c r="S14" s="240"/>
      <c r="T14" s="240"/>
      <c r="U14" s="255"/>
      <c r="V14" s="240"/>
      <c r="W14" s="240"/>
      <c r="X14" s="240"/>
      <c r="Y14" s="142"/>
      <c r="Z14" s="143"/>
      <c r="AA14" s="255"/>
      <c r="AB14" s="143"/>
      <c r="AC14" s="255"/>
      <c r="AD14" s="257"/>
      <c r="AE14" s="240"/>
      <c r="AF14" s="242"/>
      <c r="AG14" s="242"/>
      <c r="AH14" s="242"/>
      <c r="AI14" s="141"/>
      <c r="AJ14" s="141"/>
      <c r="AK14" s="141"/>
      <c r="AL14" s="141"/>
      <c r="AM14" s="141"/>
      <c r="AN14" s="141"/>
      <c r="AO14" s="141"/>
      <c r="AP14" s="141"/>
      <c r="AQ14" s="141"/>
      <c r="AR14" s="141"/>
      <c r="AS14" s="141"/>
      <c r="AT14" s="141"/>
      <c r="AU14" s="141"/>
      <c r="AV14" s="141"/>
      <c r="AW14" s="141"/>
      <c r="AX14" s="141"/>
      <c r="AY14" s="141"/>
      <c r="AZ14" s="163"/>
      <c r="BA14" s="141"/>
      <c r="BB14" s="141"/>
      <c r="BC14" s="164"/>
      <c r="BD14" s="164"/>
      <c r="BE14" s="164"/>
      <c r="BF14" s="173"/>
      <c r="BG14" s="162"/>
      <c r="BH14" s="162"/>
      <c r="BI14" s="162"/>
      <c r="BJ14" s="164"/>
      <c r="BK14" s="174"/>
      <c r="BL14" s="182"/>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row>
    <row r="15" spans="1:102" ht="151.5" customHeight="1">
      <c r="A15" s="163"/>
      <c r="B15" s="125"/>
      <c r="C15" s="126"/>
      <c r="D15" s="126"/>
      <c r="E15" s="206"/>
      <c r="F15" s="163"/>
      <c r="G15" s="249"/>
      <c r="H15" s="250"/>
      <c r="I15" s="253"/>
      <c r="J15" s="250"/>
      <c r="K15" s="249"/>
      <c r="L15" s="250"/>
      <c r="M15" s="252"/>
      <c r="N15" s="252"/>
      <c r="O15" s="128"/>
      <c r="P15" s="128"/>
      <c r="Q15" s="256"/>
      <c r="R15" s="128"/>
      <c r="S15" s="240"/>
      <c r="T15" s="240"/>
      <c r="U15" s="255"/>
      <c r="V15" s="240"/>
      <c r="W15" s="240"/>
      <c r="X15" s="240"/>
      <c r="Y15" s="142"/>
      <c r="Z15" s="143"/>
      <c r="AA15" s="255"/>
      <c r="AB15" s="143"/>
      <c r="AC15" s="255"/>
      <c r="AD15" s="257"/>
      <c r="AE15" s="240"/>
      <c r="AF15" s="242"/>
      <c r="AG15" s="242"/>
      <c r="AH15" s="242"/>
      <c r="AI15" s="141"/>
      <c r="AJ15" s="141"/>
      <c r="AK15" s="141"/>
      <c r="AL15" s="141"/>
      <c r="AM15" s="141"/>
      <c r="AN15" s="141"/>
      <c r="AO15" s="141"/>
      <c r="AP15" s="141"/>
      <c r="AQ15" s="141"/>
      <c r="AR15" s="141"/>
      <c r="AS15" s="141"/>
      <c r="AT15" s="141"/>
      <c r="AU15" s="141"/>
      <c r="AV15" s="141"/>
      <c r="AW15" s="141"/>
      <c r="AX15" s="141"/>
      <c r="AY15" s="141"/>
      <c r="AZ15" s="163"/>
      <c r="BA15" s="141"/>
      <c r="BB15" s="141"/>
      <c r="BC15" s="164"/>
      <c r="BD15" s="164"/>
      <c r="BE15" s="164"/>
      <c r="BF15" s="173"/>
      <c r="BG15" s="162"/>
      <c r="BH15" s="162"/>
      <c r="BI15" s="162"/>
      <c r="BJ15" s="164"/>
      <c r="BK15" s="174"/>
      <c r="BL15" s="182"/>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row>
    <row r="16" spans="1:102" ht="151.5" customHeight="1">
      <c r="A16" s="163"/>
      <c r="B16" s="125"/>
      <c r="C16" s="126"/>
      <c r="D16" s="126"/>
      <c r="E16" s="206"/>
      <c r="F16" s="163"/>
      <c r="G16" s="249"/>
      <c r="H16" s="250"/>
      <c r="I16" s="253"/>
      <c r="J16" s="250"/>
      <c r="K16" s="249"/>
      <c r="L16" s="250"/>
      <c r="M16" s="252"/>
      <c r="N16" s="252"/>
      <c r="O16" s="128"/>
      <c r="P16" s="128"/>
      <c r="Q16" s="256"/>
      <c r="R16" s="128"/>
      <c r="S16" s="240"/>
      <c r="T16" s="240"/>
      <c r="U16" s="255"/>
      <c r="V16" s="240"/>
      <c r="W16" s="240"/>
      <c r="X16" s="240"/>
      <c r="Y16" s="142"/>
      <c r="Z16" s="143"/>
      <c r="AA16" s="255"/>
      <c r="AB16" s="143"/>
      <c r="AC16" s="255"/>
      <c r="AD16" s="257"/>
      <c r="AE16" s="240"/>
      <c r="AF16" s="242"/>
      <c r="AG16" s="242"/>
      <c r="AH16" s="242"/>
      <c r="AI16" s="141"/>
      <c r="AJ16" s="141"/>
      <c r="AK16" s="141"/>
      <c r="AL16" s="141"/>
      <c r="AM16" s="141"/>
      <c r="AN16" s="141"/>
      <c r="AO16" s="141"/>
      <c r="AP16" s="141"/>
      <c r="AQ16" s="141"/>
      <c r="AR16" s="141"/>
      <c r="AS16" s="141"/>
      <c r="AT16" s="141"/>
      <c r="AU16" s="141"/>
      <c r="AV16" s="141"/>
      <c r="AW16" s="141"/>
      <c r="AX16" s="141"/>
      <c r="AY16" s="141"/>
      <c r="AZ16" s="163"/>
      <c r="BA16" s="141"/>
      <c r="BB16" s="141"/>
      <c r="BC16" s="164"/>
      <c r="BD16" s="164"/>
      <c r="BE16" s="164"/>
      <c r="BF16" s="173"/>
      <c r="BG16" s="162"/>
      <c r="BH16" s="162"/>
      <c r="BI16" s="162"/>
      <c r="BJ16" s="164"/>
      <c r="BK16" s="174"/>
      <c r="BL16" s="182"/>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row>
    <row r="17" spans="1:102" ht="151.5" customHeight="1">
      <c r="A17" s="163"/>
      <c r="B17" s="125"/>
      <c r="C17" s="126"/>
      <c r="D17" s="126"/>
      <c r="E17" s="206"/>
      <c r="F17" s="163"/>
      <c r="G17" s="249"/>
      <c r="H17" s="250"/>
      <c r="I17" s="253"/>
      <c r="J17" s="250"/>
      <c r="K17" s="249"/>
      <c r="L17" s="250"/>
      <c r="M17" s="252"/>
      <c r="N17" s="252"/>
      <c r="O17" s="128"/>
      <c r="P17" s="128"/>
      <c r="Q17" s="232"/>
      <c r="R17" s="128"/>
      <c r="S17" s="240"/>
      <c r="T17" s="240"/>
      <c r="U17" s="255"/>
      <c r="V17" s="240"/>
      <c r="W17" s="240"/>
      <c r="X17" s="240"/>
      <c r="Y17" s="142"/>
      <c r="Z17" s="143"/>
      <c r="AA17" s="255"/>
      <c r="AB17" s="143"/>
      <c r="AC17" s="255"/>
      <c r="AD17" s="257"/>
      <c r="AE17" s="240"/>
      <c r="AF17" s="242"/>
      <c r="AG17" s="242"/>
      <c r="AH17" s="242"/>
      <c r="AI17" s="141"/>
      <c r="AJ17" s="141"/>
      <c r="AK17" s="141"/>
      <c r="AL17" s="141"/>
      <c r="AM17" s="141"/>
      <c r="AN17" s="141"/>
      <c r="AO17" s="141"/>
      <c r="AP17" s="141"/>
      <c r="AQ17" s="141"/>
      <c r="AR17" s="141"/>
      <c r="AS17" s="141"/>
      <c r="AT17" s="141"/>
      <c r="AU17" s="141"/>
      <c r="AV17" s="141"/>
      <c r="AW17" s="141"/>
      <c r="AX17" s="141"/>
      <c r="AY17" s="141"/>
      <c r="AZ17" s="163"/>
      <c r="BA17" s="141"/>
      <c r="BB17" s="141"/>
      <c r="BC17" s="164"/>
      <c r="BD17" s="164"/>
      <c r="BE17" s="164"/>
      <c r="BF17" s="173"/>
      <c r="BG17" s="162"/>
      <c r="BH17" s="162"/>
      <c r="BI17" s="162"/>
      <c r="BJ17" s="164"/>
      <c r="BK17" s="174"/>
      <c r="BL17" s="182"/>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row>
    <row r="18" spans="1:102" ht="151.5" customHeight="1">
      <c r="A18" s="163"/>
      <c r="B18" s="125"/>
      <c r="C18" s="126"/>
      <c r="D18" s="126"/>
      <c r="E18" s="206"/>
      <c r="F18" s="163"/>
      <c r="G18" s="249"/>
      <c r="H18" s="250"/>
      <c r="I18" s="253"/>
      <c r="J18" s="250"/>
      <c r="K18" s="249"/>
      <c r="L18" s="250"/>
      <c r="M18" s="252"/>
      <c r="N18" s="252"/>
      <c r="O18" s="128"/>
      <c r="P18" s="128"/>
      <c r="Q18" s="256"/>
      <c r="R18" s="128"/>
      <c r="S18" s="240"/>
      <c r="T18" s="240"/>
      <c r="U18" s="255"/>
      <c r="V18" s="240"/>
      <c r="W18" s="240"/>
      <c r="X18" s="240"/>
      <c r="Y18" s="142"/>
      <c r="Z18" s="143"/>
      <c r="AA18" s="255"/>
      <c r="AB18" s="143"/>
      <c r="AC18" s="255"/>
      <c r="AD18" s="257"/>
      <c r="AE18" s="240"/>
      <c r="AF18" s="242"/>
      <c r="AG18" s="242"/>
      <c r="AH18" s="242"/>
      <c r="AI18" s="141"/>
      <c r="AJ18" s="141"/>
      <c r="AK18" s="141"/>
      <c r="AL18" s="141"/>
      <c r="AM18" s="141"/>
      <c r="AN18" s="141"/>
      <c r="AO18" s="141"/>
      <c r="AP18" s="141"/>
      <c r="AQ18" s="141"/>
      <c r="AR18" s="141"/>
      <c r="AS18" s="141"/>
      <c r="AT18" s="141"/>
      <c r="AU18" s="141"/>
      <c r="AV18" s="141"/>
      <c r="AW18" s="141"/>
      <c r="AX18" s="141"/>
      <c r="AY18" s="141"/>
      <c r="AZ18" s="163"/>
      <c r="BA18" s="141"/>
      <c r="BB18" s="141"/>
      <c r="BC18" s="164"/>
      <c r="BD18" s="164"/>
      <c r="BE18" s="164"/>
      <c r="BF18" s="173"/>
      <c r="BG18" s="162"/>
      <c r="BH18" s="162"/>
      <c r="BI18" s="162"/>
      <c r="BJ18" s="164"/>
      <c r="BK18" s="174"/>
      <c r="BL18" s="182"/>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row>
    <row r="19" spans="1:102" ht="151.5" customHeight="1">
      <c r="A19" s="163"/>
      <c r="B19" s="125"/>
      <c r="C19" s="126"/>
      <c r="D19" s="126"/>
      <c r="E19" s="206"/>
      <c r="F19" s="163"/>
      <c r="G19" s="249"/>
      <c r="H19" s="250"/>
      <c r="I19" s="253"/>
      <c r="J19" s="250"/>
      <c r="K19" s="249"/>
      <c r="L19" s="250"/>
      <c r="M19" s="252"/>
      <c r="N19" s="252"/>
      <c r="O19" s="128"/>
      <c r="P19" s="128"/>
      <c r="Q19" s="256"/>
      <c r="R19" s="128"/>
      <c r="S19" s="240"/>
      <c r="T19" s="240"/>
      <c r="U19" s="255"/>
      <c r="V19" s="240"/>
      <c r="W19" s="240"/>
      <c r="X19" s="240"/>
      <c r="Y19" s="142"/>
      <c r="Z19" s="143"/>
      <c r="AA19" s="255"/>
      <c r="AB19" s="143"/>
      <c r="AC19" s="255"/>
      <c r="AD19" s="257"/>
      <c r="AE19" s="240"/>
      <c r="AF19" s="242"/>
      <c r="AG19" s="242"/>
      <c r="AH19" s="242"/>
      <c r="AI19" s="141"/>
      <c r="AJ19" s="141"/>
      <c r="AK19" s="141"/>
      <c r="AL19" s="141"/>
      <c r="AM19" s="141"/>
      <c r="AN19" s="141"/>
      <c r="AO19" s="141"/>
      <c r="AP19" s="141"/>
      <c r="AQ19" s="141"/>
      <c r="AR19" s="141"/>
      <c r="AS19" s="141"/>
      <c r="AT19" s="141"/>
      <c r="AU19" s="141"/>
      <c r="AV19" s="141"/>
      <c r="AW19" s="141"/>
      <c r="AX19" s="141"/>
      <c r="AY19" s="141"/>
      <c r="AZ19" s="163"/>
      <c r="BA19" s="141"/>
      <c r="BB19" s="141"/>
      <c r="BC19" s="164"/>
      <c r="BD19" s="164"/>
      <c r="BE19" s="164"/>
      <c r="BF19" s="173"/>
      <c r="BG19" s="162"/>
      <c r="BH19" s="162"/>
      <c r="BI19" s="162"/>
      <c r="BJ19" s="164"/>
      <c r="BK19" s="174"/>
      <c r="BL19" s="182"/>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row>
    <row r="20" spans="1:102" ht="151.5" customHeight="1">
      <c r="A20" s="163"/>
      <c r="B20" s="125"/>
      <c r="C20" s="126"/>
      <c r="D20" s="126"/>
      <c r="E20" s="206"/>
      <c r="F20" s="163"/>
      <c r="G20" s="249"/>
      <c r="H20" s="250"/>
      <c r="I20" s="253"/>
      <c r="J20" s="250"/>
      <c r="K20" s="249"/>
      <c r="L20" s="250"/>
      <c r="M20" s="252"/>
      <c r="N20" s="252"/>
      <c r="O20" s="128"/>
      <c r="P20" s="128"/>
      <c r="Q20" s="256"/>
      <c r="R20" s="128"/>
      <c r="S20" s="240"/>
      <c r="T20" s="240"/>
      <c r="U20" s="255"/>
      <c r="V20" s="240"/>
      <c r="W20" s="240"/>
      <c r="X20" s="240"/>
      <c r="Y20" s="142"/>
      <c r="Z20" s="143"/>
      <c r="AA20" s="255"/>
      <c r="AB20" s="143"/>
      <c r="AC20" s="255"/>
      <c r="AD20" s="257"/>
      <c r="AE20" s="240"/>
      <c r="AF20" s="242"/>
      <c r="AG20" s="242"/>
      <c r="AH20" s="242"/>
      <c r="AI20" s="141"/>
      <c r="AJ20" s="141"/>
      <c r="AK20" s="141"/>
      <c r="AL20" s="141"/>
      <c r="AM20" s="141"/>
      <c r="AN20" s="141"/>
      <c r="AO20" s="141"/>
      <c r="AP20" s="141"/>
      <c r="AQ20" s="141"/>
      <c r="AR20" s="141"/>
      <c r="AS20" s="141"/>
      <c r="AT20" s="141"/>
      <c r="AU20" s="141"/>
      <c r="AV20" s="141"/>
      <c r="AW20" s="141"/>
      <c r="AX20" s="141"/>
      <c r="AY20" s="141"/>
      <c r="AZ20" s="163"/>
      <c r="BA20" s="141"/>
      <c r="BB20" s="141"/>
      <c r="BC20" s="164"/>
      <c r="BD20" s="164"/>
      <c r="BE20" s="164"/>
      <c r="BF20" s="173"/>
      <c r="BG20" s="162"/>
      <c r="BH20" s="162"/>
      <c r="BI20" s="162"/>
      <c r="BJ20" s="164"/>
      <c r="BK20" s="174"/>
      <c r="BL20" s="182"/>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row>
    <row r="21" spans="1:102" ht="151.5" customHeight="1">
      <c r="A21" s="163"/>
      <c r="B21" s="125"/>
      <c r="C21" s="126"/>
      <c r="D21" s="126"/>
      <c r="E21" s="206"/>
      <c r="F21" s="163"/>
      <c r="G21" s="249"/>
      <c r="H21" s="250"/>
      <c r="I21" s="253"/>
      <c r="J21" s="250"/>
      <c r="K21" s="249"/>
      <c r="L21" s="250"/>
      <c r="M21" s="252"/>
      <c r="N21" s="252"/>
      <c r="O21" s="128"/>
      <c r="P21" s="128"/>
      <c r="Q21" s="256"/>
      <c r="R21" s="128"/>
      <c r="S21" s="240"/>
      <c r="T21" s="240"/>
      <c r="U21" s="255"/>
      <c r="V21" s="240"/>
      <c r="W21" s="240"/>
      <c r="X21" s="240"/>
      <c r="Y21" s="142"/>
      <c r="Z21" s="143"/>
      <c r="AA21" s="255"/>
      <c r="AB21" s="143"/>
      <c r="AC21" s="255"/>
      <c r="AD21" s="257"/>
      <c r="AE21" s="240"/>
      <c r="AF21" s="242"/>
      <c r="AG21" s="242"/>
      <c r="AH21" s="242"/>
      <c r="AI21" s="141"/>
      <c r="AJ21" s="141"/>
      <c r="AK21" s="141"/>
      <c r="AL21" s="141"/>
      <c r="AM21" s="141"/>
      <c r="AN21" s="141"/>
      <c r="AO21" s="141"/>
      <c r="AP21" s="141"/>
      <c r="AQ21" s="141"/>
      <c r="AR21" s="141"/>
      <c r="AS21" s="141"/>
      <c r="AT21" s="141"/>
      <c r="AU21" s="141"/>
      <c r="AV21" s="141"/>
      <c r="AW21" s="141"/>
      <c r="AX21" s="141"/>
      <c r="AY21" s="141"/>
      <c r="AZ21" s="163"/>
      <c r="BA21" s="141"/>
      <c r="BB21" s="141"/>
      <c r="BC21" s="164"/>
      <c r="BD21" s="164"/>
      <c r="BE21" s="164"/>
      <c r="BF21" s="173"/>
      <c r="BG21" s="162"/>
      <c r="BH21" s="162"/>
      <c r="BI21" s="162"/>
      <c r="BJ21" s="164"/>
      <c r="BK21" s="174"/>
      <c r="BL21" s="182"/>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row>
    <row r="22" spans="1:102" ht="151.5" customHeight="1">
      <c r="A22" s="163"/>
      <c r="B22" s="125"/>
      <c r="C22" s="126"/>
      <c r="D22" s="126"/>
      <c r="E22" s="206"/>
      <c r="F22" s="163"/>
      <c r="G22" s="249"/>
      <c r="H22" s="250"/>
      <c r="I22" s="253"/>
      <c r="J22" s="250"/>
      <c r="K22" s="249"/>
      <c r="L22" s="250"/>
      <c r="M22" s="252"/>
      <c r="N22" s="252"/>
      <c r="O22" s="128"/>
      <c r="P22" s="128"/>
      <c r="Q22" s="256"/>
      <c r="R22" s="128"/>
      <c r="S22" s="240"/>
      <c r="T22" s="240"/>
      <c r="U22" s="255"/>
      <c r="V22" s="240"/>
      <c r="W22" s="240"/>
      <c r="X22" s="240"/>
      <c r="Y22" s="142"/>
      <c r="Z22" s="143"/>
      <c r="AA22" s="255"/>
      <c r="AB22" s="143"/>
      <c r="AC22" s="255"/>
      <c r="AD22" s="257"/>
      <c r="AE22" s="240"/>
      <c r="AF22" s="242"/>
      <c r="AG22" s="242"/>
      <c r="AH22" s="242"/>
      <c r="AI22" s="141"/>
      <c r="AJ22" s="141"/>
      <c r="AK22" s="141"/>
      <c r="AL22" s="141"/>
      <c r="AM22" s="141"/>
      <c r="AN22" s="141"/>
      <c r="AO22" s="141"/>
      <c r="AP22" s="141"/>
      <c r="AQ22" s="141"/>
      <c r="AR22" s="141"/>
      <c r="AS22" s="141"/>
      <c r="AT22" s="141"/>
      <c r="AU22" s="141"/>
      <c r="AV22" s="141"/>
      <c r="AW22" s="141"/>
      <c r="AX22" s="141"/>
      <c r="AY22" s="141"/>
      <c r="AZ22" s="163"/>
      <c r="BA22" s="141"/>
      <c r="BB22" s="141"/>
      <c r="BC22" s="164"/>
      <c r="BD22" s="164"/>
      <c r="BE22" s="164"/>
      <c r="BF22" s="173"/>
      <c r="BG22" s="162"/>
      <c r="BH22" s="162"/>
      <c r="BI22" s="162"/>
      <c r="BJ22" s="164"/>
      <c r="BK22" s="174"/>
      <c r="BL22" s="182"/>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row>
    <row r="23" spans="1:102" ht="151.5" customHeight="1">
      <c r="A23" s="163"/>
      <c r="B23" s="125"/>
      <c r="C23" s="126"/>
      <c r="D23" s="126"/>
      <c r="E23" s="206"/>
      <c r="F23" s="163"/>
      <c r="G23" s="249"/>
      <c r="H23" s="250"/>
      <c r="I23" s="253"/>
      <c r="J23" s="250"/>
      <c r="K23" s="249"/>
      <c r="L23" s="250"/>
      <c r="M23" s="252"/>
      <c r="N23" s="252"/>
      <c r="O23" s="128"/>
      <c r="P23" s="128"/>
      <c r="Q23" s="232"/>
      <c r="R23" s="128"/>
      <c r="S23" s="240"/>
      <c r="T23" s="240"/>
      <c r="U23" s="255"/>
      <c r="V23" s="240"/>
      <c r="W23" s="240"/>
      <c r="X23" s="240"/>
      <c r="Y23" s="142"/>
      <c r="Z23" s="143"/>
      <c r="AA23" s="255"/>
      <c r="AB23" s="143"/>
      <c r="AC23" s="255"/>
      <c r="AD23" s="257"/>
      <c r="AE23" s="240"/>
      <c r="AF23" s="242"/>
      <c r="AG23" s="242"/>
      <c r="AH23" s="242"/>
      <c r="AI23" s="141"/>
      <c r="AJ23" s="141"/>
      <c r="AK23" s="141"/>
      <c r="AL23" s="141"/>
      <c r="AM23" s="141"/>
      <c r="AN23" s="141"/>
      <c r="AO23" s="141"/>
      <c r="AP23" s="141"/>
      <c r="AQ23" s="141"/>
      <c r="AR23" s="141"/>
      <c r="AS23" s="141"/>
      <c r="AT23" s="141"/>
      <c r="AU23" s="141"/>
      <c r="AV23" s="141"/>
      <c r="AW23" s="141"/>
      <c r="AX23" s="141"/>
      <c r="AY23" s="141"/>
      <c r="AZ23" s="163"/>
      <c r="BA23" s="141"/>
      <c r="BB23" s="141"/>
      <c r="BC23" s="164"/>
      <c r="BD23" s="164"/>
      <c r="BE23" s="164"/>
      <c r="BF23" s="173"/>
      <c r="BG23" s="162"/>
      <c r="BH23" s="162"/>
      <c r="BI23" s="162"/>
      <c r="BJ23" s="164"/>
      <c r="BK23" s="174"/>
      <c r="BL23" s="182"/>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row>
    <row r="24" spans="1:102" ht="151.5" customHeight="1">
      <c r="A24" s="163"/>
      <c r="B24" s="125"/>
      <c r="C24" s="126"/>
      <c r="D24" s="126"/>
      <c r="E24" s="206"/>
      <c r="F24" s="163"/>
      <c r="G24" s="249"/>
      <c r="H24" s="250"/>
      <c r="I24" s="253"/>
      <c r="J24" s="250"/>
      <c r="K24" s="249"/>
      <c r="L24" s="250"/>
      <c r="M24" s="252"/>
      <c r="N24" s="252"/>
      <c r="O24" s="128"/>
      <c r="P24" s="128"/>
      <c r="Q24" s="256"/>
      <c r="R24" s="128"/>
      <c r="S24" s="240"/>
      <c r="T24" s="240"/>
      <c r="U24" s="255"/>
      <c r="V24" s="240"/>
      <c r="W24" s="240"/>
      <c r="X24" s="240"/>
      <c r="Y24" s="142"/>
      <c r="Z24" s="143"/>
      <c r="AA24" s="255"/>
      <c r="AB24" s="143"/>
      <c r="AC24" s="255"/>
      <c r="AD24" s="257"/>
      <c r="AE24" s="240"/>
      <c r="AF24" s="242"/>
      <c r="AG24" s="242"/>
      <c r="AH24" s="242"/>
      <c r="AI24" s="141"/>
      <c r="AJ24" s="141"/>
      <c r="AK24" s="141"/>
      <c r="AL24" s="141"/>
      <c r="AM24" s="141"/>
      <c r="AN24" s="141"/>
      <c r="AO24" s="141"/>
      <c r="AP24" s="141"/>
      <c r="AQ24" s="141"/>
      <c r="AR24" s="141"/>
      <c r="AS24" s="141"/>
      <c r="AT24" s="141"/>
      <c r="AU24" s="141"/>
      <c r="AV24" s="141"/>
      <c r="AW24" s="141"/>
      <c r="AX24" s="141"/>
      <c r="AY24" s="141"/>
      <c r="AZ24" s="163"/>
      <c r="BA24" s="141"/>
      <c r="BB24" s="141"/>
      <c r="BC24" s="164"/>
      <c r="BD24" s="164"/>
      <c r="BE24" s="164"/>
      <c r="BF24" s="173"/>
      <c r="BG24" s="162"/>
      <c r="BH24" s="162"/>
      <c r="BI24" s="162"/>
      <c r="BJ24" s="164"/>
      <c r="BK24" s="174"/>
      <c r="BL24" s="182"/>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row>
    <row r="25" spans="1:102" ht="151.5" customHeight="1">
      <c r="A25" s="163"/>
      <c r="B25" s="125"/>
      <c r="C25" s="126"/>
      <c r="D25" s="126"/>
      <c r="E25" s="206"/>
      <c r="F25" s="163"/>
      <c r="G25" s="249"/>
      <c r="H25" s="250"/>
      <c r="I25" s="253"/>
      <c r="J25" s="250"/>
      <c r="K25" s="249"/>
      <c r="L25" s="250"/>
      <c r="M25" s="252"/>
      <c r="N25" s="252"/>
      <c r="O25" s="128"/>
      <c r="P25" s="128"/>
      <c r="Q25" s="256"/>
      <c r="R25" s="128"/>
      <c r="S25" s="240"/>
      <c r="T25" s="240"/>
      <c r="U25" s="255"/>
      <c r="V25" s="240"/>
      <c r="W25" s="240"/>
      <c r="X25" s="240"/>
      <c r="Y25" s="142"/>
      <c r="Z25" s="143"/>
      <c r="AA25" s="255"/>
      <c r="AB25" s="143"/>
      <c r="AC25" s="255"/>
      <c r="AD25" s="257"/>
      <c r="AE25" s="240"/>
      <c r="AF25" s="242"/>
      <c r="AG25" s="242"/>
      <c r="AH25" s="242"/>
      <c r="AI25" s="141"/>
      <c r="AJ25" s="141"/>
      <c r="AK25" s="141"/>
      <c r="AL25" s="141"/>
      <c r="AM25" s="141"/>
      <c r="AN25" s="141"/>
      <c r="AO25" s="141"/>
      <c r="AP25" s="141"/>
      <c r="AQ25" s="141"/>
      <c r="AR25" s="141"/>
      <c r="AS25" s="141"/>
      <c r="AT25" s="141"/>
      <c r="AU25" s="141"/>
      <c r="AV25" s="141"/>
      <c r="AW25" s="141"/>
      <c r="AX25" s="141"/>
      <c r="AY25" s="141"/>
      <c r="AZ25" s="163"/>
      <c r="BA25" s="141"/>
      <c r="BB25" s="141"/>
      <c r="BC25" s="164"/>
      <c r="BD25" s="164"/>
      <c r="BE25" s="164"/>
      <c r="BF25" s="173"/>
      <c r="BG25" s="162"/>
      <c r="BH25" s="162"/>
      <c r="BI25" s="162"/>
      <c r="BJ25" s="164"/>
      <c r="BK25" s="174"/>
      <c r="BL25" s="182"/>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row>
    <row r="26" spans="1:102" ht="151.5" customHeight="1">
      <c r="A26" s="163"/>
      <c r="B26" s="125"/>
      <c r="C26" s="126"/>
      <c r="D26" s="126"/>
      <c r="E26" s="206"/>
      <c r="F26" s="163"/>
      <c r="G26" s="249"/>
      <c r="H26" s="250"/>
      <c r="I26" s="253"/>
      <c r="J26" s="250"/>
      <c r="K26" s="249"/>
      <c r="L26" s="250"/>
      <c r="M26" s="252"/>
      <c r="N26" s="252"/>
      <c r="O26" s="128"/>
      <c r="P26" s="128"/>
      <c r="Q26" s="256"/>
      <c r="R26" s="128"/>
      <c r="S26" s="240"/>
      <c r="T26" s="240"/>
      <c r="U26" s="255"/>
      <c r="V26" s="240"/>
      <c r="W26" s="240"/>
      <c r="X26" s="240"/>
      <c r="Y26" s="142"/>
      <c r="Z26" s="143"/>
      <c r="AA26" s="255"/>
      <c r="AB26" s="143"/>
      <c r="AC26" s="255"/>
      <c r="AD26" s="257"/>
      <c r="AE26" s="240"/>
      <c r="AF26" s="242"/>
      <c r="AG26" s="242"/>
      <c r="AH26" s="242"/>
      <c r="AI26" s="141"/>
      <c r="AJ26" s="141"/>
      <c r="AK26" s="141"/>
      <c r="AL26" s="141"/>
      <c r="AM26" s="141"/>
      <c r="AN26" s="141"/>
      <c r="AO26" s="141"/>
      <c r="AP26" s="141"/>
      <c r="AQ26" s="141"/>
      <c r="AR26" s="141"/>
      <c r="AS26" s="141"/>
      <c r="AT26" s="141"/>
      <c r="AU26" s="141"/>
      <c r="AV26" s="141"/>
      <c r="AW26" s="141"/>
      <c r="AX26" s="141"/>
      <c r="AY26" s="141"/>
      <c r="AZ26" s="163"/>
      <c r="BA26" s="141"/>
      <c r="BB26" s="141"/>
      <c r="BC26" s="164"/>
      <c r="BD26" s="164"/>
      <c r="BE26" s="164"/>
      <c r="BF26" s="173"/>
      <c r="BG26" s="162"/>
      <c r="BH26" s="162"/>
      <c r="BI26" s="162"/>
      <c r="BJ26" s="164"/>
      <c r="BK26" s="174"/>
      <c r="BL26" s="182"/>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row>
    <row r="27" spans="1:102" ht="151.5" customHeight="1">
      <c r="A27" s="163"/>
      <c r="B27" s="125"/>
      <c r="C27" s="126"/>
      <c r="D27" s="126"/>
      <c r="E27" s="206"/>
      <c r="F27" s="163"/>
      <c r="G27" s="249"/>
      <c r="H27" s="250"/>
      <c r="I27" s="253"/>
      <c r="J27" s="250"/>
      <c r="K27" s="249"/>
      <c r="L27" s="250"/>
      <c r="M27" s="252"/>
      <c r="N27" s="252"/>
      <c r="O27" s="128"/>
      <c r="P27" s="128"/>
      <c r="Q27" s="256"/>
      <c r="R27" s="128"/>
      <c r="S27" s="240"/>
      <c r="T27" s="240"/>
      <c r="U27" s="255"/>
      <c r="V27" s="240"/>
      <c r="W27" s="240"/>
      <c r="X27" s="240"/>
      <c r="Y27" s="142"/>
      <c r="Z27" s="143"/>
      <c r="AA27" s="255"/>
      <c r="AB27" s="143"/>
      <c r="AC27" s="255"/>
      <c r="AD27" s="257"/>
      <c r="AE27" s="240"/>
      <c r="AF27" s="242"/>
      <c r="AG27" s="242"/>
      <c r="AH27" s="242"/>
      <c r="AI27" s="141"/>
      <c r="AJ27" s="141"/>
      <c r="AK27" s="141"/>
      <c r="AL27" s="141"/>
      <c r="AM27" s="141"/>
      <c r="AN27" s="141"/>
      <c r="AO27" s="141"/>
      <c r="AP27" s="141"/>
      <c r="AQ27" s="141"/>
      <c r="AR27" s="141"/>
      <c r="AS27" s="141"/>
      <c r="AT27" s="141"/>
      <c r="AU27" s="141"/>
      <c r="AV27" s="141"/>
      <c r="AW27" s="141"/>
      <c r="AX27" s="141"/>
      <c r="AY27" s="141"/>
      <c r="AZ27" s="163"/>
      <c r="BA27" s="141"/>
      <c r="BB27" s="141"/>
      <c r="BC27" s="164"/>
      <c r="BD27" s="164"/>
      <c r="BE27" s="164"/>
      <c r="BF27" s="173"/>
      <c r="BG27" s="162"/>
      <c r="BH27" s="162"/>
      <c r="BI27" s="162"/>
      <c r="BJ27" s="164"/>
      <c r="BK27" s="174"/>
      <c r="BL27" s="182"/>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row>
    <row r="28" spans="1:102" ht="151.5" customHeight="1">
      <c r="A28" s="163"/>
      <c r="B28" s="125"/>
      <c r="C28" s="126"/>
      <c r="D28" s="126"/>
      <c r="E28" s="206"/>
      <c r="F28" s="163"/>
      <c r="G28" s="249"/>
      <c r="H28" s="250"/>
      <c r="I28" s="253"/>
      <c r="J28" s="250"/>
      <c r="K28" s="249"/>
      <c r="L28" s="250"/>
      <c r="M28" s="252"/>
      <c r="N28" s="252"/>
      <c r="O28" s="128"/>
      <c r="P28" s="128"/>
      <c r="Q28" s="256"/>
      <c r="R28" s="128"/>
      <c r="S28" s="240"/>
      <c r="T28" s="240"/>
      <c r="U28" s="255"/>
      <c r="V28" s="240"/>
      <c r="W28" s="240"/>
      <c r="X28" s="240"/>
      <c r="Y28" s="142"/>
      <c r="Z28" s="143"/>
      <c r="AA28" s="255"/>
      <c r="AB28" s="143"/>
      <c r="AC28" s="255"/>
      <c r="AD28" s="257"/>
      <c r="AE28" s="240"/>
      <c r="AF28" s="242"/>
      <c r="AG28" s="242"/>
      <c r="AH28" s="242"/>
      <c r="AI28" s="141"/>
      <c r="AJ28" s="141"/>
      <c r="AK28" s="141"/>
      <c r="AL28" s="141"/>
      <c r="AM28" s="141"/>
      <c r="AN28" s="141"/>
      <c r="AO28" s="141"/>
      <c r="AP28" s="141"/>
      <c r="AQ28" s="141"/>
      <c r="AR28" s="141"/>
      <c r="AS28" s="141"/>
      <c r="AT28" s="141"/>
      <c r="AU28" s="141"/>
      <c r="AV28" s="141"/>
      <c r="AW28" s="141"/>
      <c r="AX28" s="141"/>
      <c r="AY28" s="141"/>
      <c r="AZ28" s="163"/>
      <c r="BA28" s="141"/>
      <c r="BB28" s="141"/>
      <c r="BC28" s="164"/>
      <c r="BD28" s="164"/>
      <c r="BE28" s="164"/>
      <c r="BF28" s="173"/>
      <c r="BG28" s="162"/>
      <c r="BH28" s="162"/>
      <c r="BI28" s="162"/>
      <c r="BJ28" s="164"/>
      <c r="BK28" s="174"/>
      <c r="BL28" s="182"/>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row>
    <row r="29" spans="1:102" ht="151.5" customHeight="1">
      <c r="A29" s="163"/>
      <c r="B29" s="125"/>
      <c r="C29" s="126"/>
      <c r="D29" s="126"/>
      <c r="E29" s="206"/>
      <c r="F29" s="163"/>
      <c r="G29" s="249"/>
      <c r="H29" s="250"/>
      <c r="I29" s="253"/>
      <c r="J29" s="250"/>
      <c r="K29" s="249"/>
      <c r="L29" s="250"/>
      <c r="M29" s="252"/>
      <c r="N29" s="252"/>
      <c r="O29" s="128"/>
      <c r="P29" s="128"/>
      <c r="Q29" s="232"/>
      <c r="R29" s="128"/>
      <c r="S29" s="240"/>
      <c r="T29" s="240"/>
      <c r="U29" s="255"/>
      <c r="V29" s="240"/>
      <c r="W29" s="240"/>
      <c r="X29" s="240"/>
      <c r="Y29" s="142"/>
      <c r="Z29" s="143"/>
      <c r="AA29" s="255"/>
      <c r="AB29" s="143"/>
      <c r="AC29" s="255"/>
      <c r="AD29" s="257"/>
      <c r="AE29" s="240"/>
      <c r="AF29" s="242"/>
      <c r="AG29" s="242"/>
      <c r="AH29" s="242"/>
      <c r="AI29" s="141"/>
      <c r="AJ29" s="141"/>
      <c r="AK29" s="141"/>
      <c r="AL29" s="141"/>
      <c r="AM29" s="141"/>
      <c r="AN29" s="141"/>
      <c r="AO29" s="141"/>
      <c r="AP29" s="141"/>
      <c r="AQ29" s="141"/>
      <c r="AR29" s="141"/>
      <c r="AS29" s="141"/>
      <c r="AT29" s="141"/>
      <c r="AU29" s="141"/>
      <c r="AV29" s="141"/>
      <c r="AW29" s="141"/>
      <c r="AX29" s="141"/>
      <c r="AY29" s="141"/>
      <c r="AZ29" s="163"/>
      <c r="BA29" s="141"/>
      <c r="BB29" s="141"/>
      <c r="BC29" s="164"/>
      <c r="BD29" s="164"/>
      <c r="BE29" s="164"/>
      <c r="BF29" s="173"/>
      <c r="BG29" s="162"/>
      <c r="BH29" s="162"/>
      <c r="BI29" s="162"/>
      <c r="BJ29" s="164"/>
      <c r="BK29" s="174"/>
      <c r="BL29" s="182"/>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row>
    <row r="30" spans="1:102" ht="151.5" customHeight="1">
      <c r="A30" s="163"/>
      <c r="B30" s="125"/>
      <c r="C30" s="126"/>
      <c r="D30" s="126"/>
      <c r="E30" s="206"/>
      <c r="F30" s="163"/>
      <c r="G30" s="249"/>
      <c r="H30" s="250"/>
      <c r="I30" s="253"/>
      <c r="J30" s="250"/>
      <c r="K30" s="249"/>
      <c r="L30" s="250"/>
      <c r="M30" s="252"/>
      <c r="N30" s="252"/>
      <c r="O30" s="128"/>
      <c r="P30" s="128"/>
      <c r="Q30" s="256"/>
      <c r="R30" s="128"/>
      <c r="S30" s="240"/>
      <c r="T30" s="240"/>
      <c r="U30" s="255"/>
      <c r="V30" s="240"/>
      <c r="W30" s="240"/>
      <c r="X30" s="240"/>
      <c r="Y30" s="142"/>
      <c r="Z30" s="143"/>
      <c r="AA30" s="255"/>
      <c r="AB30" s="143"/>
      <c r="AC30" s="255"/>
      <c r="AD30" s="257"/>
      <c r="AE30" s="240"/>
      <c r="AF30" s="242"/>
      <c r="AG30" s="242"/>
      <c r="AH30" s="242"/>
      <c r="AI30" s="141"/>
      <c r="AJ30" s="141"/>
      <c r="AK30" s="141"/>
      <c r="AL30" s="141"/>
      <c r="AM30" s="141"/>
      <c r="AN30" s="141"/>
      <c r="AO30" s="141"/>
      <c r="AP30" s="141"/>
      <c r="AQ30" s="141"/>
      <c r="AR30" s="141"/>
      <c r="AS30" s="141"/>
      <c r="AT30" s="141"/>
      <c r="AU30" s="141"/>
      <c r="AV30" s="141"/>
      <c r="AW30" s="141"/>
      <c r="AX30" s="141"/>
      <c r="AY30" s="141"/>
      <c r="AZ30" s="163"/>
      <c r="BA30" s="141"/>
      <c r="BB30" s="141"/>
      <c r="BC30" s="164"/>
      <c r="BD30" s="164"/>
      <c r="BE30" s="164"/>
      <c r="BF30" s="173"/>
      <c r="BG30" s="162"/>
      <c r="BH30" s="162"/>
      <c r="BI30" s="162"/>
      <c r="BJ30" s="164"/>
      <c r="BK30" s="174"/>
      <c r="BL30" s="182"/>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row>
    <row r="31" spans="1:102" ht="151.5" customHeight="1">
      <c r="A31" s="163"/>
      <c r="B31" s="125"/>
      <c r="C31" s="126"/>
      <c r="D31" s="126"/>
      <c r="E31" s="206"/>
      <c r="F31" s="163"/>
      <c r="G31" s="249"/>
      <c r="H31" s="250"/>
      <c r="I31" s="253"/>
      <c r="J31" s="250"/>
      <c r="K31" s="249"/>
      <c r="L31" s="250"/>
      <c r="M31" s="252"/>
      <c r="N31" s="252"/>
      <c r="O31" s="128"/>
      <c r="P31" s="128"/>
      <c r="Q31" s="256"/>
      <c r="R31" s="128"/>
      <c r="S31" s="240"/>
      <c r="T31" s="240"/>
      <c r="U31" s="255"/>
      <c r="V31" s="240"/>
      <c r="W31" s="240"/>
      <c r="X31" s="240"/>
      <c r="Y31" s="142"/>
      <c r="Z31" s="143"/>
      <c r="AA31" s="255"/>
      <c r="AB31" s="143"/>
      <c r="AC31" s="255"/>
      <c r="AD31" s="257"/>
      <c r="AE31" s="240"/>
      <c r="AF31" s="242"/>
      <c r="AG31" s="242"/>
      <c r="AH31" s="242"/>
      <c r="AI31" s="141"/>
      <c r="AJ31" s="141"/>
      <c r="AK31" s="141"/>
      <c r="AL31" s="141"/>
      <c r="AM31" s="141"/>
      <c r="AN31" s="141"/>
      <c r="AO31" s="141"/>
      <c r="AP31" s="141"/>
      <c r="AQ31" s="141"/>
      <c r="AR31" s="141"/>
      <c r="AS31" s="141"/>
      <c r="AT31" s="141"/>
      <c r="AU31" s="141"/>
      <c r="AV31" s="141"/>
      <c r="AW31" s="141"/>
      <c r="AX31" s="141"/>
      <c r="AY31" s="141"/>
      <c r="AZ31" s="163"/>
      <c r="BA31" s="141"/>
      <c r="BB31" s="141"/>
      <c r="BC31" s="164"/>
      <c r="BD31" s="164"/>
      <c r="BE31" s="164"/>
      <c r="BF31" s="173"/>
      <c r="BG31" s="162"/>
      <c r="BH31" s="162"/>
      <c r="BI31" s="162"/>
      <c r="BJ31" s="164"/>
      <c r="BK31" s="174"/>
      <c r="BL31" s="182"/>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row>
    <row r="32" spans="1:102" ht="151.5" customHeight="1">
      <c r="A32" s="163"/>
      <c r="B32" s="125"/>
      <c r="C32" s="126"/>
      <c r="D32" s="126"/>
      <c r="E32" s="206"/>
      <c r="F32" s="163"/>
      <c r="G32" s="249"/>
      <c r="H32" s="250"/>
      <c r="I32" s="253"/>
      <c r="J32" s="250"/>
      <c r="K32" s="249"/>
      <c r="L32" s="250"/>
      <c r="M32" s="252"/>
      <c r="N32" s="252"/>
      <c r="O32" s="128"/>
      <c r="P32" s="128"/>
      <c r="Q32" s="256"/>
      <c r="R32" s="128"/>
      <c r="S32" s="240"/>
      <c r="T32" s="240"/>
      <c r="U32" s="255"/>
      <c r="V32" s="240"/>
      <c r="W32" s="240"/>
      <c r="X32" s="240"/>
      <c r="Y32" s="142"/>
      <c r="Z32" s="143"/>
      <c r="AA32" s="255"/>
      <c r="AB32" s="143"/>
      <c r="AC32" s="255"/>
      <c r="AD32" s="257"/>
      <c r="AE32" s="240"/>
      <c r="AF32" s="242"/>
      <c r="AG32" s="242"/>
      <c r="AH32" s="242"/>
      <c r="AI32" s="141"/>
      <c r="AJ32" s="141"/>
      <c r="AK32" s="141"/>
      <c r="AL32" s="141"/>
      <c r="AM32" s="141"/>
      <c r="AN32" s="141"/>
      <c r="AO32" s="141"/>
      <c r="AP32" s="141"/>
      <c r="AQ32" s="141"/>
      <c r="AR32" s="141"/>
      <c r="AS32" s="141"/>
      <c r="AT32" s="141"/>
      <c r="AU32" s="141"/>
      <c r="AV32" s="141"/>
      <c r="AW32" s="141"/>
      <c r="AX32" s="141"/>
      <c r="AY32" s="141"/>
      <c r="AZ32" s="163"/>
      <c r="BA32" s="141"/>
      <c r="BB32" s="141"/>
      <c r="BC32" s="164"/>
      <c r="BD32" s="164"/>
      <c r="BE32" s="164"/>
      <c r="BF32" s="173"/>
      <c r="BG32" s="162"/>
      <c r="BH32" s="162"/>
      <c r="BI32" s="162"/>
      <c r="BJ32" s="164"/>
      <c r="BK32" s="174"/>
      <c r="BL32" s="182"/>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row>
    <row r="33" spans="1:102" ht="151.5" customHeight="1">
      <c r="A33" s="163"/>
      <c r="B33" s="125"/>
      <c r="C33" s="126"/>
      <c r="D33" s="126"/>
      <c r="E33" s="206"/>
      <c r="F33" s="163"/>
      <c r="G33" s="249"/>
      <c r="H33" s="250"/>
      <c r="I33" s="253"/>
      <c r="J33" s="250"/>
      <c r="K33" s="249"/>
      <c r="L33" s="250"/>
      <c r="M33" s="252"/>
      <c r="N33" s="252"/>
      <c r="O33" s="128"/>
      <c r="P33" s="128"/>
      <c r="Q33" s="256"/>
      <c r="R33" s="128"/>
      <c r="S33" s="240"/>
      <c r="T33" s="240"/>
      <c r="U33" s="255"/>
      <c r="V33" s="240"/>
      <c r="W33" s="240"/>
      <c r="X33" s="240"/>
      <c r="Y33" s="142"/>
      <c r="Z33" s="143"/>
      <c r="AA33" s="255"/>
      <c r="AB33" s="143"/>
      <c r="AC33" s="255"/>
      <c r="AD33" s="257"/>
      <c r="AE33" s="240"/>
      <c r="AF33" s="242"/>
      <c r="AG33" s="242"/>
      <c r="AH33" s="242"/>
      <c r="AI33" s="141"/>
      <c r="AJ33" s="141"/>
      <c r="AK33" s="141"/>
      <c r="AL33" s="141"/>
      <c r="AM33" s="141"/>
      <c r="AN33" s="141"/>
      <c r="AO33" s="141"/>
      <c r="AP33" s="141"/>
      <c r="AQ33" s="141"/>
      <c r="AR33" s="141"/>
      <c r="AS33" s="141"/>
      <c r="AT33" s="141"/>
      <c r="AU33" s="141"/>
      <c r="AV33" s="141"/>
      <c r="AW33" s="141"/>
      <c r="AX33" s="141"/>
      <c r="AY33" s="141"/>
      <c r="AZ33" s="163"/>
      <c r="BA33" s="141"/>
      <c r="BB33" s="141"/>
      <c r="BC33" s="164"/>
      <c r="BD33" s="164"/>
      <c r="BE33" s="164"/>
      <c r="BF33" s="173"/>
      <c r="BG33" s="162"/>
      <c r="BH33" s="162"/>
      <c r="BI33" s="162"/>
      <c r="BJ33" s="164"/>
      <c r="BK33" s="174"/>
      <c r="BL33" s="182"/>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row>
    <row r="34" spans="1:102" ht="151.5" customHeight="1">
      <c r="A34" s="163"/>
      <c r="B34" s="125"/>
      <c r="C34" s="126"/>
      <c r="D34" s="126"/>
      <c r="E34" s="206"/>
      <c r="F34" s="163"/>
      <c r="G34" s="249"/>
      <c r="H34" s="250"/>
      <c r="I34" s="253"/>
      <c r="J34" s="250"/>
      <c r="K34" s="249"/>
      <c r="L34" s="250"/>
      <c r="M34" s="252"/>
      <c r="N34" s="252"/>
      <c r="O34" s="128"/>
      <c r="P34" s="128"/>
      <c r="Q34" s="256"/>
      <c r="R34" s="128"/>
      <c r="S34" s="240"/>
      <c r="T34" s="240"/>
      <c r="U34" s="255"/>
      <c r="V34" s="240"/>
      <c r="W34" s="240"/>
      <c r="X34" s="240"/>
      <c r="Y34" s="142"/>
      <c r="Z34" s="143"/>
      <c r="AA34" s="255"/>
      <c r="AB34" s="143"/>
      <c r="AC34" s="255"/>
      <c r="AD34" s="257"/>
      <c r="AE34" s="240"/>
      <c r="AF34" s="242"/>
      <c r="AG34" s="242"/>
      <c r="AH34" s="242"/>
      <c r="AI34" s="141"/>
      <c r="AJ34" s="141"/>
      <c r="AK34" s="141"/>
      <c r="AL34" s="141"/>
      <c r="AM34" s="141"/>
      <c r="AN34" s="141"/>
      <c r="AO34" s="141"/>
      <c r="AP34" s="141"/>
      <c r="AQ34" s="141"/>
      <c r="AR34" s="141"/>
      <c r="AS34" s="141"/>
      <c r="AT34" s="141"/>
      <c r="AU34" s="141"/>
      <c r="AV34" s="141"/>
      <c r="AW34" s="141"/>
      <c r="AX34" s="141"/>
      <c r="AY34" s="141"/>
      <c r="AZ34" s="163"/>
      <c r="BA34" s="141"/>
      <c r="BB34" s="141"/>
      <c r="BC34" s="164"/>
      <c r="BD34" s="164"/>
      <c r="BE34" s="164"/>
      <c r="BF34" s="173"/>
      <c r="BG34" s="162"/>
      <c r="BH34" s="162"/>
      <c r="BI34" s="162"/>
      <c r="BJ34" s="164"/>
      <c r="BK34" s="174"/>
      <c r="BL34" s="182"/>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row>
    <row r="35" spans="1:102" ht="151.5" customHeight="1">
      <c r="A35" s="163"/>
      <c r="B35" s="125"/>
      <c r="C35" s="126"/>
      <c r="D35" s="126"/>
      <c r="E35" s="206"/>
      <c r="F35" s="163"/>
      <c r="G35" s="249"/>
      <c r="H35" s="250"/>
      <c r="I35" s="253"/>
      <c r="J35" s="250"/>
      <c r="K35" s="249"/>
      <c r="L35" s="250"/>
      <c r="M35" s="252"/>
      <c r="N35" s="252"/>
      <c r="O35" s="128"/>
      <c r="P35" s="128"/>
      <c r="Q35" s="232"/>
      <c r="R35" s="128"/>
      <c r="S35" s="240"/>
      <c r="T35" s="240"/>
      <c r="U35" s="255"/>
      <c r="V35" s="240"/>
      <c r="W35" s="240"/>
      <c r="X35" s="240"/>
      <c r="Y35" s="142"/>
      <c r="Z35" s="143"/>
      <c r="AA35" s="255"/>
      <c r="AB35" s="143"/>
      <c r="AC35" s="255"/>
      <c r="AD35" s="257"/>
      <c r="AE35" s="240"/>
      <c r="AF35" s="242"/>
      <c r="AG35" s="242"/>
      <c r="AH35" s="242"/>
      <c r="AI35" s="141"/>
      <c r="AJ35" s="141"/>
      <c r="AK35" s="141"/>
      <c r="AL35" s="141"/>
      <c r="AM35" s="141"/>
      <c r="AN35" s="141"/>
      <c r="AO35" s="141"/>
      <c r="AP35" s="141"/>
      <c r="AQ35" s="141"/>
      <c r="AR35" s="141"/>
      <c r="AS35" s="141"/>
      <c r="AT35" s="141"/>
      <c r="AU35" s="141"/>
      <c r="AV35" s="141"/>
      <c r="AW35" s="141"/>
      <c r="AX35" s="141"/>
      <c r="AY35" s="141"/>
      <c r="AZ35" s="163"/>
      <c r="BA35" s="141"/>
      <c r="BB35" s="141"/>
      <c r="BC35" s="164"/>
      <c r="BD35" s="164"/>
      <c r="BE35" s="164"/>
      <c r="BF35" s="173"/>
      <c r="BG35" s="162"/>
      <c r="BH35" s="162"/>
      <c r="BI35" s="162"/>
      <c r="BJ35" s="164"/>
      <c r="BK35" s="174"/>
      <c r="BL35" s="182"/>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row>
    <row r="36" spans="1:102" ht="151.5" customHeight="1">
      <c r="A36" s="163"/>
      <c r="B36" s="125"/>
      <c r="C36" s="126"/>
      <c r="D36" s="126"/>
      <c r="E36" s="206"/>
      <c r="F36" s="163"/>
      <c r="G36" s="249"/>
      <c r="H36" s="250"/>
      <c r="I36" s="253"/>
      <c r="J36" s="250"/>
      <c r="K36" s="249"/>
      <c r="L36" s="250"/>
      <c r="M36" s="252"/>
      <c r="N36" s="252"/>
      <c r="O36" s="128"/>
      <c r="P36" s="128"/>
      <c r="Q36" s="256"/>
      <c r="R36" s="128"/>
      <c r="S36" s="240"/>
      <c r="T36" s="240"/>
      <c r="U36" s="255"/>
      <c r="V36" s="240"/>
      <c r="W36" s="240"/>
      <c r="X36" s="240"/>
      <c r="Y36" s="142"/>
      <c r="Z36" s="143"/>
      <c r="AA36" s="255"/>
      <c r="AB36" s="143"/>
      <c r="AC36" s="255"/>
      <c r="AD36" s="257"/>
      <c r="AE36" s="240"/>
      <c r="AF36" s="242"/>
      <c r="AG36" s="242"/>
      <c r="AH36" s="242"/>
      <c r="AI36" s="141"/>
      <c r="AJ36" s="141"/>
      <c r="AK36" s="141"/>
      <c r="AL36" s="141"/>
      <c r="AM36" s="141"/>
      <c r="AN36" s="141"/>
      <c r="AO36" s="141"/>
      <c r="AP36" s="141"/>
      <c r="AQ36" s="141"/>
      <c r="AR36" s="141"/>
      <c r="AS36" s="141"/>
      <c r="AT36" s="141"/>
      <c r="AU36" s="141"/>
      <c r="AV36" s="141"/>
      <c r="AW36" s="141"/>
      <c r="AX36" s="141"/>
      <c r="AY36" s="141"/>
      <c r="AZ36" s="163"/>
      <c r="BA36" s="141"/>
      <c r="BB36" s="141"/>
      <c r="BC36" s="164"/>
      <c r="BD36" s="164"/>
      <c r="BE36" s="164"/>
      <c r="BF36" s="173"/>
      <c r="BG36" s="162"/>
      <c r="BH36" s="162"/>
      <c r="BI36" s="162"/>
      <c r="BJ36" s="164"/>
      <c r="BK36" s="174"/>
      <c r="BL36" s="182"/>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row>
    <row r="37" spans="1:102" ht="151.5" customHeight="1">
      <c r="A37" s="163"/>
      <c r="B37" s="125"/>
      <c r="C37" s="126"/>
      <c r="D37" s="126"/>
      <c r="E37" s="206"/>
      <c r="F37" s="163"/>
      <c r="G37" s="249"/>
      <c r="H37" s="250"/>
      <c r="I37" s="253"/>
      <c r="J37" s="250"/>
      <c r="K37" s="249"/>
      <c r="L37" s="250"/>
      <c r="M37" s="252"/>
      <c r="N37" s="252"/>
      <c r="O37" s="128"/>
      <c r="P37" s="128"/>
      <c r="Q37" s="256"/>
      <c r="R37" s="128"/>
      <c r="S37" s="240"/>
      <c r="T37" s="240"/>
      <c r="U37" s="255"/>
      <c r="V37" s="240"/>
      <c r="W37" s="240"/>
      <c r="X37" s="240"/>
      <c r="Y37" s="142"/>
      <c r="Z37" s="143"/>
      <c r="AA37" s="255"/>
      <c r="AB37" s="143"/>
      <c r="AC37" s="255"/>
      <c r="AD37" s="257"/>
      <c r="AE37" s="240"/>
      <c r="AF37" s="242"/>
      <c r="AG37" s="242"/>
      <c r="AH37" s="242"/>
      <c r="AI37" s="141"/>
      <c r="AJ37" s="141"/>
      <c r="AK37" s="141"/>
      <c r="AL37" s="141"/>
      <c r="AM37" s="141"/>
      <c r="AN37" s="141"/>
      <c r="AO37" s="141"/>
      <c r="AP37" s="141"/>
      <c r="AQ37" s="141"/>
      <c r="AR37" s="141"/>
      <c r="AS37" s="141"/>
      <c r="AT37" s="141"/>
      <c r="AU37" s="141"/>
      <c r="AV37" s="141"/>
      <c r="AW37" s="141"/>
      <c r="AX37" s="141"/>
      <c r="AY37" s="141"/>
      <c r="AZ37" s="163"/>
      <c r="BA37" s="141"/>
      <c r="BB37" s="141"/>
      <c r="BC37" s="164"/>
      <c r="BD37" s="164"/>
      <c r="BE37" s="164"/>
      <c r="BF37" s="173"/>
      <c r="BG37" s="162"/>
      <c r="BH37" s="162"/>
      <c r="BI37" s="162"/>
      <c r="BJ37" s="164"/>
      <c r="BK37" s="174"/>
      <c r="BL37" s="182"/>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row>
    <row r="38" spans="1:102" ht="151.5" customHeight="1">
      <c r="A38" s="163"/>
      <c r="B38" s="125"/>
      <c r="C38" s="126"/>
      <c r="D38" s="126"/>
      <c r="E38" s="206"/>
      <c r="F38" s="163"/>
      <c r="G38" s="249"/>
      <c r="H38" s="250"/>
      <c r="I38" s="253"/>
      <c r="J38" s="250"/>
      <c r="K38" s="249"/>
      <c r="L38" s="250"/>
      <c r="M38" s="252"/>
      <c r="N38" s="252"/>
      <c r="O38" s="128"/>
      <c r="P38" s="128"/>
      <c r="Q38" s="256"/>
      <c r="R38" s="128"/>
      <c r="S38" s="240"/>
      <c r="T38" s="240"/>
      <c r="U38" s="255"/>
      <c r="V38" s="240"/>
      <c r="W38" s="240"/>
      <c r="X38" s="240"/>
      <c r="Y38" s="142"/>
      <c r="Z38" s="143"/>
      <c r="AA38" s="255"/>
      <c r="AB38" s="143"/>
      <c r="AC38" s="255"/>
      <c r="AD38" s="257"/>
      <c r="AE38" s="240"/>
      <c r="AF38" s="242"/>
      <c r="AG38" s="242"/>
      <c r="AH38" s="242"/>
      <c r="AI38" s="141"/>
      <c r="AJ38" s="141"/>
      <c r="AK38" s="141"/>
      <c r="AL38" s="141"/>
      <c r="AM38" s="141"/>
      <c r="AN38" s="141"/>
      <c r="AO38" s="141"/>
      <c r="AP38" s="141"/>
      <c r="AQ38" s="141"/>
      <c r="AR38" s="141"/>
      <c r="AS38" s="141"/>
      <c r="AT38" s="141"/>
      <c r="AU38" s="141"/>
      <c r="AV38" s="141"/>
      <c r="AW38" s="141"/>
      <c r="AX38" s="141"/>
      <c r="AY38" s="141"/>
      <c r="AZ38" s="163"/>
      <c r="BA38" s="141"/>
      <c r="BB38" s="141"/>
      <c r="BC38" s="164"/>
      <c r="BD38" s="164"/>
      <c r="BE38" s="164"/>
      <c r="BF38" s="173"/>
      <c r="BG38" s="162"/>
      <c r="BH38" s="162"/>
      <c r="BI38" s="162"/>
      <c r="BJ38" s="164"/>
      <c r="BK38" s="174"/>
      <c r="BL38" s="182"/>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row>
    <row r="39" spans="1:102" ht="151.5" customHeight="1">
      <c r="A39" s="163"/>
      <c r="B39" s="125"/>
      <c r="C39" s="126"/>
      <c r="D39" s="126"/>
      <c r="E39" s="206"/>
      <c r="F39" s="163"/>
      <c r="G39" s="249"/>
      <c r="H39" s="250"/>
      <c r="I39" s="253"/>
      <c r="J39" s="250"/>
      <c r="K39" s="249"/>
      <c r="L39" s="250"/>
      <c r="M39" s="252"/>
      <c r="N39" s="252"/>
      <c r="O39" s="128"/>
      <c r="P39" s="128"/>
      <c r="Q39" s="256"/>
      <c r="R39" s="128"/>
      <c r="S39" s="240"/>
      <c r="T39" s="240"/>
      <c r="U39" s="255"/>
      <c r="V39" s="240"/>
      <c r="W39" s="240"/>
      <c r="X39" s="240"/>
      <c r="Y39" s="142"/>
      <c r="Z39" s="143"/>
      <c r="AA39" s="255"/>
      <c r="AB39" s="143"/>
      <c r="AC39" s="255"/>
      <c r="AD39" s="257"/>
      <c r="AE39" s="240"/>
      <c r="AF39" s="242"/>
      <c r="AG39" s="242"/>
      <c r="AH39" s="242"/>
      <c r="AI39" s="141"/>
      <c r="AJ39" s="141"/>
      <c r="AK39" s="141"/>
      <c r="AL39" s="141"/>
      <c r="AM39" s="141"/>
      <c r="AN39" s="141"/>
      <c r="AO39" s="141"/>
      <c r="AP39" s="141"/>
      <c r="AQ39" s="141"/>
      <c r="AR39" s="141"/>
      <c r="AS39" s="141"/>
      <c r="AT39" s="141"/>
      <c r="AU39" s="141"/>
      <c r="AV39" s="141"/>
      <c r="AW39" s="141"/>
      <c r="AX39" s="141"/>
      <c r="AY39" s="141"/>
      <c r="AZ39" s="163"/>
      <c r="BA39" s="141"/>
      <c r="BB39" s="141"/>
      <c r="BC39" s="164"/>
      <c r="BD39" s="164"/>
      <c r="BE39" s="164"/>
      <c r="BF39" s="173"/>
      <c r="BG39" s="162"/>
      <c r="BH39" s="162"/>
      <c r="BI39" s="162"/>
      <c r="BJ39" s="164"/>
      <c r="BK39" s="174"/>
      <c r="BL39" s="182"/>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row>
    <row r="40" spans="1:102" ht="151.5" customHeight="1">
      <c r="A40" s="163"/>
      <c r="B40" s="125"/>
      <c r="C40" s="126"/>
      <c r="D40" s="126"/>
      <c r="E40" s="206"/>
      <c r="F40" s="163"/>
      <c r="G40" s="249"/>
      <c r="H40" s="250"/>
      <c r="I40" s="253"/>
      <c r="J40" s="250"/>
      <c r="K40" s="249"/>
      <c r="L40" s="250"/>
      <c r="M40" s="252"/>
      <c r="N40" s="252"/>
      <c r="O40" s="128"/>
      <c r="P40" s="128"/>
      <c r="Q40" s="256"/>
      <c r="R40" s="128"/>
      <c r="S40" s="240"/>
      <c r="T40" s="240"/>
      <c r="U40" s="255"/>
      <c r="V40" s="240"/>
      <c r="W40" s="240"/>
      <c r="X40" s="240"/>
      <c r="Y40" s="142"/>
      <c r="Z40" s="143"/>
      <c r="AA40" s="255"/>
      <c r="AB40" s="143"/>
      <c r="AC40" s="255"/>
      <c r="AD40" s="257"/>
      <c r="AE40" s="240"/>
      <c r="AF40" s="242"/>
      <c r="AG40" s="242"/>
      <c r="AH40" s="242"/>
      <c r="AI40" s="141"/>
      <c r="AJ40" s="141"/>
      <c r="AK40" s="141"/>
      <c r="AL40" s="141"/>
      <c r="AM40" s="141"/>
      <c r="AN40" s="141"/>
      <c r="AO40" s="141"/>
      <c r="AP40" s="141"/>
      <c r="AQ40" s="141"/>
      <c r="AR40" s="141"/>
      <c r="AS40" s="141"/>
      <c r="AT40" s="141"/>
      <c r="AU40" s="141"/>
      <c r="AV40" s="141"/>
      <c r="AW40" s="141"/>
      <c r="AX40" s="141"/>
      <c r="AY40" s="141"/>
      <c r="AZ40" s="163"/>
      <c r="BA40" s="141"/>
      <c r="BB40" s="141"/>
      <c r="BC40" s="164"/>
      <c r="BD40" s="164"/>
      <c r="BE40" s="164"/>
      <c r="BF40" s="173"/>
      <c r="BG40" s="162"/>
      <c r="BH40" s="162"/>
      <c r="BI40" s="162"/>
      <c r="BJ40" s="164"/>
      <c r="BK40" s="174"/>
      <c r="BL40" s="182"/>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row>
    <row r="41" spans="1:102" ht="151.5" customHeight="1">
      <c r="A41" s="163"/>
      <c r="B41" s="125"/>
      <c r="C41" s="126"/>
      <c r="D41" s="126"/>
      <c r="E41" s="206"/>
      <c r="F41" s="163"/>
      <c r="G41" s="249"/>
      <c r="H41" s="250"/>
      <c r="I41" s="253"/>
      <c r="J41" s="250"/>
      <c r="K41" s="249"/>
      <c r="L41" s="250"/>
      <c r="M41" s="252"/>
      <c r="N41" s="252"/>
      <c r="O41" s="128"/>
      <c r="P41" s="128"/>
      <c r="Q41" s="232"/>
      <c r="R41" s="128"/>
      <c r="S41" s="240"/>
      <c r="T41" s="240"/>
      <c r="U41" s="255"/>
      <c r="V41" s="240"/>
      <c r="W41" s="240"/>
      <c r="X41" s="240"/>
      <c r="Y41" s="142"/>
      <c r="Z41" s="143"/>
      <c r="AA41" s="255"/>
      <c r="AB41" s="143"/>
      <c r="AC41" s="255"/>
      <c r="AD41" s="257"/>
      <c r="AE41" s="240"/>
      <c r="AF41" s="242"/>
      <c r="AG41" s="242"/>
      <c r="AH41" s="242"/>
      <c r="AI41" s="141"/>
      <c r="AJ41" s="141"/>
      <c r="AK41" s="141"/>
      <c r="AL41" s="141"/>
      <c r="AM41" s="141"/>
      <c r="AN41" s="141"/>
      <c r="AO41" s="141"/>
      <c r="AP41" s="141"/>
      <c r="AQ41" s="141"/>
      <c r="AR41" s="141"/>
      <c r="AS41" s="141"/>
      <c r="AT41" s="141"/>
      <c r="AU41" s="141"/>
      <c r="AV41" s="141"/>
      <c r="AW41" s="141"/>
      <c r="AX41" s="141"/>
      <c r="AY41" s="141"/>
      <c r="AZ41" s="163"/>
      <c r="BA41" s="141"/>
      <c r="BB41" s="141"/>
      <c r="BC41" s="164"/>
      <c r="BD41" s="164"/>
      <c r="BE41" s="164"/>
      <c r="BF41" s="173"/>
      <c r="BG41" s="162"/>
      <c r="BH41" s="162"/>
      <c r="BI41" s="162"/>
      <c r="BJ41" s="164"/>
      <c r="BK41" s="174"/>
      <c r="BL41" s="182"/>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row>
    <row r="42" spans="1:102" ht="151.5" customHeight="1">
      <c r="A42" s="163"/>
      <c r="B42" s="125"/>
      <c r="C42" s="126"/>
      <c r="D42" s="126"/>
      <c r="E42" s="206"/>
      <c r="F42" s="163"/>
      <c r="G42" s="249"/>
      <c r="H42" s="250"/>
      <c r="I42" s="253"/>
      <c r="J42" s="250"/>
      <c r="K42" s="249"/>
      <c r="L42" s="250"/>
      <c r="M42" s="252"/>
      <c r="N42" s="252"/>
      <c r="O42" s="128"/>
      <c r="P42" s="128"/>
      <c r="Q42" s="256"/>
      <c r="R42" s="128"/>
      <c r="S42" s="240"/>
      <c r="T42" s="240"/>
      <c r="U42" s="255"/>
      <c r="V42" s="240"/>
      <c r="W42" s="240"/>
      <c r="X42" s="240"/>
      <c r="Y42" s="142"/>
      <c r="Z42" s="143"/>
      <c r="AA42" s="255"/>
      <c r="AB42" s="143"/>
      <c r="AC42" s="255"/>
      <c r="AD42" s="257"/>
      <c r="AE42" s="240"/>
      <c r="AF42" s="242"/>
      <c r="AG42" s="242"/>
      <c r="AH42" s="242"/>
      <c r="AI42" s="141"/>
      <c r="AJ42" s="141"/>
      <c r="AK42" s="141"/>
      <c r="AL42" s="141"/>
      <c r="AM42" s="141"/>
      <c r="AN42" s="141"/>
      <c r="AO42" s="141"/>
      <c r="AP42" s="141"/>
      <c r="AQ42" s="141"/>
      <c r="AR42" s="141"/>
      <c r="AS42" s="141"/>
      <c r="AT42" s="141"/>
      <c r="AU42" s="141"/>
      <c r="AV42" s="141"/>
      <c r="AW42" s="141"/>
      <c r="AX42" s="141"/>
      <c r="AY42" s="141"/>
      <c r="AZ42" s="163"/>
      <c r="BA42" s="141"/>
      <c r="BB42" s="141"/>
      <c r="BC42" s="164"/>
      <c r="BD42" s="164"/>
      <c r="BE42" s="164"/>
      <c r="BF42" s="173"/>
      <c r="BG42" s="162"/>
      <c r="BH42" s="162"/>
      <c r="BI42" s="162"/>
      <c r="BJ42" s="164"/>
      <c r="BK42" s="174"/>
      <c r="BL42" s="182"/>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131"/>
      <c r="CN42" s="131"/>
      <c r="CO42" s="131"/>
      <c r="CP42" s="131"/>
      <c r="CQ42" s="131"/>
      <c r="CR42" s="131"/>
      <c r="CS42" s="131"/>
      <c r="CT42" s="131"/>
      <c r="CU42" s="131"/>
      <c r="CV42" s="131"/>
      <c r="CW42" s="131"/>
      <c r="CX42" s="131"/>
    </row>
    <row r="43" spans="1:102" ht="151.5" hidden="1" customHeight="1">
      <c r="A43" s="163"/>
      <c r="B43" s="125"/>
      <c r="C43" s="126"/>
      <c r="D43" s="126"/>
      <c r="E43" s="206"/>
      <c r="F43" s="163"/>
      <c r="G43" s="249"/>
      <c r="H43" s="250"/>
      <c r="I43" s="253"/>
      <c r="J43" s="250"/>
      <c r="K43" s="249"/>
      <c r="L43" s="250"/>
      <c r="M43" s="252"/>
      <c r="N43" s="252"/>
      <c r="O43" s="128"/>
      <c r="P43" s="128"/>
      <c r="Q43" s="256"/>
      <c r="R43" s="128"/>
      <c r="S43" s="240"/>
      <c r="T43" s="240"/>
      <c r="U43" s="255"/>
      <c r="V43" s="240"/>
      <c r="W43" s="240"/>
      <c r="X43" s="240"/>
      <c r="Y43" s="142"/>
      <c r="Z43" s="143"/>
      <c r="AA43" s="255"/>
      <c r="AB43" s="143"/>
      <c r="AC43" s="255"/>
      <c r="AD43" s="257"/>
      <c r="AE43" s="240"/>
      <c r="AF43" s="242"/>
      <c r="AG43" s="242"/>
      <c r="AH43" s="242"/>
      <c r="AI43" s="141"/>
      <c r="AJ43" s="141"/>
      <c r="AK43" s="141"/>
      <c r="AL43" s="141"/>
      <c r="AM43" s="141"/>
      <c r="AN43" s="141"/>
      <c r="AO43" s="141"/>
      <c r="AP43" s="141"/>
      <c r="AQ43" s="141"/>
      <c r="AR43" s="141"/>
      <c r="AS43" s="141"/>
      <c r="AT43" s="141"/>
      <c r="AU43" s="141"/>
      <c r="AV43" s="141"/>
      <c r="AW43" s="141"/>
      <c r="AX43" s="141"/>
      <c r="AY43" s="141"/>
      <c r="AZ43" s="163"/>
      <c r="BA43" s="141"/>
      <c r="BB43" s="141"/>
      <c r="BC43" s="164"/>
      <c r="BD43" s="164"/>
      <c r="BE43" s="164"/>
      <c r="BF43" s="173"/>
      <c r="BG43" s="162"/>
      <c r="BH43" s="162"/>
      <c r="BI43" s="162"/>
      <c r="BJ43" s="164"/>
      <c r="BK43" s="174"/>
      <c r="BL43" s="182"/>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N43" s="131"/>
      <c r="CO43" s="131"/>
      <c r="CP43" s="131"/>
      <c r="CQ43" s="131"/>
      <c r="CR43" s="131"/>
      <c r="CS43" s="131"/>
      <c r="CT43" s="131"/>
      <c r="CU43" s="131"/>
      <c r="CV43" s="131"/>
      <c r="CW43" s="131"/>
      <c r="CX43" s="131"/>
    </row>
    <row r="44" spans="1:102" ht="151.5" hidden="1" customHeight="1">
      <c r="A44" s="163"/>
      <c r="B44" s="125"/>
      <c r="C44" s="126"/>
      <c r="D44" s="126"/>
      <c r="E44" s="206"/>
      <c r="F44" s="163"/>
      <c r="G44" s="249"/>
      <c r="H44" s="250"/>
      <c r="I44" s="253"/>
      <c r="J44" s="250"/>
      <c r="K44" s="249"/>
      <c r="L44" s="250"/>
      <c r="M44" s="252"/>
      <c r="N44" s="252"/>
      <c r="O44" s="128"/>
      <c r="P44" s="128"/>
      <c r="Q44" s="256"/>
      <c r="R44" s="128"/>
      <c r="S44" s="240"/>
      <c r="T44" s="240"/>
      <c r="U44" s="255"/>
      <c r="V44" s="240"/>
      <c r="W44" s="240"/>
      <c r="X44" s="240"/>
      <c r="Y44" s="142"/>
      <c r="Z44" s="143"/>
      <c r="AA44" s="255"/>
      <c r="AB44" s="143"/>
      <c r="AC44" s="255"/>
      <c r="AD44" s="257"/>
      <c r="AE44" s="240"/>
      <c r="AF44" s="242"/>
      <c r="AG44" s="242"/>
      <c r="AH44" s="242"/>
      <c r="AI44" s="141"/>
      <c r="AJ44" s="141"/>
      <c r="AK44" s="141"/>
      <c r="AL44" s="141"/>
      <c r="AM44" s="141"/>
      <c r="AN44" s="141"/>
      <c r="AO44" s="141"/>
      <c r="AP44" s="141"/>
      <c r="AQ44" s="141"/>
      <c r="AR44" s="141"/>
      <c r="AS44" s="141"/>
      <c r="AT44" s="141"/>
      <c r="AU44" s="141"/>
      <c r="AV44" s="141"/>
      <c r="AW44" s="141"/>
      <c r="AX44" s="141"/>
      <c r="AY44" s="141"/>
      <c r="AZ44" s="163"/>
      <c r="BA44" s="141"/>
      <c r="BB44" s="141"/>
      <c r="BC44" s="164"/>
      <c r="BD44" s="164"/>
      <c r="BE44" s="164"/>
      <c r="BF44" s="173"/>
      <c r="BG44" s="162"/>
      <c r="BH44" s="162"/>
      <c r="BI44" s="162"/>
      <c r="BJ44" s="164"/>
      <c r="BK44" s="174"/>
      <c r="BL44" s="182"/>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N44" s="131"/>
      <c r="CO44" s="131"/>
      <c r="CP44" s="131"/>
      <c r="CQ44" s="131"/>
      <c r="CR44" s="131"/>
      <c r="CS44" s="131"/>
      <c r="CT44" s="131"/>
      <c r="CU44" s="131"/>
      <c r="CV44" s="131"/>
      <c r="CW44" s="131"/>
      <c r="CX44" s="131"/>
    </row>
    <row r="45" spans="1:102" ht="151.5" hidden="1" customHeight="1">
      <c r="A45" s="163"/>
      <c r="B45" s="125"/>
      <c r="C45" s="126"/>
      <c r="D45" s="126"/>
      <c r="E45" s="206"/>
      <c r="F45" s="163"/>
      <c r="G45" s="249"/>
      <c r="H45" s="250"/>
      <c r="I45" s="253"/>
      <c r="J45" s="250"/>
      <c r="K45" s="249"/>
      <c r="L45" s="250"/>
      <c r="M45" s="252"/>
      <c r="N45" s="252"/>
      <c r="O45" s="128"/>
      <c r="P45" s="128"/>
      <c r="Q45" s="256"/>
      <c r="R45" s="128"/>
      <c r="S45" s="240"/>
      <c r="T45" s="240"/>
      <c r="U45" s="255"/>
      <c r="V45" s="240"/>
      <c r="W45" s="240"/>
      <c r="X45" s="240"/>
      <c r="Y45" s="142"/>
      <c r="Z45" s="143"/>
      <c r="AA45" s="255"/>
      <c r="AB45" s="143"/>
      <c r="AC45" s="255"/>
      <c r="AD45" s="257"/>
      <c r="AE45" s="240"/>
      <c r="AF45" s="242"/>
      <c r="AG45" s="242"/>
      <c r="AH45" s="242"/>
      <c r="AI45" s="141"/>
      <c r="AJ45" s="141"/>
      <c r="AK45" s="141"/>
      <c r="AL45" s="141"/>
      <c r="AM45" s="141"/>
      <c r="AN45" s="141"/>
      <c r="AO45" s="141"/>
      <c r="AP45" s="141"/>
      <c r="AQ45" s="141"/>
      <c r="AR45" s="141"/>
      <c r="AS45" s="141"/>
      <c r="AT45" s="141"/>
      <c r="AU45" s="141"/>
      <c r="AV45" s="141"/>
      <c r="AW45" s="141"/>
      <c r="AX45" s="141"/>
      <c r="AY45" s="141"/>
      <c r="AZ45" s="163"/>
      <c r="BA45" s="141"/>
      <c r="BB45" s="141"/>
      <c r="BC45" s="164"/>
      <c r="BD45" s="164"/>
      <c r="BE45" s="164"/>
      <c r="BF45" s="173"/>
      <c r="BG45" s="162"/>
      <c r="BH45" s="162"/>
      <c r="BI45" s="162"/>
      <c r="BJ45" s="164"/>
      <c r="BK45" s="174"/>
      <c r="BL45" s="182"/>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row>
    <row r="46" spans="1:102" ht="151.5" hidden="1" customHeight="1">
      <c r="A46" s="163"/>
      <c r="B46" s="125"/>
      <c r="C46" s="126"/>
      <c r="D46" s="126"/>
      <c r="E46" s="206"/>
      <c r="F46" s="163"/>
      <c r="G46" s="249"/>
      <c r="H46" s="250"/>
      <c r="I46" s="253"/>
      <c r="J46" s="250"/>
      <c r="K46" s="249"/>
      <c r="L46" s="250"/>
      <c r="M46" s="252"/>
      <c r="N46" s="252"/>
      <c r="O46" s="128"/>
      <c r="P46" s="128"/>
      <c r="Q46" s="256"/>
      <c r="R46" s="128"/>
      <c r="S46" s="240"/>
      <c r="T46" s="240"/>
      <c r="U46" s="255"/>
      <c r="V46" s="240"/>
      <c r="W46" s="240"/>
      <c r="X46" s="240"/>
      <c r="Y46" s="142"/>
      <c r="Z46" s="143"/>
      <c r="AA46" s="255"/>
      <c r="AB46" s="143"/>
      <c r="AC46" s="255"/>
      <c r="AD46" s="257"/>
      <c r="AE46" s="240"/>
      <c r="AF46" s="242"/>
      <c r="AG46" s="242"/>
      <c r="AH46" s="242"/>
      <c r="AI46" s="141"/>
      <c r="AJ46" s="141"/>
      <c r="AK46" s="141"/>
      <c r="AL46" s="141"/>
      <c r="AM46" s="141"/>
      <c r="AN46" s="141"/>
      <c r="AO46" s="141"/>
      <c r="AP46" s="141"/>
      <c r="AQ46" s="141"/>
      <c r="AR46" s="141"/>
      <c r="AS46" s="141"/>
      <c r="AT46" s="141"/>
      <c r="AU46" s="141"/>
      <c r="AV46" s="141"/>
      <c r="AW46" s="141"/>
      <c r="AX46" s="141"/>
      <c r="AY46" s="141"/>
      <c r="AZ46" s="163"/>
      <c r="BA46" s="141"/>
      <c r="BB46" s="141"/>
      <c r="BC46" s="164"/>
      <c r="BD46" s="164"/>
      <c r="BE46" s="164"/>
      <c r="BF46" s="173"/>
      <c r="BG46" s="162"/>
      <c r="BH46" s="162"/>
      <c r="BI46" s="162"/>
      <c r="BJ46" s="164"/>
      <c r="BK46" s="174"/>
      <c r="BL46" s="182"/>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row>
    <row r="47" spans="1:102" ht="151.5" hidden="1" customHeight="1">
      <c r="A47" s="163"/>
      <c r="B47" s="125"/>
      <c r="C47" s="126"/>
      <c r="D47" s="126"/>
      <c r="E47" s="206"/>
      <c r="F47" s="163"/>
      <c r="G47" s="249"/>
      <c r="H47" s="250"/>
      <c r="I47" s="253"/>
      <c r="J47" s="250"/>
      <c r="K47" s="249"/>
      <c r="L47" s="250"/>
      <c r="M47" s="252"/>
      <c r="N47" s="252"/>
      <c r="O47" s="128"/>
      <c r="P47" s="128"/>
      <c r="Q47" s="232"/>
      <c r="R47" s="128"/>
      <c r="S47" s="240"/>
      <c r="T47" s="240"/>
      <c r="U47" s="255"/>
      <c r="V47" s="240"/>
      <c r="W47" s="240"/>
      <c r="X47" s="240"/>
      <c r="Y47" s="142"/>
      <c r="Z47" s="143"/>
      <c r="AA47" s="255"/>
      <c r="AB47" s="143"/>
      <c r="AC47" s="255"/>
      <c r="AD47" s="257"/>
      <c r="AE47" s="240"/>
      <c r="AF47" s="242"/>
      <c r="AG47" s="242"/>
      <c r="AH47" s="242"/>
      <c r="AI47" s="141"/>
      <c r="AJ47" s="141"/>
      <c r="AK47" s="141"/>
      <c r="AL47" s="141"/>
      <c r="AM47" s="141"/>
      <c r="AN47" s="141"/>
      <c r="AO47" s="141"/>
      <c r="AP47" s="141"/>
      <c r="AQ47" s="141"/>
      <c r="AR47" s="141"/>
      <c r="AS47" s="141"/>
      <c r="AT47" s="141"/>
      <c r="AU47" s="141"/>
      <c r="AV47" s="141"/>
      <c r="AW47" s="141"/>
      <c r="AX47" s="141"/>
      <c r="AY47" s="141"/>
      <c r="AZ47" s="163"/>
      <c r="BA47" s="141"/>
      <c r="BB47" s="141"/>
      <c r="BC47" s="164"/>
      <c r="BD47" s="164"/>
      <c r="BE47" s="164"/>
      <c r="BF47" s="173"/>
      <c r="BG47" s="162"/>
      <c r="BH47" s="162"/>
      <c r="BI47" s="162"/>
      <c r="BJ47" s="164"/>
      <c r="BK47" s="174"/>
      <c r="BL47" s="182"/>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row>
    <row r="48" spans="1:102" ht="151.5" hidden="1" customHeight="1">
      <c r="A48" s="163"/>
      <c r="B48" s="125"/>
      <c r="C48" s="126"/>
      <c r="D48" s="126"/>
      <c r="E48" s="206"/>
      <c r="F48" s="163"/>
      <c r="G48" s="249"/>
      <c r="H48" s="250"/>
      <c r="I48" s="253"/>
      <c r="J48" s="250"/>
      <c r="K48" s="249"/>
      <c r="L48" s="250"/>
      <c r="M48" s="252"/>
      <c r="N48" s="252"/>
      <c r="O48" s="128"/>
      <c r="P48" s="128"/>
      <c r="Q48" s="256"/>
      <c r="R48" s="128"/>
      <c r="S48" s="240"/>
      <c r="T48" s="240"/>
      <c r="U48" s="255"/>
      <c r="V48" s="240"/>
      <c r="W48" s="240"/>
      <c r="X48" s="240"/>
      <c r="Y48" s="142"/>
      <c r="Z48" s="143"/>
      <c r="AA48" s="255"/>
      <c r="AB48" s="143"/>
      <c r="AC48" s="255"/>
      <c r="AD48" s="257"/>
      <c r="AE48" s="240"/>
      <c r="AF48" s="242"/>
      <c r="AG48" s="242"/>
      <c r="AH48" s="242"/>
      <c r="AI48" s="141"/>
      <c r="AJ48" s="141"/>
      <c r="AK48" s="141"/>
      <c r="AL48" s="141"/>
      <c r="AM48" s="141"/>
      <c r="AN48" s="141"/>
      <c r="AO48" s="141"/>
      <c r="AP48" s="141"/>
      <c r="AQ48" s="141"/>
      <c r="AR48" s="141"/>
      <c r="AS48" s="141"/>
      <c r="AT48" s="141"/>
      <c r="AU48" s="141"/>
      <c r="AV48" s="141"/>
      <c r="AW48" s="141"/>
      <c r="AX48" s="141"/>
      <c r="AY48" s="141"/>
      <c r="AZ48" s="163"/>
      <c r="BA48" s="141"/>
      <c r="BB48" s="141"/>
      <c r="BC48" s="164"/>
      <c r="BD48" s="164"/>
      <c r="BE48" s="164"/>
      <c r="BF48" s="173"/>
      <c r="BG48" s="162"/>
      <c r="BH48" s="162"/>
      <c r="BI48" s="162"/>
      <c r="BJ48" s="164"/>
      <c r="BK48" s="174"/>
      <c r="BL48" s="182"/>
      <c r="BM48" s="131"/>
      <c r="BN48" s="131"/>
      <c r="BO48" s="131"/>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row>
    <row r="49" spans="1:102" ht="151.5" hidden="1" customHeight="1">
      <c r="A49" s="163"/>
      <c r="B49" s="125"/>
      <c r="C49" s="126"/>
      <c r="D49" s="126"/>
      <c r="E49" s="206"/>
      <c r="F49" s="163"/>
      <c r="G49" s="249"/>
      <c r="H49" s="250"/>
      <c r="I49" s="253"/>
      <c r="J49" s="250"/>
      <c r="K49" s="249"/>
      <c r="L49" s="250"/>
      <c r="M49" s="252"/>
      <c r="N49" s="252"/>
      <c r="O49" s="128"/>
      <c r="P49" s="128"/>
      <c r="Q49" s="256"/>
      <c r="R49" s="128"/>
      <c r="S49" s="240"/>
      <c r="T49" s="240"/>
      <c r="U49" s="255"/>
      <c r="V49" s="240"/>
      <c r="W49" s="240"/>
      <c r="X49" s="240"/>
      <c r="Y49" s="142"/>
      <c r="Z49" s="143"/>
      <c r="AA49" s="255"/>
      <c r="AB49" s="143"/>
      <c r="AC49" s="255"/>
      <c r="AD49" s="257"/>
      <c r="AE49" s="240"/>
      <c r="AF49" s="242"/>
      <c r="AG49" s="242"/>
      <c r="AH49" s="242"/>
      <c r="AI49" s="141"/>
      <c r="AJ49" s="141"/>
      <c r="AK49" s="141"/>
      <c r="AL49" s="141"/>
      <c r="AM49" s="141"/>
      <c r="AN49" s="141"/>
      <c r="AO49" s="141"/>
      <c r="AP49" s="141"/>
      <c r="AQ49" s="141"/>
      <c r="AR49" s="141"/>
      <c r="AS49" s="141"/>
      <c r="AT49" s="141"/>
      <c r="AU49" s="141"/>
      <c r="AV49" s="141"/>
      <c r="AW49" s="141"/>
      <c r="AX49" s="141"/>
      <c r="AY49" s="141"/>
      <c r="AZ49" s="163"/>
      <c r="BA49" s="141"/>
      <c r="BB49" s="141"/>
      <c r="BC49" s="164"/>
      <c r="BD49" s="164"/>
      <c r="BE49" s="164"/>
      <c r="BF49" s="173"/>
      <c r="BG49" s="162"/>
      <c r="BH49" s="162"/>
      <c r="BI49" s="162"/>
      <c r="BJ49" s="164"/>
      <c r="BK49" s="174"/>
      <c r="BL49" s="182"/>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row>
    <row r="50" spans="1:102" ht="151.5" hidden="1" customHeight="1">
      <c r="A50" s="163"/>
      <c r="B50" s="125"/>
      <c r="C50" s="126"/>
      <c r="D50" s="126"/>
      <c r="E50" s="206"/>
      <c r="F50" s="163"/>
      <c r="G50" s="249"/>
      <c r="H50" s="250"/>
      <c r="I50" s="253"/>
      <c r="J50" s="250"/>
      <c r="K50" s="249"/>
      <c r="L50" s="250"/>
      <c r="M50" s="252"/>
      <c r="N50" s="252"/>
      <c r="O50" s="128"/>
      <c r="P50" s="128"/>
      <c r="Q50" s="256"/>
      <c r="R50" s="128"/>
      <c r="S50" s="240"/>
      <c r="T50" s="240"/>
      <c r="U50" s="255"/>
      <c r="V50" s="240"/>
      <c r="W50" s="240"/>
      <c r="X50" s="240"/>
      <c r="Y50" s="142"/>
      <c r="Z50" s="143"/>
      <c r="AA50" s="255"/>
      <c r="AB50" s="143"/>
      <c r="AC50" s="255"/>
      <c r="AD50" s="257"/>
      <c r="AE50" s="240"/>
      <c r="AF50" s="242"/>
      <c r="AG50" s="242"/>
      <c r="AH50" s="242"/>
      <c r="AI50" s="141"/>
      <c r="AJ50" s="141"/>
      <c r="AK50" s="141"/>
      <c r="AL50" s="141"/>
      <c r="AM50" s="141"/>
      <c r="AN50" s="141"/>
      <c r="AO50" s="141"/>
      <c r="AP50" s="141"/>
      <c r="AQ50" s="141"/>
      <c r="AR50" s="141"/>
      <c r="AS50" s="141"/>
      <c r="AT50" s="141"/>
      <c r="AU50" s="141"/>
      <c r="AV50" s="141"/>
      <c r="AW50" s="141"/>
      <c r="AX50" s="141"/>
      <c r="AY50" s="141"/>
      <c r="AZ50" s="163"/>
      <c r="BA50" s="141"/>
      <c r="BB50" s="141"/>
      <c r="BC50" s="164"/>
      <c r="BD50" s="164"/>
      <c r="BE50" s="164"/>
      <c r="BF50" s="173"/>
      <c r="BG50" s="162"/>
      <c r="BH50" s="162"/>
      <c r="BI50" s="162"/>
      <c r="BJ50" s="164"/>
      <c r="BK50" s="174"/>
      <c r="BL50" s="182"/>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row>
    <row r="51" spans="1:102" ht="151.5" hidden="1" customHeight="1">
      <c r="A51" s="163"/>
      <c r="B51" s="125"/>
      <c r="C51" s="126"/>
      <c r="D51" s="126"/>
      <c r="E51" s="206"/>
      <c r="F51" s="163"/>
      <c r="G51" s="249"/>
      <c r="H51" s="250"/>
      <c r="I51" s="253"/>
      <c r="J51" s="250"/>
      <c r="K51" s="249"/>
      <c r="L51" s="250"/>
      <c r="M51" s="252"/>
      <c r="N51" s="252"/>
      <c r="O51" s="128"/>
      <c r="P51" s="128"/>
      <c r="Q51" s="256"/>
      <c r="R51" s="128"/>
      <c r="S51" s="240"/>
      <c r="T51" s="240"/>
      <c r="U51" s="255"/>
      <c r="V51" s="240"/>
      <c r="W51" s="240"/>
      <c r="X51" s="240"/>
      <c r="Y51" s="142"/>
      <c r="Z51" s="143"/>
      <c r="AA51" s="255"/>
      <c r="AB51" s="143"/>
      <c r="AC51" s="255"/>
      <c r="AD51" s="257"/>
      <c r="AE51" s="240"/>
      <c r="AF51" s="242"/>
      <c r="AG51" s="242"/>
      <c r="AH51" s="242"/>
      <c r="AI51" s="141"/>
      <c r="AJ51" s="141"/>
      <c r="AK51" s="141"/>
      <c r="AL51" s="141"/>
      <c r="AM51" s="141"/>
      <c r="AN51" s="141"/>
      <c r="AO51" s="141"/>
      <c r="AP51" s="141"/>
      <c r="AQ51" s="141"/>
      <c r="AR51" s="141"/>
      <c r="AS51" s="141"/>
      <c r="AT51" s="141"/>
      <c r="AU51" s="141"/>
      <c r="AV51" s="141"/>
      <c r="AW51" s="141"/>
      <c r="AX51" s="141"/>
      <c r="AY51" s="141"/>
      <c r="AZ51" s="163"/>
      <c r="BA51" s="141"/>
      <c r="BB51" s="141"/>
      <c r="BC51" s="164"/>
      <c r="BD51" s="164"/>
      <c r="BE51" s="164"/>
      <c r="BF51" s="173"/>
      <c r="BG51" s="162"/>
      <c r="BH51" s="162"/>
      <c r="BI51" s="162"/>
      <c r="BJ51" s="164"/>
      <c r="BK51" s="174"/>
      <c r="BL51" s="182"/>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row>
    <row r="52" spans="1:102" ht="151.5" hidden="1" customHeight="1">
      <c r="A52" s="163"/>
      <c r="B52" s="125"/>
      <c r="C52" s="126"/>
      <c r="D52" s="126"/>
      <c r="E52" s="206"/>
      <c r="F52" s="163"/>
      <c r="G52" s="249"/>
      <c r="H52" s="250"/>
      <c r="I52" s="253"/>
      <c r="J52" s="250"/>
      <c r="K52" s="249"/>
      <c r="L52" s="250"/>
      <c r="M52" s="252"/>
      <c r="N52" s="252"/>
      <c r="O52" s="128"/>
      <c r="P52" s="128"/>
      <c r="Q52" s="256"/>
      <c r="R52" s="128"/>
      <c r="S52" s="240"/>
      <c r="T52" s="240"/>
      <c r="U52" s="255"/>
      <c r="V52" s="240"/>
      <c r="W52" s="240"/>
      <c r="X52" s="240"/>
      <c r="Y52" s="142"/>
      <c r="Z52" s="143"/>
      <c r="AA52" s="255"/>
      <c r="AB52" s="143"/>
      <c r="AC52" s="255"/>
      <c r="AD52" s="257"/>
      <c r="AE52" s="240"/>
      <c r="AF52" s="242"/>
      <c r="AG52" s="242"/>
      <c r="AH52" s="242"/>
      <c r="AI52" s="141"/>
      <c r="AJ52" s="141"/>
      <c r="AK52" s="141"/>
      <c r="AL52" s="141"/>
      <c r="AM52" s="141"/>
      <c r="AN52" s="141"/>
      <c r="AO52" s="141"/>
      <c r="AP52" s="141"/>
      <c r="AQ52" s="141"/>
      <c r="AR52" s="141"/>
      <c r="AS52" s="141"/>
      <c r="AT52" s="141"/>
      <c r="AU52" s="141"/>
      <c r="AV52" s="141"/>
      <c r="AW52" s="141"/>
      <c r="AX52" s="141"/>
      <c r="AY52" s="141"/>
      <c r="AZ52" s="163"/>
      <c r="BA52" s="141"/>
      <c r="BB52" s="141"/>
      <c r="BC52" s="164"/>
      <c r="BD52" s="164"/>
      <c r="BE52" s="164"/>
      <c r="BF52" s="173"/>
      <c r="BG52" s="162"/>
      <c r="BH52" s="162"/>
      <c r="BI52" s="162"/>
      <c r="BJ52" s="164"/>
      <c r="BK52" s="174"/>
      <c r="BL52" s="182"/>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row>
    <row r="53" spans="1:102" ht="151.5" hidden="1" customHeight="1">
      <c r="A53" s="163"/>
      <c r="B53" s="125"/>
      <c r="C53" s="126"/>
      <c r="D53" s="126"/>
      <c r="E53" s="206"/>
      <c r="F53" s="163"/>
      <c r="G53" s="249"/>
      <c r="H53" s="250"/>
      <c r="I53" s="253"/>
      <c r="J53" s="250"/>
      <c r="K53" s="249"/>
      <c r="L53" s="250"/>
      <c r="M53" s="252"/>
      <c r="N53" s="252"/>
      <c r="O53" s="128"/>
      <c r="P53" s="128"/>
      <c r="Q53" s="232"/>
      <c r="R53" s="128"/>
      <c r="S53" s="240"/>
      <c r="T53" s="240"/>
      <c r="U53" s="255"/>
      <c r="V53" s="240"/>
      <c r="W53" s="240"/>
      <c r="X53" s="240"/>
      <c r="Y53" s="142"/>
      <c r="Z53" s="143"/>
      <c r="AA53" s="255"/>
      <c r="AB53" s="143"/>
      <c r="AC53" s="255"/>
      <c r="AD53" s="257"/>
      <c r="AE53" s="240"/>
      <c r="AF53" s="242"/>
      <c r="AG53" s="242"/>
      <c r="AH53" s="242"/>
      <c r="AI53" s="141"/>
      <c r="AJ53" s="141"/>
      <c r="AK53" s="141"/>
      <c r="AL53" s="141"/>
      <c r="AM53" s="141"/>
      <c r="AN53" s="141"/>
      <c r="AO53" s="141"/>
      <c r="AP53" s="141"/>
      <c r="AQ53" s="141"/>
      <c r="AR53" s="141"/>
      <c r="AS53" s="141"/>
      <c r="AT53" s="141"/>
      <c r="AU53" s="141"/>
      <c r="AV53" s="141"/>
      <c r="AW53" s="141"/>
      <c r="AX53" s="141"/>
      <c r="AY53" s="141"/>
      <c r="AZ53" s="163"/>
      <c r="BA53" s="141"/>
      <c r="BB53" s="141"/>
      <c r="BC53" s="164"/>
      <c r="BD53" s="164"/>
      <c r="BE53" s="164"/>
      <c r="BF53" s="173"/>
      <c r="BG53" s="162"/>
      <c r="BH53" s="162"/>
      <c r="BI53" s="162"/>
      <c r="BJ53" s="164"/>
      <c r="BK53" s="174"/>
      <c r="BL53" s="182"/>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row>
    <row r="54" spans="1:102" ht="151.5" hidden="1" customHeight="1">
      <c r="A54" s="163"/>
      <c r="B54" s="125"/>
      <c r="C54" s="126"/>
      <c r="D54" s="126"/>
      <c r="E54" s="206"/>
      <c r="F54" s="163"/>
      <c r="G54" s="249"/>
      <c r="H54" s="250"/>
      <c r="I54" s="253"/>
      <c r="J54" s="250"/>
      <c r="K54" s="249"/>
      <c r="L54" s="250"/>
      <c r="M54" s="252"/>
      <c r="N54" s="252"/>
      <c r="O54" s="128"/>
      <c r="P54" s="128"/>
      <c r="Q54" s="256"/>
      <c r="R54" s="128"/>
      <c r="S54" s="240"/>
      <c r="T54" s="240"/>
      <c r="U54" s="255"/>
      <c r="V54" s="240"/>
      <c r="W54" s="240"/>
      <c r="X54" s="240"/>
      <c r="Y54" s="142"/>
      <c r="Z54" s="143"/>
      <c r="AA54" s="255"/>
      <c r="AB54" s="143"/>
      <c r="AC54" s="255"/>
      <c r="AD54" s="257"/>
      <c r="AE54" s="240"/>
      <c r="AF54" s="242"/>
      <c r="AG54" s="242"/>
      <c r="AH54" s="242"/>
      <c r="AI54" s="141"/>
      <c r="AJ54" s="141"/>
      <c r="AK54" s="141"/>
      <c r="AL54" s="141"/>
      <c r="AM54" s="141"/>
      <c r="AN54" s="141"/>
      <c r="AO54" s="141"/>
      <c r="AP54" s="141"/>
      <c r="AQ54" s="141"/>
      <c r="AR54" s="141"/>
      <c r="AS54" s="141"/>
      <c r="AT54" s="141"/>
      <c r="AU54" s="141"/>
      <c r="AV54" s="141"/>
      <c r="AW54" s="141"/>
      <c r="AX54" s="141"/>
      <c r="AY54" s="141"/>
      <c r="AZ54" s="163"/>
      <c r="BA54" s="141"/>
      <c r="BB54" s="141"/>
      <c r="BC54" s="164"/>
      <c r="BD54" s="164"/>
      <c r="BE54" s="164"/>
      <c r="BF54" s="173"/>
      <c r="BG54" s="162"/>
      <c r="BH54" s="162"/>
      <c r="BI54" s="162"/>
      <c r="BJ54" s="164"/>
      <c r="BK54" s="174"/>
      <c r="BL54" s="182"/>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row>
    <row r="55" spans="1:102" ht="151.5" hidden="1" customHeight="1">
      <c r="A55" s="163"/>
      <c r="B55" s="125"/>
      <c r="C55" s="126"/>
      <c r="D55" s="126"/>
      <c r="E55" s="206"/>
      <c r="F55" s="163"/>
      <c r="G55" s="249"/>
      <c r="H55" s="250"/>
      <c r="I55" s="253"/>
      <c r="J55" s="250"/>
      <c r="K55" s="249"/>
      <c r="L55" s="250"/>
      <c r="M55" s="252"/>
      <c r="N55" s="252"/>
      <c r="O55" s="128"/>
      <c r="P55" s="128"/>
      <c r="Q55" s="256"/>
      <c r="R55" s="128"/>
      <c r="S55" s="240"/>
      <c r="T55" s="240"/>
      <c r="U55" s="255"/>
      <c r="V55" s="240"/>
      <c r="W55" s="240"/>
      <c r="X55" s="240"/>
      <c r="Y55" s="142"/>
      <c r="Z55" s="143"/>
      <c r="AA55" s="255"/>
      <c r="AB55" s="143"/>
      <c r="AC55" s="255"/>
      <c r="AD55" s="257"/>
      <c r="AE55" s="240"/>
      <c r="AF55" s="242"/>
      <c r="AG55" s="242"/>
      <c r="AH55" s="242"/>
      <c r="AI55" s="141"/>
      <c r="AJ55" s="141"/>
      <c r="AK55" s="141"/>
      <c r="AL55" s="141"/>
      <c r="AM55" s="141"/>
      <c r="AN55" s="141"/>
      <c r="AO55" s="141"/>
      <c r="AP55" s="141"/>
      <c r="AQ55" s="141"/>
      <c r="AR55" s="141"/>
      <c r="AS55" s="141"/>
      <c r="AT55" s="141"/>
      <c r="AU55" s="141"/>
      <c r="AV55" s="141"/>
      <c r="AW55" s="141"/>
      <c r="AX55" s="141"/>
      <c r="AY55" s="141"/>
      <c r="AZ55" s="163"/>
      <c r="BA55" s="141"/>
      <c r="BB55" s="141"/>
      <c r="BC55" s="164"/>
      <c r="BD55" s="164"/>
      <c r="BE55" s="164"/>
      <c r="BF55" s="173"/>
      <c r="BG55" s="162"/>
      <c r="BH55" s="162"/>
      <c r="BI55" s="162"/>
      <c r="BJ55" s="164"/>
      <c r="BK55" s="174"/>
      <c r="BL55" s="182"/>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row>
    <row r="56" spans="1:102" ht="151.5" hidden="1" customHeight="1">
      <c r="A56" s="163"/>
      <c r="B56" s="125"/>
      <c r="C56" s="126"/>
      <c r="D56" s="126"/>
      <c r="E56" s="206"/>
      <c r="F56" s="163"/>
      <c r="G56" s="249"/>
      <c r="H56" s="250"/>
      <c r="I56" s="253"/>
      <c r="J56" s="250"/>
      <c r="K56" s="249"/>
      <c r="L56" s="250"/>
      <c r="M56" s="252"/>
      <c r="N56" s="252"/>
      <c r="O56" s="128"/>
      <c r="P56" s="128"/>
      <c r="Q56" s="256"/>
      <c r="R56" s="128"/>
      <c r="S56" s="240"/>
      <c r="T56" s="240"/>
      <c r="U56" s="255"/>
      <c r="V56" s="240"/>
      <c r="W56" s="240"/>
      <c r="X56" s="240"/>
      <c r="Y56" s="142"/>
      <c r="Z56" s="143"/>
      <c r="AA56" s="255"/>
      <c r="AB56" s="143"/>
      <c r="AC56" s="255"/>
      <c r="AD56" s="257"/>
      <c r="AE56" s="240"/>
      <c r="AF56" s="242"/>
      <c r="AG56" s="242"/>
      <c r="AH56" s="242"/>
      <c r="AI56" s="141"/>
      <c r="AJ56" s="141"/>
      <c r="AK56" s="141"/>
      <c r="AL56" s="141"/>
      <c r="AM56" s="141"/>
      <c r="AN56" s="141"/>
      <c r="AO56" s="141"/>
      <c r="AP56" s="141"/>
      <c r="AQ56" s="141"/>
      <c r="AR56" s="141"/>
      <c r="AS56" s="141"/>
      <c r="AT56" s="141"/>
      <c r="AU56" s="141"/>
      <c r="AV56" s="141"/>
      <c r="AW56" s="141"/>
      <c r="AX56" s="141"/>
      <c r="AY56" s="141"/>
      <c r="AZ56" s="163"/>
      <c r="BA56" s="141"/>
      <c r="BB56" s="141"/>
      <c r="BC56" s="164"/>
      <c r="BD56" s="164"/>
      <c r="BE56" s="164"/>
      <c r="BF56" s="173"/>
      <c r="BG56" s="162"/>
      <c r="BH56" s="162"/>
      <c r="BI56" s="162"/>
      <c r="BJ56" s="164"/>
      <c r="BK56" s="174"/>
      <c r="BL56" s="182"/>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row>
    <row r="57" spans="1:102" ht="151.5" hidden="1" customHeight="1">
      <c r="A57" s="163"/>
      <c r="B57" s="125"/>
      <c r="C57" s="126"/>
      <c r="D57" s="126"/>
      <c r="E57" s="206"/>
      <c r="F57" s="163"/>
      <c r="G57" s="249"/>
      <c r="H57" s="250"/>
      <c r="I57" s="253"/>
      <c r="J57" s="250"/>
      <c r="K57" s="249"/>
      <c r="L57" s="250"/>
      <c r="M57" s="252"/>
      <c r="N57" s="252"/>
      <c r="O57" s="128"/>
      <c r="P57" s="128"/>
      <c r="Q57" s="256"/>
      <c r="R57" s="128"/>
      <c r="S57" s="240"/>
      <c r="T57" s="240"/>
      <c r="U57" s="255"/>
      <c r="V57" s="240"/>
      <c r="W57" s="240"/>
      <c r="X57" s="240"/>
      <c r="Y57" s="142"/>
      <c r="Z57" s="143"/>
      <c r="AA57" s="255"/>
      <c r="AB57" s="143"/>
      <c r="AC57" s="255"/>
      <c r="AD57" s="257"/>
      <c r="AE57" s="240"/>
      <c r="AF57" s="242"/>
      <c r="AG57" s="242"/>
      <c r="AH57" s="242"/>
      <c r="AI57" s="141"/>
      <c r="AJ57" s="141"/>
      <c r="AK57" s="141"/>
      <c r="AL57" s="141"/>
      <c r="AM57" s="141"/>
      <c r="AN57" s="141"/>
      <c r="AO57" s="141"/>
      <c r="AP57" s="141"/>
      <c r="AQ57" s="141"/>
      <c r="AR57" s="141"/>
      <c r="AS57" s="141"/>
      <c r="AT57" s="141"/>
      <c r="AU57" s="141"/>
      <c r="AV57" s="141"/>
      <c r="AW57" s="141"/>
      <c r="AX57" s="141"/>
      <c r="AY57" s="141"/>
      <c r="AZ57" s="163"/>
      <c r="BA57" s="141"/>
      <c r="BB57" s="141"/>
      <c r="BC57" s="164"/>
      <c r="BD57" s="164"/>
      <c r="BE57" s="164"/>
      <c r="BF57" s="173"/>
      <c r="BG57" s="162"/>
      <c r="BH57" s="162"/>
      <c r="BI57" s="162"/>
      <c r="BJ57" s="164"/>
      <c r="BK57" s="174"/>
      <c r="BL57" s="182"/>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row>
    <row r="58" spans="1:102" ht="151.5" hidden="1" customHeight="1">
      <c r="A58" s="163"/>
      <c r="B58" s="125"/>
      <c r="C58" s="126"/>
      <c r="D58" s="126"/>
      <c r="E58" s="206"/>
      <c r="F58" s="163"/>
      <c r="G58" s="249"/>
      <c r="H58" s="250"/>
      <c r="I58" s="253"/>
      <c r="J58" s="250"/>
      <c r="K58" s="249"/>
      <c r="L58" s="250"/>
      <c r="M58" s="252"/>
      <c r="N58" s="252"/>
      <c r="O58" s="128"/>
      <c r="P58" s="128"/>
      <c r="Q58" s="256"/>
      <c r="R58" s="128"/>
      <c r="S58" s="240"/>
      <c r="T58" s="240"/>
      <c r="U58" s="255"/>
      <c r="V58" s="240"/>
      <c r="W58" s="240"/>
      <c r="X58" s="240"/>
      <c r="Y58" s="142"/>
      <c r="Z58" s="143"/>
      <c r="AA58" s="255"/>
      <c r="AB58" s="143"/>
      <c r="AC58" s="255"/>
      <c r="AD58" s="257"/>
      <c r="AE58" s="240"/>
      <c r="AF58" s="242"/>
      <c r="AG58" s="242"/>
      <c r="AH58" s="242"/>
      <c r="AI58" s="141"/>
      <c r="AJ58" s="141"/>
      <c r="AK58" s="141"/>
      <c r="AL58" s="141"/>
      <c r="AM58" s="141"/>
      <c r="AN58" s="141"/>
      <c r="AO58" s="141"/>
      <c r="AP58" s="141"/>
      <c r="AQ58" s="141"/>
      <c r="AR58" s="141"/>
      <c r="AS58" s="141"/>
      <c r="AT58" s="141"/>
      <c r="AU58" s="141"/>
      <c r="AV58" s="141"/>
      <c r="AW58" s="141"/>
      <c r="AX58" s="141"/>
      <c r="AY58" s="141"/>
      <c r="AZ58" s="163"/>
      <c r="BA58" s="141"/>
      <c r="BB58" s="141"/>
      <c r="BC58" s="164"/>
      <c r="BD58" s="164"/>
      <c r="BE58" s="164"/>
      <c r="BF58" s="173"/>
      <c r="BG58" s="162"/>
      <c r="BH58" s="162"/>
      <c r="BI58" s="162"/>
      <c r="BJ58" s="164"/>
      <c r="BK58" s="174"/>
      <c r="BL58" s="182"/>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row>
    <row r="59" spans="1:102" ht="151.5" hidden="1" customHeight="1">
      <c r="A59" s="163"/>
      <c r="B59" s="125"/>
      <c r="C59" s="126"/>
      <c r="D59" s="126"/>
      <c r="E59" s="206"/>
      <c r="F59" s="163"/>
      <c r="G59" s="249"/>
      <c r="H59" s="250"/>
      <c r="I59" s="253"/>
      <c r="J59" s="250"/>
      <c r="K59" s="249"/>
      <c r="L59" s="250"/>
      <c r="M59" s="252"/>
      <c r="N59" s="252"/>
      <c r="O59" s="128"/>
      <c r="P59" s="128"/>
      <c r="Q59" s="232"/>
      <c r="R59" s="128"/>
      <c r="S59" s="240"/>
      <c r="T59" s="240"/>
      <c r="U59" s="255"/>
      <c r="V59" s="240"/>
      <c r="W59" s="240"/>
      <c r="X59" s="240"/>
      <c r="Y59" s="142"/>
      <c r="Z59" s="143"/>
      <c r="AA59" s="255"/>
      <c r="AB59" s="143"/>
      <c r="AC59" s="255"/>
      <c r="AD59" s="257"/>
      <c r="AE59" s="240"/>
      <c r="AF59" s="242"/>
      <c r="AG59" s="242"/>
      <c r="AH59" s="242"/>
      <c r="AI59" s="141"/>
      <c r="AJ59" s="141"/>
      <c r="AK59" s="141"/>
      <c r="AL59" s="141"/>
      <c r="AM59" s="141"/>
      <c r="AN59" s="141"/>
      <c r="AO59" s="141"/>
      <c r="AP59" s="141"/>
      <c r="AQ59" s="141"/>
      <c r="AR59" s="141"/>
      <c r="AS59" s="141"/>
      <c r="AT59" s="141"/>
      <c r="AU59" s="141"/>
      <c r="AV59" s="141"/>
      <c r="AW59" s="141"/>
      <c r="AX59" s="141"/>
      <c r="AY59" s="141"/>
      <c r="AZ59" s="163"/>
      <c r="BA59" s="141"/>
      <c r="BB59" s="141"/>
      <c r="BC59" s="164"/>
      <c r="BD59" s="164"/>
      <c r="BE59" s="164"/>
      <c r="BF59" s="173"/>
      <c r="BG59" s="162"/>
      <c r="BH59" s="162"/>
      <c r="BI59" s="162"/>
      <c r="BJ59" s="164"/>
      <c r="BK59" s="174"/>
      <c r="BL59" s="182"/>
      <c r="BM59" s="131"/>
      <c r="BN59" s="131"/>
      <c r="BO59" s="131"/>
      <c r="BP59" s="131"/>
      <c r="BQ59" s="131"/>
      <c r="BR59" s="131"/>
      <c r="BS59" s="131"/>
      <c r="BT59" s="131"/>
      <c r="BU59" s="131"/>
      <c r="BV59" s="131"/>
      <c r="BW59" s="131"/>
      <c r="BX59" s="131"/>
      <c r="BY59" s="131"/>
      <c r="BZ59" s="131"/>
      <c r="CA59" s="131"/>
      <c r="CB59" s="131"/>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row>
    <row r="60" spans="1:102" ht="151.5" hidden="1" customHeight="1">
      <c r="A60" s="163"/>
      <c r="B60" s="125"/>
      <c r="C60" s="126"/>
      <c r="D60" s="126"/>
      <c r="E60" s="206"/>
      <c r="F60" s="163"/>
      <c r="G60" s="249"/>
      <c r="H60" s="250"/>
      <c r="I60" s="253"/>
      <c r="J60" s="250"/>
      <c r="K60" s="249"/>
      <c r="L60" s="250"/>
      <c r="M60" s="252"/>
      <c r="N60" s="252"/>
      <c r="O60" s="128"/>
      <c r="P60" s="128"/>
      <c r="Q60" s="256"/>
      <c r="R60" s="128"/>
      <c r="S60" s="240"/>
      <c r="T60" s="240"/>
      <c r="U60" s="255"/>
      <c r="V60" s="240"/>
      <c r="W60" s="240"/>
      <c r="X60" s="240"/>
      <c r="Y60" s="142"/>
      <c r="Z60" s="143"/>
      <c r="AA60" s="255"/>
      <c r="AB60" s="143"/>
      <c r="AC60" s="255"/>
      <c r="AD60" s="257"/>
      <c r="AE60" s="240"/>
      <c r="AF60" s="242"/>
      <c r="AG60" s="242"/>
      <c r="AH60" s="242"/>
      <c r="AI60" s="141"/>
      <c r="AJ60" s="141"/>
      <c r="AK60" s="141"/>
      <c r="AL60" s="141"/>
      <c r="AM60" s="141"/>
      <c r="AN60" s="141"/>
      <c r="AO60" s="141"/>
      <c r="AP60" s="141"/>
      <c r="AQ60" s="141"/>
      <c r="AR60" s="141"/>
      <c r="AS60" s="141"/>
      <c r="AT60" s="141"/>
      <c r="AU60" s="141"/>
      <c r="AV60" s="141"/>
      <c r="AW60" s="141"/>
      <c r="AX60" s="141"/>
      <c r="AY60" s="141"/>
      <c r="AZ60" s="163"/>
      <c r="BA60" s="141"/>
      <c r="BB60" s="141"/>
      <c r="BC60" s="164"/>
      <c r="BD60" s="164"/>
      <c r="BE60" s="164"/>
      <c r="BF60" s="173"/>
      <c r="BG60" s="162"/>
      <c r="BH60" s="162"/>
      <c r="BI60" s="162"/>
      <c r="BJ60" s="164"/>
      <c r="BK60" s="174"/>
      <c r="BL60" s="182"/>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row>
    <row r="61" spans="1:102" ht="151.5" hidden="1" customHeight="1">
      <c r="A61" s="163"/>
      <c r="B61" s="125"/>
      <c r="C61" s="126"/>
      <c r="D61" s="126"/>
      <c r="E61" s="206"/>
      <c r="F61" s="163"/>
      <c r="G61" s="249"/>
      <c r="H61" s="250"/>
      <c r="I61" s="253"/>
      <c r="J61" s="250"/>
      <c r="K61" s="249"/>
      <c r="L61" s="250"/>
      <c r="M61" s="252"/>
      <c r="N61" s="252"/>
      <c r="O61" s="128"/>
      <c r="P61" s="128"/>
      <c r="Q61" s="256"/>
      <c r="R61" s="128"/>
      <c r="S61" s="240"/>
      <c r="T61" s="240"/>
      <c r="U61" s="255"/>
      <c r="V61" s="240"/>
      <c r="W61" s="240"/>
      <c r="X61" s="240"/>
      <c r="Y61" s="142"/>
      <c r="Z61" s="143"/>
      <c r="AA61" s="255"/>
      <c r="AB61" s="143"/>
      <c r="AC61" s="255"/>
      <c r="AD61" s="257"/>
      <c r="AE61" s="240"/>
      <c r="AF61" s="242"/>
      <c r="AG61" s="242"/>
      <c r="AH61" s="242"/>
      <c r="AI61" s="141"/>
      <c r="AJ61" s="141"/>
      <c r="AK61" s="141"/>
      <c r="AL61" s="141"/>
      <c r="AM61" s="141"/>
      <c r="AN61" s="141"/>
      <c r="AO61" s="141"/>
      <c r="AP61" s="141"/>
      <c r="AQ61" s="141"/>
      <c r="AR61" s="141"/>
      <c r="AS61" s="141"/>
      <c r="AT61" s="141"/>
      <c r="AU61" s="141"/>
      <c r="AV61" s="141"/>
      <c r="AW61" s="141"/>
      <c r="AX61" s="141"/>
      <c r="AY61" s="141"/>
      <c r="AZ61" s="163"/>
      <c r="BA61" s="141"/>
      <c r="BB61" s="141"/>
      <c r="BC61" s="164"/>
      <c r="BD61" s="164"/>
      <c r="BE61" s="164"/>
      <c r="BF61" s="173"/>
      <c r="BG61" s="162"/>
      <c r="BH61" s="162"/>
      <c r="BI61" s="162"/>
      <c r="BJ61" s="164"/>
      <c r="BK61" s="174"/>
      <c r="BL61" s="182"/>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row>
    <row r="62" spans="1:102" ht="151.5" hidden="1" customHeight="1">
      <c r="A62" s="163"/>
      <c r="B62" s="125"/>
      <c r="C62" s="126"/>
      <c r="D62" s="126"/>
      <c r="E62" s="206"/>
      <c r="F62" s="163"/>
      <c r="G62" s="249"/>
      <c r="H62" s="250"/>
      <c r="I62" s="253"/>
      <c r="J62" s="250"/>
      <c r="K62" s="249"/>
      <c r="L62" s="250"/>
      <c r="M62" s="252"/>
      <c r="N62" s="252"/>
      <c r="O62" s="128"/>
      <c r="P62" s="128"/>
      <c r="Q62" s="256"/>
      <c r="R62" s="128"/>
      <c r="S62" s="240"/>
      <c r="T62" s="240"/>
      <c r="U62" s="255"/>
      <c r="V62" s="240"/>
      <c r="W62" s="240"/>
      <c r="X62" s="240"/>
      <c r="Y62" s="142"/>
      <c r="Z62" s="143"/>
      <c r="AA62" s="255"/>
      <c r="AB62" s="143"/>
      <c r="AC62" s="255"/>
      <c r="AD62" s="257"/>
      <c r="AE62" s="240"/>
      <c r="AF62" s="242"/>
      <c r="AG62" s="242"/>
      <c r="AH62" s="242"/>
      <c r="AI62" s="141"/>
      <c r="AJ62" s="141"/>
      <c r="AK62" s="141"/>
      <c r="AL62" s="141"/>
      <c r="AM62" s="141"/>
      <c r="AN62" s="141"/>
      <c r="AO62" s="141"/>
      <c r="AP62" s="141"/>
      <c r="AQ62" s="141"/>
      <c r="AR62" s="141"/>
      <c r="AS62" s="141"/>
      <c r="AT62" s="141"/>
      <c r="AU62" s="141"/>
      <c r="AV62" s="141"/>
      <c r="AW62" s="141"/>
      <c r="AX62" s="141"/>
      <c r="AY62" s="141"/>
      <c r="AZ62" s="163"/>
      <c r="BA62" s="141"/>
      <c r="BB62" s="141"/>
      <c r="BC62" s="164"/>
      <c r="BD62" s="164"/>
      <c r="BE62" s="164"/>
      <c r="BF62" s="173"/>
      <c r="BG62" s="162"/>
      <c r="BH62" s="162"/>
      <c r="BI62" s="162"/>
      <c r="BJ62" s="164"/>
      <c r="BK62" s="174"/>
      <c r="BL62" s="182"/>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row>
    <row r="63" spans="1:102" ht="151.5" hidden="1" customHeight="1">
      <c r="A63" s="163"/>
      <c r="B63" s="125"/>
      <c r="C63" s="126"/>
      <c r="D63" s="126"/>
      <c r="E63" s="206"/>
      <c r="F63" s="163"/>
      <c r="G63" s="249"/>
      <c r="H63" s="250"/>
      <c r="I63" s="253"/>
      <c r="J63" s="250"/>
      <c r="K63" s="249"/>
      <c r="L63" s="250"/>
      <c r="M63" s="252"/>
      <c r="N63" s="252"/>
      <c r="O63" s="128"/>
      <c r="P63" s="128"/>
      <c r="Q63" s="256"/>
      <c r="R63" s="128"/>
      <c r="S63" s="240"/>
      <c r="T63" s="240"/>
      <c r="U63" s="255"/>
      <c r="V63" s="240"/>
      <c r="W63" s="240"/>
      <c r="X63" s="240"/>
      <c r="Y63" s="142"/>
      <c r="Z63" s="143"/>
      <c r="AA63" s="255"/>
      <c r="AB63" s="143"/>
      <c r="AC63" s="255"/>
      <c r="AD63" s="257"/>
      <c r="AE63" s="240"/>
      <c r="AF63" s="242"/>
      <c r="AG63" s="242"/>
      <c r="AH63" s="242"/>
      <c r="AI63" s="141"/>
      <c r="AJ63" s="141"/>
      <c r="AK63" s="141"/>
      <c r="AL63" s="141"/>
      <c r="AM63" s="141"/>
      <c r="AN63" s="141"/>
      <c r="AO63" s="141"/>
      <c r="AP63" s="141"/>
      <c r="AQ63" s="141"/>
      <c r="AR63" s="141"/>
      <c r="AS63" s="141"/>
      <c r="AT63" s="141"/>
      <c r="AU63" s="141"/>
      <c r="AV63" s="141"/>
      <c r="AW63" s="141"/>
      <c r="AX63" s="141"/>
      <c r="AY63" s="141"/>
      <c r="AZ63" s="163"/>
      <c r="BA63" s="141"/>
      <c r="BB63" s="141"/>
      <c r="BC63" s="164"/>
      <c r="BD63" s="164"/>
      <c r="BE63" s="164"/>
      <c r="BF63" s="173"/>
      <c r="BG63" s="162"/>
      <c r="BH63" s="162"/>
      <c r="BI63" s="162"/>
      <c r="BJ63" s="164"/>
      <c r="BK63" s="174"/>
      <c r="BL63" s="182"/>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row>
    <row r="64" spans="1:102" ht="151.5" hidden="1" customHeight="1">
      <c r="A64" s="163"/>
      <c r="B64" s="125"/>
      <c r="C64" s="126"/>
      <c r="D64" s="126"/>
      <c r="E64" s="206"/>
      <c r="F64" s="163"/>
      <c r="G64" s="249"/>
      <c r="H64" s="250"/>
      <c r="I64" s="253"/>
      <c r="J64" s="250"/>
      <c r="K64" s="249"/>
      <c r="L64" s="250"/>
      <c r="M64" s="252"/>
      <c r="N64" s="252"/>
      <c r="O64" s="128"/>
      <c r="P64" s="128"/>
      <c r="Q64" s="256"/>
      <c r="R64" s="128"/>
      <c r="S64" s="240"/>
      <c r="T64" s="240"/>
      <c r="U64" s="255"/>
      <c r="V64" s="240"/>
      <c r="W64" s="240"/>
      <c r="X64" s="240"/>
      <c r="Y64" s="142"/>
      <c r="Z64" s="143"/>
      <c r="AA64" s="255"/>
      <c r="AB64" s="143"/>
      <c r="AC64" s="255"/>
      <c r="AD64" s="257"/>
      <c r="AE64" s="240"/>
      <c r="AF64" s="141"/>
      <c r="AG64" s="141"/>
      <c r="AH64" s="141"/>
      <c r="AI64" s="141"/>
      <c r="AJ64" s="141"/>
      <c r="AK64" s="141"/>
      <c r="AL64" s="141"/>
      <c r="AM64" s="141"/>
      <c r="AN64" s="141"/>
      <c r="AO64" s="141"/>
      <c r="AP64" s="141"/>
      <c r="AQ64" s="141"/>
      <c r="AR64" s="141"/>
      <c r="AS64" s="141"/>
      <c r="AT64" s="141"/>
      <c r="AU64" s="141"/>
      <c r="AV64" s="141"/>
      <c r="AW64" s="141"/>
      <c r="AX64" s="141"/>
      <c r="AY64" s="141"/>
      <c r="AZ64" s="163"/>
      <c r="BA64" s="141"/>
      <c r="BB64" s="141"/>
      <c r="BC64" s="164"/>
      <c r="BD64" s="164"/>
      <c r="BE64" s="164"/>
      <c r="BF64" s="173"/>
      <c r="BG64" s="162"/>
      <c r="BH64" s="162"/>
      <c r="BI64" s="162"/>
      <c r="BJ64" s="164"/>
      <c r="BK64" s="174"/>
      <c r="BL64" s="182"/>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row>
    <row r="65" spans="1:102" ht="151.5" hidden="1" customHeight="1">
      <c r="A65" s="163"/>
      <c r="B65" s="125"/>
      <c r="C65" s="126"/>
      <c r="D65" s="126"/>
      <c r="E65" s="206"/>
      <c r="F65" s="163"/>
      <c r="G65" s="249"/>
      <c r="H65" s="250"/>
      <c r="I65" s="253"/>
      <c r="J65" s="250"/>
      <c r="K65" s="249"/>
      <c r="L65" s="250"/>
      <c r="M65" s="252"/>
      <c r="N65" s="252"/>
      <c r="O65" s="128"/>
      <c r="P65" s="128"/>
      <c r="Q65" s="232"/>
      <c r="R65" s="128"/>
      <c r="S65" s="240"/>
      <c r="T65" s="240"/>
      <c r="U65" s="255"/>
      <c r="V65" s="240"/>
      <c r="W65" s="240"/>
      <c r="X65" s="240"/>
      <c r="Y65" s="142"/>
      <c r="Z65" s="143"/>
      <c r="AA65" s="255"/>
      <c r="AB65" s="143"/>
      <c r="AC65" s="255"/>
      <c r="AD65" s="257"/>
      <c r="AE65" s="240"/>
      <c r="AF65" s="141"/>
      <c r="AG65" s="141"/>
      <c r="AH65" s="141"/>
      <c r="AI65" s="141"/>
      <c r="AJ65" s="141"/>
      <c r="AK65" s="141"/>
      <c r="AL65" s="141"/>
      <c r="AM65" s="141"/>
      <c r="AN65" s="141"/>
      <c r="AO65" s="141"/>
      <c r="AP65" s="141"/>
      <c r="AQ65" s="141"/>
      <c r="AR65" s="141"/>
      <c r="AS65" s="141"/>
      <c r="AT65" s="141"/>
      <c r="AU65" s="141"/>
      <c r="AV65" s="141"/>
      <c r="AW65" s="141"/>
      <c r="AX65" s="141"/>
      <c r="AY65" s="141"/>
      <c r="AZ65" s="163"/>
      <c r="BA65" s="141"/>
      <c r="BB65" s="141"/>
      <c r="BC65" s="164"/>
      <c r="BD65" s="164"/>
      <c r="BE65" s="164"/>
      <c r="BF65" s="173"/>
      <c r="BG65" s="162"/>
      <c r="BH65" s="162"/>
      <c r="BI65" s="162"/>
      <c r="BJ65" s="164"/>
      <c r="BK65" s="174"/>
      <c r="BL65" s="182"/>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row>
    <row r="66" spans="1:102" ht="151.5" hidden="1" customHeight="1">
      <c r="A66" s="163"/>
      <c r="B66" s="125"/>
      <c r="C66" s="126"/>
      <c r="D66" s="126"/>
      <c r="E66" s="206"/>
      <c r="F66" s="163"/>
      <c r="G66" s="249"/>
      <c r="H66" s="250"/>
      <c r="I66" s="253"/>
      <c r="J66" s="250"/>
      <c r="K66" s="249"/>
      <c r="L66" s="250"/>
      <c r="M66" s="252"/>
      <c r="N66" s="252"/>
      <c r="O66" s="128"/>
      <c r="P66" s="128"/>
      <c r="Q66" s="256"/>
      <c r="R66" s="128"/>
      <c r="S66" s="240"/>
      <c r="T66" s="240"/>
      <c r="U66" s="255"/>
      <c r="V66" s="240"/>
      <c r="W66" s="240"/>
      <c r="X66" s="240"/>
      <c r="Y66" s="142"/>
      <c r="Z66" s="143"/>
      <c r="AA66" s="255"/>
      <c r="AB66" s="143"/>
      <c r="AC66" s="255"/>
      <c r="AD66" s="257"/>
      <c r="AE66" s="240"/>
      <c r="AF66" s="141"/>
      <c r="AG66" s="141"/>
      <c r="AH66" s="141"/>
      <c r="AI66" s="141"/>
      <c r="AJ66" s="141"/>
      <c r="AK66" s="141"/>
      <c r="AL66" s="141"/>
      <c r="AM66" s="141"/>
      <c r="AN66" s="141"/>
      <c r="AO66" s="141"/>
      <c r="AP66" s="141"/>
      <c r="AQ66" s="141"/>
      <c r="AR66" s="141"/>
      <c r="AS66" s="141"/>
      <c r="AT66" s="141"/>
      <c r="AU66" s="141"/>
      <c r="AV66" s="141"/>
      <c r="AW66" s="141"/>
      <c r="AX66" s="141"/>
      <c r="AY66" s="141"/>
      <c r="AZ66" s="163"/>
      <c r="BA66" s="141"/>
      <c r="BB66" s="141"/>
      <c r="BC66" s="164"/>
      <c r="BD66" s="164"/>
      <c r="BE66" s="164"/>
      <c r="BF66" s="173"/>
      <c r="BG66" s="162"/>
      <c r="BH66" s="162"/>
      <c r="BI66" s="162"/>
      <c r="BJ66" s="164"/>
      <c r="BK66" s="174"/>
      <c r="BL66" s="182"/>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row>
    <row r="67" spans="1:102" ht="151.5" hidden="1" customHeight="1">
      <c r="A67" s="163"/>
      <c r="B67" s="125"/>
      <c r="C67" s="126"/>
      <c r="D67" s="126"/>
      <c r="E67" s="206"/>
      <c r="F67" s="163"/>
      <c r="G67" s="249"/>
      <c r="H67" s="250"/>
      <c r="I67" s="253"/>
      <c r="J67" s="250"/>
      <c r="K67" s="249"/>
      <c r="L67" s="250"/>
      <c r="M67" s="252"/>
      <c r="N67" s="252"/>
      <c r="O67" s="128"/>
      <c r="P67" s="128"/>
      <c r="Q67" s="256"/>
      <c r="R67" s="128"/>
      <c r="S67" s="240"/>
      <c r="T67" s="240"/>
      <c r="U67" s="255"/>
      <c r="V67" s="240"/>
      <c r="W67" s="240"/>
      <c r="X67" s="240"/>
      <c r="Y67" s="142"/>
      <c r="Z67" s="143"/>
      <c r="AA67" s="255"/>
      <c r="AB67" s="143"/>
      <c r="AC67" s="255"/>
      <c r="AD67" s="257"/>
      <c r="AE67" s="240"/>
      <c r="AF67" s="141"/>
      <c r="AG67" s="141"/>
      <c r="AH67" s="141"/>
      <c r="AI67" s="141"/>
      <c r="AJ67" s="141"/>
      <c r="AK67" s="141"/>
      <c r="AL67" s="141"/>
      <c r="AM67" s="141"/>
      <c r="AN67" s="141"/>
      <c r="AO67" s="141"/>
      <c r="AP67" s="141"/>
      <c r="AQ67" s="141"/>
      <c r="AR67" s="141"/>
      <c r="AS67" s="141"/>
      <c r="AT67" s="141"/>
      <c r="AU67" s="141"/>
      <c r="AV67" s="141"/>
      <c r="AW67" s="141"/>
      <c r="AX67" s="141"/>
      <c r="AY67" s="141"/>
      <c r="AZ67" s="163"/>
      <c r="BA67" s="141"/>
      <c r="BB67" s="141"/>
      <c r="BC67" s="164"/>
      <c r="BD67" s="164"/>
      <c r="BE67" s="164"/>
      <c r="BF67" s="173"/>
      <c r="BG67" s="162"/>
      <c r="BH67" s="162"/>
      <c r="BI67" s="162"/>
      <c r="BJ67" s="164"/>
      <c r="BK67" s="174"/>
      <c r="BL67" s="182"/>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row>
    <row r="68" spans="1:102" ht="151.5" hidden="1" customHeight="1">
      <c r="A68" s="163"/>
      <c r="B68" s="125"/>
      <c r="C68" s="126"/>
      <c r="D68" s="126"/>
      <c r="E68" s="206"/>
      <c r="F68" s="163"/>
      <c r="G68" s="249"/>
      <c r="H68" s="250"/>
      <c r="I68" s="253"/>
      <c r="J68" s="250"/>
      <c r="K68" s="249"/>
      <c r="L68" s="250"/>
      <c r="M68" s="252"/>
      <c r="N68" s="252"/>
      <c r="O68" s="128"/>
      <c r="P68" s="128"/>
      <c r="Q68" s="256"/>
      <c r="R68" s="128"/>
      <c r="S68" s="240"/>
      <c r="T68" s="240"/>
      <c r="U68" s="255"/>
      <c r="V68" s="240"/>
      <c r="W68" s="240"/>
      <c r="X68" s="240"/>
      <c r="Y68" s="142"/>
      <c r="Z68" s="143"/>
      <c r="AA68" s="255"/>
      <c r="AB68" s="143"/>
      <c r="AC68" s="255"/>
      <c r="AD68" s="257"/>
      <c r="AE68" s="240"/>
      <c r="AF68" s="141"/>
      <c r="AG68" s="141"/>
      <c r="AH68" s="141"/>
      <c r="AI68" s="141"/>
      <c r="AJ68" s="141"/>
      <c r="AK68" s="141"/>
      <c r="AL68" s="141"/>
      <c r="AM68" s="141"/>
      <c r="AN68" s="141"/>
      <c r="AO68" s="141"/>
      <c r="AP68" s="141"/>
      <c r="AQ68" s="141"/>
      <c r="AR68" s="141"/>
      <c r="AS68" s="141"/>
      <c r="AT68" s="141"/>
      <c r="AU68" s="141"/>
      <c r="AV68" s="141"/>
      <c r="AW68" s="141"/>
      <c r="AX68" s="141"/>
      <c r="AY68" s="141"/>
      <c r="AZ68" s="163"/>
      <c r="BA68" s="141"/>
      <c r="BB68" s="141"/>
      <c r="BC68" s="164"/>
      <c r="BD68" s="164"/>
      <c r="BE68" s="164"/>
      <c r="BF68" s="173"/>
      <c r="BG68" s="162"/>
      <c r="BH68" s="162"/>
      <c r="BI68" s="162"/>
      <c r="BJ68" s="164"/>
      <c r="BK68" s="174"/>
      <c r="BL68" s="182"/>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row>
    <row r="69" spans="1:102" ht="49.5" customHeight="1">
      <c r="A69" s="205"/>
      <c r="B69" s="20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141"/>
      <c r="AG69" s="141"/>
      <c r="AH69" s="141"/>
      <c r="AI69" s="141"/>
      <c r="AJ69" s="141"/>
      <c r="AK69" s="141"/>
      <c r="AL69" s="141"/>
      <c r="AM69" s="141"/>
      <c r="AN69" s="141"/>
      <c r="AO69" s="141"/>
      <c r="AP69" s="141"/>
      <c r="AQ69" s="141"/>
      <c r="AR69" s="141"/>
      <c r="AS69" s="141"/>
      <c r="AT69" s="141"/>
      <c r="AU69" s="141"/>
      <c r="AV69" s="141"/>
      <c r="AW69" s="141"/>
      <c r="AX69" s="141"/>
      <c r="AY69" s="141"/>
      <c r="AZ69" s="163"/>
      <c r="BA69" s="141"/>
      <c r="BB69" s="141"/>
      <c r="BC69" s="164"/>
      <c r="BD69" s="164"/>
      <c r="BE69" s="164"/>
      <c r="BF69" s="173"/>
      <c r="BG69" s="162"/>
      <c r="BH69" s="162"/>
      <c r="BI69" s="162"/>
      <c r="BJ69" s="164"/>
      <c r="BK69" s="174"/>
      <c r="BL69" s="182"/>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row>
    <row r="70" spans="1:102" ht="16.5" customHeight="1">
      <c r="A70" s="207" t="s">
        <v>108</v>
      </c>
      <c r="B70" s="207"/>
      <c r="C70" s="207"/>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41"/>
      <c r="AU70" s="141"/>
      <c r="AV70" s="141"/>
      <c r="AW70" s="141"/>
      <c r="AX70" s="141"/>
      <c r="AY70" s="141"/>
      <c r="AZ70" s="163"/>
      <c r="BA70" s="141"/>
      <c r="BB70" s="141"/>
      <c r="BC70" s="164"/>
      <c r="BD70" s="164"/>
      <c r="BE70" s="164"/>
      <c r="BF70" s="173"/>
      <c r="BG70" s="162"/>
      <c r="BH70" s="162"/>
      <c r="BI70" s="162"/>
      <c r="BJ70" s="164"/>
      <c r="BK70" s="174"/>
      <c r="BL70" s="182"/>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row>
    <row r="71" spans="1:102" ht="16.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41"/>
      <c r="AU71" s="141"/>
      <c r="AV71" s="141"/>
      <c r="AW71" s="141"/>
      <c r="AX71" s="141"/>
      <c r="AY71" s="141"/>
      <c r="AZ71" s="163"/>
      <c r="BA71" s="141"/>
      <c r="BB71" s="141"/>
      <c r="BC71" s="164"/>
      <c r="BD71" s="164"/>
      <c r="BE71" s="164"/>
      <c r="BF71" s="173"/>
      <c r="BG71" s="162"/>
      <c r="BH71" s="162"/>
      <c r="BI71" s="162"/>
      <c r="BJ71" s="164"/>
      <c r="BK71" s="174"/>
      <c r="BL71" s="182"/>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row>
    <row r="72" spans="1:102" ht="16.5" customHeight="1">
      <c r="A72" s="207"/>
      <c r="B72" s="207"/>
      <c r="C72" s="207"/>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41"/>
      <c r="AU72" s="141"/>
      <c r="AV72" s="141"/>
      <c r="AW72" s="141"/>
      <c r="AX72" s="141"/>
      <c r="AY72" s="141"/>
      <c r="AZ72" s="163"/>
      <c r="BA72" s="141"/>
      <c r="BB72" s="141"/>
      <c r="BC72" s="164"/>
      <c r="BD72" s="164"/>
      <c r="BE72" s="164"/>
      <c r="BF72" s="173"/>
      <c r="BG72" s="162"/>
      <c r="BH72" s="162"/>
      <c r="BI72" s="162"/>
      <c r="BJ72" s="164"/>
      <c r="BK72" s="174"/>
      <c r="BL72" s="182"/>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row>
    <row r="73" spans="1:102" ht="16.5" customHeight="1">
      <c r="A73" s="207"/>
      <c r="B73" s="207"/>
      <c r="C73" s="207"/>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41"/>
      <c r="AU73" s="141"/>
      <c r="AV73" s="141"/>
      <c r="AW73" s="141"/>
      <c r="AX73" s="141"/>
      <c r="AY73" s="141"/>
      <c r="AZ73" s="163"/>
      <c r="BA73" s="141"/>
      <c r="BB73" s="141"/>
      <c r="BC73" s="164"/>
      <c r="BD73" s="164"/>
      <c r="BE73" s="164"/>
      <c r="BF73" s="173"/>
      <c r="BG73" s="162"/>
      <c r="BH73" s="162"/>
      <c r="BI73" s="162"/>
      <c r="BJ73" s="164"/>
      <c r="BK73" s="174"/>
      <c r="BL73" s="182"/>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row>
    <row r="74" spans="1:102" ht="16.5" customHeight="1">
      <c r="A74" s="207"/>
      <c r="B74" s="207"/>
      <c r="C74" s="207"/>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41"/>
      <c r="AU74" s="141"/>
      <c r="AV74" s="141"/>
      <c r="AW74" s="141"/>
      <c r="AX74" s="141"/>
      <c r="AY74" s="141"/>
      <c r="AZ74" s="163"/>
      <c r="BA74" s="141"/>
      <c r="BB74" s="141"/>
      <c r="BC74" s="164"/>
      <c r="BD74" s="164"/>
      <c r="BE74" s="164"/>
      <c r="BF74" s="173"/>
      <c r="BG74" s="162"/>
      <c r="BH74" s="162"/>
      <c r="BI74" s="162"/>
      <c r="BJ74" s="164"/>
      <c r="BK74" s="174"/>
      <c r="BL74" s="182"/>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row>
    <row r="75" spans="1:102" ht="16.5" customHeight="1">
      <c r="A75" s="207"/>
      <c r="B75" s="207"/>
      <c r="C75" s="207"/>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41"/>
      <c r="AU75" s="141"/>
      <c r="AV75" s="141"/>
      <c r="AW75" s="141"/>
      <c r="AX75" s="141"/>
      <c r="AY75" s="141"/>
      <c r="AZ75" s="163"/>
      <c r="BA75" s="141"/>
      <c r="BB75" s="141"/>
      <c r="BC75" s="164"/>
      <c r="BD75" s="164"/>
      <c r="BE75" s="164"/>
      <c r="BF75" s="173"/>
      <c r="BG75" s="162"/>
      <c r="BH75" s="162"/>
      <c r="BI75" s="162"/>
      <c r="BJ75" s="164"/>
      <c r="BK75" s="174"/>
      <c r="BL75" s="182"/>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row>
    <row r="76" spans="1:102" ht="16.5" customHeight="1">
      <c r="A76" s="207"/>
      <c r="B76" s="207"/>
      <c r="C76" s="207"/>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41"/>
      <c r="AU76" s="141"/>
      <c r="AV76" s="141"/>
      <c r="AW76" s="141"/>
      <c r="AX76" s="141"/>
      <c r="AY76" s="141"/>
      <c r="AZ76" s="163"/>
      <c r="BA76" s="141"/>
      <c r="BB76" s="141"/>
      <c r="BC76" s="164"/>
      <c r="BD76" s="164"/>
      <c r="BE76" s="164"/>
      <c r="BF76" s="173"/>
      <c r="BG76" s="162"/>
      <c r="BH76" s="162"/>
      <c r="BI76" s="162"/>
      <c r="BJ76" s="164"/>
      <c r="BK76" s="174"/>
      <c r="BL76" s="182"/>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row>
    <row r="77" spans="1:102" ht="16.5" customHeight="1">
      <c r="A77" s="207"/>
      <c r="B77" s="207"/>
      <c r="C77" s="207"/>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41"/>
      <c r="AU77" s="141"/>
      <c r="AV77" s="141"/>
      <c r="AW77" s="141"/>
      <c r="AX77" s="141"/>
      <c r="AY77" s="141"/>
      <c r="AZ77" s="163"/>
      <c r="BA77" s="141"/>
      <c r="BB77" s="141"/>
      <c r="BC77" s="164"/>
      <c r="BD77" s="164"/>
      <c r="BE77" s="164"/>
      <c r="BF77" s="173"/>
      <c r="BG77" s="162"/>
      <c r="BH77" s="162"/>
      <c r="BI77" s="162"/>
      <c r="BJ77" s="164"/>
      <c r="BK77" s="174"/>
      <c r="BL77" s="182"/>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row>
    <row r="78" spans="1:102" ht="16.5" customHeight="1">
      <c r="A78" s="207"/>
      <c r="B78" s="207"/>
      <c r="C78" s="207"/>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41"/>
      <c r="AU78" s="141"/>
      <c r="AV78" s="141"/>
      <c r="AW78" s="141"/>
      <c r="AX78" s="141"/>
      <c r="AY78" s="141"/>
      <c r="AZ78" s="163"/>
      <c r="BA78" s="141"/>
      <c r="BB78" s="141"/>
      <c r="BC78" s="164"/>
      <c r="BD78" s="164"/>
      <c r="BE78" s="164"/>
      <c r="BF78" s="173"/>
      <c r="BG78" s="162"/>
      <c r="BH78" s="162"/>
      <c r="BI78" s="162"/>
      <c r="BJ78" s="164"/>
      <c r="BK78" s="174"/>
      <c r="BL78" s="182"/>
      <c r="BM78" s="131"/>
      <c r="BN78" s="131"/>
      <c r="BO78" s="131"/>
      <c r="BP78" s="131"/>
      <c r="BQ78" s="131"/>
      <c r="BR78" s="131"/>
      <c r="BS78" s="131"/>
      <c r="BT78" s="131"/>
      <c r="BU78" s="131"/>
      <c r="BV78" s="131"/>
      <c r="BW78" s="131"/>
      <c r="BX78" s="131"/>
      <c r="BY78" s="131"/>
      <c r="BZ78" s="131"/>
      <c r="CA78" s="131"/>
      <c r="CB78" s="131"/>
      <c r="CC78" s="131"/>
      <c r="CD78" s="131"/>
      <c r="CE78" s="131"/>
      <c r="CF78" s="131"/>
      <c r="CG78" s="131"/>
      <c r="CH78" s="131"/>
      <c r="CI78" s="131"/>
      <c r="CJ78" s="131"/>
      <c r="CK78" s="131"/>
      <c r="CL78" s="131"/>
      <c r="CM78" s="131"/>
      <c r="CN78" s="131"/>
      <c r="CO78" s="131"/>
      <c r="CP78" s="131"/>
      <c r="CQ78" s="131"/>
      <c r="CR78" s="131"/>
      <c r="CS78" s="131"/>
      <c r="CT78" s="131"/>
      <c r="CU78" s="131"/>
      <c r="CV78" s="131"/>
      <c r="CW78" s="131"/>
      <c r="CX78" s="131"/>
    </row>
    <row r="79" spans="1:102" ht="16.5" customHeight="1">
      <c r="A79" s="207"/>
      <c r="B79" s="207"/>
      <c r="C79" s="207"/>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41"/>
      <c r="AU79" s="141"/>
      <c r="AV79" s="141"/>
      <c r="AW79" s="141"/>
      <c r="AX79" s="141"/>
      <c r="AY79" s="141"/>
      <c r="AZ79" s="163"/>
      <c r="BA79" s="141"/>
      <c r="BB79" s="141"/>
      <c r="BC79" s="164"/>
      <c r="BD79" s="164"/>
      <c r="BE79" s="164"/>
      <c r="BF79" s="173"/>
      <c r="BG79" s="162"/>
      <c r="BH79" s="162"/>
      <c r="BI79" s="162"/>
      <c r="BJ79" s="164"/>
      <c r="BK79" s="174"/>
      <c r="BL79" s="182"/>
      <c r="BM79" s="131"/>
      <c r="BN79" s="131"/>
      <c r="BO79" s="131"/>
      <c r="BP79" s="131"/>
      <c r="BQ79" s="131"/>
      <c r="BR79" s="131"/>
      <c r="BS79" s="131"/>
      <c r="BT79" s="131"/>
      <c r="BU79" s="131"/>
      <c r="BV79" s="131"/>
      <c r="BW79" s="131"/>
      <c r="BX79" s="131"/>
      <c r="BY79" s="131"/>
      <c r="BZ79" s="131"/>
      <c r="CA79" s="131"/>
      <c r="CB79" s="131"/>
      <c r="CC79" s="131"/>
      <c r="CD79" s="131"/>
      <c r="CE79" s="131"/>
      <c r="CF79" s="131"/>
      <c r="CG79" s="131"/>
      <c r="CH79" s="131"/>
      <c r="CI79" s="131"/>
      <c r="CJ79" s="131"/>
      <c r="CK79" s="131"/>
      <c r="CL79" s="131"/>
      <c r="CM79" s="131"/>
      <c r="CN79" s="131"/>
      <c r="CO79" s="131"/>
      <c r="CP79" s="131"/>
      <c r="CQ79" s="131"/>
      <c r="CR79" s="131"/>
      <c r="CS79" s="131"/>
      <c r="CT79" s="131"/>
      <c r="CU79" s="131"/>
      <c r="CV79" s="131"/>
      <c r="CW79" s="131"/>
      <c r="CX79" s="131"/>
    </row>
    <row r="80" spans="1:102" ht="16.5" customHeight="1">
      <c r="A80" s="207"/>
      <c r="B80" s="207"/>
      <c r="C80" s="207"/>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41"/>
      <c r="AU80" s="141"/>
      <c r="AV80" s="141"/>
      <c r="AW80" s="141"/>
      <c r="AX80" s="141"/>
      <c r="AY80" s="141"/>
      <c r="AZ80" s="163"/>
      <c r="BA80" s="141"/>
      <c r="BB80" s="141"/>
      <c r="BC80" s="164"/>
      <c r="BD80" s="164"/>
      <c r="BE80" s="164"/>
      <c r="BF80" s="173"/>
      <c r="BG80" s="162"/>
      <c r="BH80" s="162"/>
      <c r="BI80" s="162"/>
      <c r="BJ80" s="164"/>
      <c r="BK80" s="174"/>
      <c r="BL80" s="182"/>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row>
    <row r="81" spans="1:102" ht="16.5" customHeight="1">
      <c r="A81" s="207"/>
      <c r="B81" s="207"/>
      <c r="C81" s="207"/>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41"/>
      <c r="AU81" s="141"/>
      <c r="AV81" s="141"/>
      <c r="AW81" s="141"/>
      <c r="AX81" s="141"/>
      <c r="AY81" s="141"/>
      <c r="AZ81" s="163"/>
      <c r="BA81" s="141"/>
      <c r="BB81" s="141"/>
      <c r="BC81" s="164"/>
      <c r="BD81" s="164"/>
      <c r="BE81" s="164"/>
      <c r="BF81" s="173"/>
      <c r="BG81" s="162"/>
      <c r="BH81" s="162"/>
      <c r="BI81" s="162"/>
      <c r="BJ81" s="164"/>
      <c r="BK81" s="174"/>
      <c r="BL81" s="182"/>
      <c r="BM81" s="131"/>
      <c r="BN81" s="131"/>
      <c r="BO81" s="131"/>
      <c r="BP81" s="131"/>
      <c r="BQ81" s="131"/>
      <c r="BR81" s="131"/>
      <c r="BS81" s="131"/>
      <c r="BT81" s="131"/>
      <c r="BU81" s="131"/>
      <c r="BV81" s="131"/>
      <c r="BW81" s="131"/>
      <c r="BX81" s="131"/>
      <c r="BY81" s="131"/>
      <c r="BZ81" s="131"/>
      <c r="CA81" s="131"/>
      <c r="CB81" s="131"/>
      <c r="CC81" s="131"/>
      <c r="CD81" s="131"/>
      <c r="CE81" s="131"/>
      <c r="CF81" s="131"/>
      <c r="CG81" s="131"/>
      <c r="CH81" s="131"/>
      <c r="CI81" s="131"/>
      <c r="CJ81" s="131"/>
      <c r="CK81" s="131"/>
      <c r="CL81" s="131"/>
      <c r="CM81" s="131"/>
      <c r="CN81" s="131"/>
      <c r="CO81" s="131"/>
      <c r="CP81" s="131"/>
      <c r="CQ81" s="131"/>
      <c r="CR81" s="131"/>
      <c r="CS81" s="131"/>
      <c r="CT81" s="131"/>
      <c r="CU81" s="131"/>
      <c r="CV81" s="131"/>
      <c r="CW81" s="131"/>
      <c r="CX81" s="131"/>
    </row>
    <row r="82" spans="1:102" ht="16.5" customHeight="1">
      <c r="A82" s="207"/>
      <c r="B82" s="207"/>
      <c r="C82" s="207"/>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41"/>
      <c r="AU82" s="141"/>
      <c r="AV82" s="141"/>
      <c r="AW82" s="141"/>
      <c r="AX82" s="141"/>
      <c r="AY82" s="141"/>
      <c r="AZ82" s="163"/>
      <c r="BA82" s="141"/>
      <c r="BB82" s="141"/>
      <c r="BC82" s="164"/>
      <c r="BD82" s="164"/>
      <c r="BE82" s="164"/>
      <c r="BF82" s="173"/>
      <c r="BG82" s="162"/>
      <c r="BH82" s="162"/>
      <c r="BI82" s="162"/>
      <c r="BJ82" s="164"/>
      <c r="BK82" s="174"/>
      <c r="BL82" s="182"/>
      <c r="BM82" s="131"/>
      <c r="BN82" s="131"/>
      <c r="BO82" s="131"/>
      <c r="BP82" s="131"/>
      <c r="BQ82" s="131"/>
      <c r="BR82" s="131"/>
      <c r="BS82" s="131"/>
      <c r="BT82" s="131"/>
      <c r="BU82" s="131"/>
      <c r="BV82" s="131"/>
      <c r="BW82" s="131"/>
      <c r="BX82" s="131"/>
      <c r="BY82" s="131"/>
      <c r="BZ82" s="131"/>
      <c r="CA82" s="131"/>
      <c r="CB82" s="131"/>
      <c r="CC82" s="131"/>
      <c r="CD82" s="131"/>
      <c r="CE82" s="131"/>
      <c r="CF82" s="131"/>
      <c r="CG82" s="131"/>
      <c r="CH82" s="131"/>
      <c r="CI82" s="131"/>
      <c r="CJ82" s="131"/>
      <c r="CK82" s="131"/>
      <c r="CL82" s="131"/>
      <c r="CM82" s="131"/>
      <c r="CN82" s="131"/>
      <c r="CO82" s="131"/>
      <c r="CP82" s="131"/>
      <c r="CQ82" s="131"/>
      <c r="CR82" s="131"/>
      <c r="CS82" s="131"/>
      <c r="CT82" s="131"/>
      <c r="CU82" s="131"/>
      <c r="CV82" s="131"/>
      <c r="CW82" s="131"/>
      <c r="CX82" s="131"/>
    </row>
    <row r="83" spans="1:102" ht="16.5" customHeight="1">
      <c r="A83" s="207"/>
      <c r="B83" s="207"/>
      <c r="C83" s="207"/>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41"/>
      <c r="AU83" s="141"/>
      <c r="AV83" s="141"/>
      <c r="AW83" s="141"/>
      <c r="AX83" s="141"/>
      <c r="AY83" s="141"/>
      <c r="AZ83" s="163"/>
      <c r="BA83" s="141"/>
      <c r="BB83" s="141"/>
      <c r="BC83" s="164"/>
      <c r="BD83" s="164"/>
      <c r="BE83" s="164"/>
      <c r="BF83" s="173"/>
      <c r="BG83" s="162"/>
      <c r="BH83" s="162"/>
      <c r="BI83" s="162"/>
      <c r="BJ83" s="164"/>
      <c r="BK83" s="174"/>
      <c r="BL83" s="182"/>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131"/>
      <c r="CN83" s="131"/>
      <c r="CO83" s="131"/>
      <c r="CP83" s="131"/>
      <c r="CQ83" s="131"/>
      <c r="CR83" s="131"/>
      <c r="CS83" s="131"/>
      <c r="CT83" s="131"/>
      <c r="CU83" s="131"/>
      <c r="CV83" s="131"/>
      <c r="CW83" s="131"/>
      <c r="CX83" s="131"/>
    </row>
    <row r="84" spans="1:102" ht="16.5" customHeight="1">
      <c r="A84" s="207"/>
      <c r="B84" s="207"/>
      <c r="C84" s="207"/>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41"/>
      <c r="AU84" s="141"/>
      <c r="AV84" s="141"/>
      <c r="AW84" s="141"/>
      <c r="AX84" s="141"/>
      <c r="AY84" s="141"/>
      <c r="AZ84" s="163"/>
      <c r="BA84" s="141"/>
      <c r="BB84" s="141"/>
      <c r="BC84" s="164"/>
      <c r="BD84" s="164"/>
      <c r="BE84" s="164"/>
      <c r="BF84" s="173"/>
      <c r="BG84" s="162"/>
      <c r="BH84" s="162"/>
      <c r="BI84" s="162"/>
      <c r="BJ84" s="164"/>
      <c r="BK84" s="174"/>
      <c r="BL84" s="182"/>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row>
    <row r="85" spans="1:102" ht="16.5" customHeight="1">
      <c r="A85" s="207"/>
      <c r="B85" s="207"/>
      <c r="C85" s="207"/>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41"/>
      <c r="AU85" s="141"/>
      <c r="AV85" s="141"/>
      <c r="AW85" s="141"/>
      <c r="AX85" s="141"/>
      <c r="AY85" s="141"/>
      <c r="AZ85" s="163"/>
      <c r="BA85" s="141"/>
      <c r="BB85" s="141"/>
      <c r="BC85" s="164"/>
      <c r="BD85" s="164"/>
      <c r="BE85" s="164"/>
      <c r="BF85" s="173"/>
      <c r="BG85" s="162"/>
      <c r="BH85" s="162"/>
      <c r="BI85" s="162"/>
      <c r="BJ85" s="164"/>
      <c r="BK85" s="174"/>
      <c r="BL85" s="182"/>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row>
    <row r="86" spans="1:102" ht="16.5" customHeight="1">
      <c r="A86" s="207"/>
      <c r="B86" s="207"/>
      <c r="C86" s="207"/>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41"/>
      <c r="AU86" s="141"/>
      <c r="AV86" s="141"/>
      <c r="AW86" s="141"/>
      <c r="AX86" s="141"/>
      <c r="AY86" s="141"/>
      <c r="AZ86" s="163"/>
      <c r="BA86" s="141"/>
      <c r="BB86" s="141"/>
      <c r="BC86" s="164"/>
      <c r="BD86" s="164"/>
      <c r="BE86" s="164"/>
      <c r="BF86" s="173"/>
      <c r="BG86" s="162"/>
      <c r="BH86" s="162"/>
      <c r="BI86" s="162"/>
      <c r="BJ86" s="164"/>
      <c r="BK86" s="174"/>
      <c r="BL86" s="182"/>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row>
    <row r="87" spans="1:102" ht="16.5" customHeight="1">
      <c r="A87" s="207"/>
      <c r="B87" s="207"/>
      <c r="C87" s="207"/>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41"/>
      <c r="AU87" s="141"/>
      <c r="AV87" s="141"/>
      <c r="AW87" s="141"/>
      <c r="AX87" s="141"/>
      <c r="AY87" s="141"/>
      <c r="AZ87" s="163"/>
      <c r="BA87" s="141"/>
      <c r="BB87" s="141"/>
      <c r="BC87" s="164"/>
      <c r="BD87" s="164"/>
      <c r="BE87" s="164"/>
      <c r="BF87" s="173"/>
      <c r="BG87" s="162"/>
      <c r="BH87" s="162"/>
      <c r="BI87" s="162"/>
      <c r="BJ87" s="164"/>
      <c r="BK87" s="174"/>
      <c r="BL87" s="182"/>
      <c r="BM87" s="131"/>
      <c r="BN87" s="131"/>
      <c r="BO87" s="131"/>
      <c r="BP87" s="131"/>
      <c r="BQ87" s="131"/>
      <c r="BR87" s="131"/>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row>
    <row r="88" spans="1:102" ht="16.5" customHeight="1">
      <c r="A88" s="207"/>
      <c r="B88" s="207"/>
      <c r="C88" s="207"/>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41"/>
      <c r="AU88" s="141"/>
      <c r="AV88" s="141"/>
      <c r="AW88" s="141"/>
      <c r="AX88" s="141"/>
      <c r="AY88" s="141"/>
      <c r="AZ88" s="163"/>
      <c r="BA88" s="141"/>
      <c r="BB88" s="141"/>
      <c r="BC88" s="164"/>
      <c r="BD88" s="164"/>
      <c r="BE88" s="164"/>
      <c r="BF88" s="173"/>
      <c r="BG88" s="162"/>
      <c r="BH88" s="162"/>
      <c r="BI88" s="162"/>
      <c r="BJ88" s="164"/>
      <c r="BK88" s="174"/>
      <c r="BL88" s="182"/>
      <c r="BM88" s="131"/>
      <c r="BN88" s="131"/>
      <c r="BO88" s="131"/>
      <c r="BP88" s="131"/>
      <c r="BQ88" s="131"/>
      <c r="BR88" s="131"/>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row>
    <row r="89" spans="1:102" ht="16.5" customHeight="1">
      <c r="A89" s="207"/>
      <c r="B89" s="207"/>
      <c r="C89" s="207"/>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41"/>
      <c r="AU89" s="141"/>
      <c r="AV89" s="141"/>
      <c r="AW89" s="141"/>
      <c r="AX89" s="141"/>
      <c r="AY89" s="141"/>
      <c r="AZ89" s="163"/>
      <c r="BA89" s="141"/>
      <c r="BB89" s="141"/>
      <c r="BC89" s="164"/>
      <c r="BD89" s="164"/>
      <c r="BE89" s="164"/>
      <c r="BF89" s="173"/>
      <c r="BG89" s="162"/>
      <c r="BH89" s="162"/>
      <c r="BI89" s="162"/>
      <c r="BJ89" s="164"/>
      <c r="BK89" s="174"/>
      <c r="BL89" s="182"/>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row>
    <row r="90" spans="1:102" ht="16.5" customHeight="1">
      <c r="A90" s="207"/>
      <c r="B90" s="207"/>
      <c r="C90" s="207"/>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41"/>
      <c r="AU90" s="141"/>
      <c r="AV90" s="141"/>
      <c r="AW90" s="141"/>
      <c r="AX90" s="141"/>
      <c r="AY90" s="141"/>
      <c r="AZ90" s="163"/>
      <c r="BA90" s="141"/>
      <c r="BB90" s="141"/>
      <c r="BC90" s="164"/>
      <c r="BD90" s="164"/>
      <c r="BE90" s="164"/>
      <c r="BF90" s="173"/>
      <c r="BG90" s="162"/>
      <c r="BH90" s="162"/>
      <c r="BI90" s="162"/>
      <c r="BJ90" s="164"/>
      <c r="BK90" s="174"/>
      <c r="BL90" s="182"/>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row>
    <row r="91" spans="1:102" ht="16.5" customHeight="1">
      <c r="A91" s="207"/>
      <c r="B91" s="207"/>
      <c r="C91" s="207"/>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41"/>
      <c r="AU91" s="141"/>
      <c r="AV91" s="141"/>
      <c r="AW91" s="141"/>
      <c r="AX91" s="141"/>
      <c r="AY91" s="141"/>
      <c r="AZ91" s="163"/>
      <c r="BA91" s="141"/>
      <c r="BB91" s="141"/>
      <c r="BC91" s="164"/>
      <c r="BD91" s="164"/>
      <c r="BE91" s="164"/>
      <c r="BF91" s="173"/>
      <c r="BG91" s="162"/>
      <c r="BH91" s="162"/>
      <c r="BI91" s="162"/>
      <c r="BJ91" s="164"/>
      <c r="BK91" s="174"/>
      <c r="BL91" s="182"/>
      <c r="BM91" s="131"/>
      <c r="BN91" s="131"/>
      <c r="BO91" s="131"/>
      <c r="BP91" s="131"/>
      <c r="BQ91" s="131"/>
      <c r="BR91" s="131"/>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row>
    <row r="92" spans="1:102" ht="16.5" customHeight="1">
      <c r="A92" s="207"/>
      <c r="B92" s="207"/>
      <c r="C92" s="207"/>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41"/>
      <c r="AU92" s="141"/>
      <c r="AV92" s="141"/>
      <c r="AW92" s="141"/>
      <c r="AX92" s="141"/>
      <c r="AY92" s="141"/>
      <c r="AZ92" s="163"/>
      <c r="BA92" s="141"/>
      <c r="BB92" s="141"/>
      <c r="BC92" s="164"/>
      <c r="BD92" s="164"/>
      <c r="BE92" s="164"/>
      <c r="BF92" s="173"/>
      <c r="BG92" s="162"/>
      <c r="BH92" s="162"/>
      <c r="BI92" s="162"/>
      <c r="BJ92" s="164"/>
      <c r="BK92" s="174"/>
      <c r="BL92" s="182"/>
      <c r="BM92" s="131"/>
      <c r="BN92" s="131"/>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row>
    <row r="93" spans="1:102" ht="16.5" customHeight="1">
      <c r="A93" s="207"/>
      <c r="B93" s="207"/>
      <c r="C93" s="207"/>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41"/>
      <c r="AU93" s="141"/>
      <c r="AV93" s="141"/>
      <c r="AW93" s="141"/>
      <c r="AX93" s="141"/>
      <c r="AY93" s="141"/>
      <c r="AZ93" s="163"/>
      <c r="BA93" s="141"/>
      <c r="BB93" s="141"/>
      <c r="BC93" s="164"/>
      <c r="BD93" s="164"/>
      <c r="BE93" s="164"/>
      <c r="BF93" s="173"/>
      <c r="BG93" s="162"/>
      <c r="BH93" s="162"/>
      <c r="BI93" s="162"/>
      <c r="BJ93" s="164"/>
      <c r="BK93" s="174"/>
      <c r="BL93" s="182"/>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row>
    <row r="94" spans="1:102" ht="16.5" customHeight="1">
      <c r="A94" s="207"/>
      <c r="B94" s="207"/>
      <c r="C94" s="207"/>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41"/>
      <c r="AU94" s="141"/>
      <c r="AV94" s="141"/>
      <c r="AW94" s="141"/>
      <c r="AX94" s="141"/>
      <c r="AY94" s="141"/>
      <c r="AZ94" s="163"/>
      <c r="BA94" s="141"/>
      <c r="BB94" s="141"/>
      <c r="BC94" s="164"/>
      <c r="BD94" s="164"/>
      <c r="BE94" s="164"/>
      <c r="BF94" s="173"/>
      <c r="BG94" s="162"/>
      <c r="BH94" s="162"/>
      <c r="BI94" s="162"/>
      <c r="BJ94" s="164"/>
      <c r="BK94" s="174"/>
      <c r="BL94" s="182"/>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row>
    <row r="95" spans="1:102" ht="16.5" customHeight="1">
      <c r="A95" s="207"/>
      <c r="B95" s="207"/>
      <c r="C95" s="207"/>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41"/>
      <c r="AU95" s="141"/>
      <c r="AV95" s="141"/>
      <c r="AW95" s="141"/>
      <c r="AX95" s="141"/>
      <c r="AY95" s="141"/>
      <c r="AZ95" s="163"/>
      <c r="BA95" s="141"/>
      <c r="BB95" s="141"/>
      <c r="BC95" s="164"/>
      <c r="BD95" s="164"/>
      <c r="BE95" s="164"/>
      <c r="BF95" s="173"/>
      <c r="BG95" s="162"/>
      <c r="BH95" s="162"/>
      <c r="BI95" s="162"/>
      <c r="BJ95" s="164"/>
      <c r="BK95" s="174"/>
      <c r="BL95" s="182"/>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row>
    <row r="96" spans="1:102" ht="16.5" customHeight="1">
      <c r="A96" s="207"/>
      <c r="B96" s="207"/>
      <c r="C96" s="207"/>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41"/>
      <c r="AU96" s="141"/>
      <c r="AV96" s="141"/>
      <c r="AW96" s="141"/>
      <c r="AX96" s="141"/>
      <c r="AY96" s="141"/>
      <c r="AZ96" s="163"/>
      <c r="BA96" s="141"/>
      <c r="BB96" s="141"/>
      <c r="BC96" s="164"/>
      <c r="BD96" s="164"/>
      <c r="BE96" s="164"/>
      <c r="BF96" s="173"/>
      <c r="BG96" s="162"/>
      <c r="BH96" s="162"/>
      <c r="BI96" s="162"/>
      <c r="BJ96" s="164"/>
      <c r="BK96" s="174"/>
      <c r="BL96" s="182"/>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row>
    <row r="97" spans="1:102" ht="16.5" customHeight="1">
      <c r="A97" s="207"/>
      <c r="B97" s="207"/>
      <c r="C97" s="207"/>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41"/>
      <c r="AU97" s="141"/>
      <c r="AV97" s="141"/>
      <c r="AW97" s="141"/>
      <c r="AX97" s="141"/>
      <c r="AY97" s="141"/>
      <c r="AZ97" s="163"/>
      <c r="BA97" s="141"/>
      <c r="BB97" s="141"/>
      <c r="BC97" s="164"/>
      <c r="BD97" s="164"/>
      <c r="BE97" s="164"/>
      <c r="BF97" s="173"/>
      <c r="BG97" s="162"/>
      <c r="BH97" s="162"/>
      <c r="BI97" s="162"/>
      <c r="BJ97" s="164"/>
      <c r="BK97" s="174"/>
      <c r="BL97" s="182"/>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row>
    <row r="98" spans="1:102" ht="16.5" customHeight="1">
      <c r="A98" s="207"/>
      <c r="B98" s="207"/>
      <c r="C98" s="207"/>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41"/>
      <c r="AU98" s="141"/>
      <c r="AV98" s="141"/>
      <c r="AW98" s="141"/>
      <c r="AX98" s="141"/>
      <c r="AY98" s="141"/>
      <c r="AZ98" s="163"/>
      <c r="BA98" s="141"/>
      <c r="BB98" s="141"/>
      <c r="BC98" s="164"/>
      <c r="BD98" s="164"/>
      <c r="BE98" s="164"/>
      <c r="BF98" s="173"/>
      <c r="BG98" s="162"/>
      <c r="BH98" s="162"/>
      <c r="BI98" s="162"/>
      <c r="BJ98" s="164"/>
      <c r="BK98" s="174"/>
      <c r="BL98" s="182"/>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row>
    <row r="99" spans="1:102" ht="16.5" customHeight="1">
      <c r="A99" s="207"/>
      <c r="B99" s="207"/>
      <c r="C99" s="207"/>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41"/>
      <c r="AU99" s="141"/>
      <c r="AV99" s="141"/>
      <c r="AW99" s="141"/>
      <c r="AX99" s="141"/>
      <c r="AY99" s="141"/>
      <c r="AZ99" s="163"/>
      <c r="BA99" s="141"/>
      <c r="BB99" s="141"/>
      <c r="BC99" s="164"/>
      <c r="BD99" s="164"/>
      <c r="BE99" s="164"/>
      <c r="BF99" s="173"/>
      <c r="BG99" s="162"/>
      <c r="BH99" s="162"/>
      <c r="BI99" s="162"/>
      <c r="BJ99" s="164"/>
      <c r="BK99" s="174"/>
      <c r="BL99" s="182"/>
      <c r="BM99" s="131"/>
      <c r="BN99" s="131"/>
      <c r="BO99" s="131"/>
      <c r="BP99" s="131"/>
      <c r="BQ99" s="131"/>
      <c r="BR99" s="131"/>
      <c r="BS99" s="131"/>
      <c r="BT99" s="131"/>
      <c r="BU99" s="131"/>
      <c r="BV99" s="131"/>
      <c r="BW99" s="131"/>
      <c r="BX99" s="131"/>
      <c r="BY99" s="131"/>
      <c r="BZ99" s="131"/>
      <c r="CA99" s="13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row>
    <row r="100" spans="1:102" ht="16.5" customHeight="1">
      <c r="A100" s="207"/>
      <c r="B100" s="207"/>
      <c r="C100" s="207"/>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41"/>
      <c r="AU100" s="141"/>
      <c r="AV100" s="141"/>
      <c r="AW100" s="141"/>
      <c r="AX100" s="141"/>
      <c r="AY100" s="141"/>
      <c r="AZ100" s="163"/>
      <c r="BA100" s="141"/>
      <c r="BB100" s="141"/>
      <c r="BC100" s="164"/>
      <c r="BD100" s="164"/>
      <c r="BE100" s="164"/>
      <c r="BF100" s="173"/>
      <c r="BG100" s="162"/>
      <c r="BH100" s="162"/>
      <c r="BI100" s="162"/>
      <c r="BJ100" s="164"/>
      <c r="BK100" s="174"/>
      <c r="BL100" s="182"/>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row>
    <row r="101" spans="1:102" ht="16.5" customHeight="1">
      <c r="A101" s="207"/>
      <c r="B101" s="207"/>
      <c r="C101" s="207"/>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41"/>
      <c r="AU101" s="141"/>
      <c r="AV101" s="141"/>
      <c r="AW101" s="141"/>
      <c r="AX101" s="141"/>
      <c r="AY101" s="141"/>
      <c r="AZ101" s="163"/>
      <c r="BA101" s="141"/>
      <c r="BB101" s="141"/>
      <c r="BC101" s="164"/>
      <c r="BD101" s="164"/>
      <c r="BE101" s="164"/>
      <c r="BF101" s="173"/>
      <c r="BG101" s="162"/>
      <c r="BH101" s="162"/>
      <c r="BI101" s="162"/>
      <c r="BJ101" s="164"/>
      <c r="BK101" s="174"/>
      <c r="BL101" s="182"/>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row>
    <row r="102" spans="1:102" ht="16.5" customHeight="1">
      <c r="A102" s="207"/>
      <c r="B102" s="207"/>
      <c r="C102" s="207"/>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41"/>
      <c r="AU102" s="141"/>
      <c r="AV102" s="141"/>
      <c r="AW102" s="141"/>
      <c r="AX102" s="141"/>
      <c r="AY102" s="141"/>
      <c r="AZ102" s="163"/>
      <c r="BA102" s="141"/>
      <c r="BB102" s="141"/>
      <c r="BC102" s="164"/>
      <c r="BD102" s="164"/>
      <c r="BE102" s="164"/>
      <c r="BF102" s="173"/>
      <c r="BG102" s="162"/>
      <c r="BH102" s="162"/>
      <c r="BI102" s="162"/>
      <c r="BJ102" s="164"/>
      <c r="BK102" s="174"/>
      <c r="BL102" s="182"/>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row>
    <row r="103" spans="1:102" ht="16.5" customHeight="1">
      <c r="A103" s="207"/>
      <c r="B103" s="207"/>
      <c r="C103" s="207"/>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41"/>
      <c r="AU103" s="141"/>
      <c r="AV103" s="141"/>
      <c r="AW103" s="141"/>
      <c r="AX103" s="141"/>
      <c r="AY103" s="141"/>
      <c r="AZ103" s="163"/>
      <c r="BA103" s="141"/>
      <c r="BB103" s="141"/>
      <c r="BC103" s="164"/>
      <c r="BD103" s="164"/>
      <c r="BE103" s="164"/>
      <c r="BF103" s="173"/>
      <c r="BG103" s="162"/>
      <c r="BH103" s="162"/>
      <c r="BI103" s="162"/>
      <c r="BJ103" s="164"/>
      <c r="BK103" s="174"/>
      <c r="BL103" s="182"/>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row>
    <row r="104" spans="1:102" ht="16.5" customHeight="1">
      <c r="A104" s="207"/>
      <c r="B104" s="207"/>
      <c r="C104" s="207"/>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41"/>
      <c r="AU104" s="141"/>
      <c r="AV104" s="141"/>
      <c r="AW104" s="141"/>
      <c r="AX104" s="141"/>
      <c r="AY104" s="141"/>
      <c r="AZ104" s="163"/>
      <c r="BA104" s="141"/>
      <c r="BB104" s="141"/>
      <c r="BC104" s="164"/>
      <c r="BD104" s="164"/>
      <c r="BE104" s="164"/>
      <c r="BF104" s="173"/>
      <c r="BG104" s="162"/>
      <c r="BH104" s="162"/>
      <c r="BI104" s="162"/>
      <c r="BJ104" s="164"/>
      <c r="BK104" s="174"/>
      <c r="BL104" s="182"/>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row>
    <row r="105" spans="1:102" ht="16.5" customHeight="1">
      <c r="A105" s="207"/>
      <c r="B105" s="207"/>
      <c r="C105" s="207"/>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41"/>
      <c r="AU105" s="141"/>
      <c r="AV105" s="141"/>
      <c r="AW105" s="141"/>
      <c r="AX105" s="141"/>
      <c r="AY105" s="141"/>
      <c r="AZ105" s="163"/>
      <c r="BA105" s="141"/>
      <c r="BB105" s="141"/>
      <c r="BC105" s="164"/>
      <c r="BD105" s="164"/>
      <c r="BE105" s="164"/>
      <c r="BF105" s="173"/>
      <c r="BG105" s="162"/>
      <c r="BH105" s="162"/>
      <c r="BI105" s="162"/>
      <c r="BJ105" s="164"/>
      <c r="BK105" s="174"/>
      <c r="BL105" s="182"/>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row>
    <row r="106" spans="1:102" ht="16.5" customHeight="1">
      <c r="A106" s="207"/>
      <c r="B106" s="207"/>
      <c r="C106" s="207"/>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41"/>
      <c r="AU106" s="141"/>
      <c r="AV106" s="141"/>
      <c r="AW106" s="141"/>
      <c r="AX106" s="141"/>
      <c r="AY106" s="141"/>
      <c r="AZ106" s="163"/>
      <c r="BA106" s="141"/>
      <c r="BB106" s="141"/>
      <c r="BC106" s="164"/>
      <c r="BD106" s="164"/>
      <c r="BE106" s="164"/>
      <c r="BF106" s="173"/>
      <c r="BG106" s="162"/>
      <c r="BH106" s="162"/>
      <c r="BI106" s="162"/>
      <c r="BJ106" s="164"/>
      <c r="BK106" s="174"/>
      <c r="BL106" s="182"/>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row>
    <row r="107" spans="1:102" ht="16.5" customHeight="1">
      <c r="A107" s="207"/>
      <c r="B107" s="207"/>
      <c r="C107" s="207"/>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41"/>
      <c r="AU107" s="141"/>
      <c r="AV107" s="141"/>
      <c r="AW107" s="141"/>
      <c r="AX107" s="141"/>
      <c r="AY107" s="141"/>
      <c r="AZ107" s="163"/>
      <c r="BA107" s="141"/>
      <c r="BB107" s="141"/>
      <c r="BC107" s="164"/>
      <c r="BD107" s="164"/>
      <c r="BE107" s="164"/>
      <c r="BF107" s="173"/>
      <c r="BG107" s="162"/>
      <c r="BH107" s="162"/>
      <c r="BI107" s="162"/>
      <c r="BJ107" s="164"/>
      <c r="BK107" s="174"/>
      <c r="BL107" s="182"/>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row>
    <row r="108" spans="1:102" ht="16.5" customHeight="1">
      <c r="A108" s="207"/>
      <c r="B108" s="207"/>
      <c r="C108" s="207"/>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41"/>
      <c r="AU108" s="141"/>
      <c r="AV108" s="141"/>
      <c r="AW108" s="141"/>
      <c r="AX108" s="141"/>
      <c r="AY108" s="141"/>
      <c r="AZ108" s="163"/>
      <c r="BA108" s="141"/>
      <c r="BB108" s="141"/>
      <c r="BC108" s="164"/>
      <c r="BD108" s="164"/>
      <c r="BE108" s="164"/>
      <c r="BF108" s="173"/>
      <c r="BG108" s="162"/>
      <c r="BH108" s="162"/>
      <c r="BI108" s="162"/>
      <c r="BJ108" s="164"/>
      <c r="BK108" s="174"/>
      <c r="BL108" s="182"/>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row>
    <row r="109" spans="1:102" ht="16.5" customHeight="1">
      <c r="A109" s="207"/>
      <c r="B109" s="207"/>
      <c r="C109" s="207"/>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41"/>
      <c r="AU109" s="141"/>
      <c r="AV109" s="141"/>
      <c r="AW109" s="141"/>
      <c r="AX109" s="141"/>
      <c r="AY109" s="141"/>
      <c r="AZ109" s="163"/>
      <c r="BA109" s="141"/>
      <c r="BB109" s="141"/>
      <c r="BC109" s="164"/>
      <c r="BD109" s="164"/>
      <c r="BE109" s="164"/>
      <c r="BF109" s="173"/>
      <c r="BG109" s="162"/>
      <c r="BH109" s="162"/>
      <c r="BI109" s="162"/>
      <c r="BJ109" s="164"/>
      <c r="BK109" s="174"/>
      <c r="BL109" s="182"/>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row>
    <row r="110" spans="1:102" ht="16.5" customHeight="1">
      <c r="A110" s="207"/>
      <c r="B110" s="207"/>
      <c r="C110" s="207"/>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41"/>
      <c r="AU110" s="141"/>
      <c r="AV110" s="141"/>
      <c r="AW110" s="141"/>
      <c r="AX110" s="141"/>
      <c r="AY110" s="141"/>
      <c r="AZ110" s="163"/>
      <c r="BA110" s="141"/>
      <c r="BB110" s="141"/>
      <c r="BC110" s="164"/>
      <c r="BD110" s="164"/>
      <c r="BE110" s="164"/>
      <c r="BF110" s="173"/>
      <c r="BG110" s="162"/>
      <c r="BH110" s="162"/>
      <c r="BI110" s="162"/>
      <c r="BJ110" s="164"/>
      <c r="BK110" s="174"/>
      <c r="BL110" s="182"/>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row>
    <row r="111" spans="1:102" ht="16.5" customHeight="1">
      <c r="A111" s="207"/>
      <c r="B111" s="207"/>
      <c r="C111" s="207"/>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41"/>
      <c r="AU111" s="141"/>
      <c r="AV111" s="141"/>
      <c r="AW111" s="141"/>
      <c r="AX111" s="141"/>
      <c r="AY111" s="141"/>
      <c r="AZ111" s="163"/>
      <c r="BA111" s="141"/>
      <c r="BB111" s="141"/>
      <c r="BC111" s="164"/>
      <c r="BD111" s="164"/>
      <c r="BE111" s="164"/>
      <c r="BF111" s="173"/>
      <c r="BG111" s="162"/>
      <c r="BH111" s="162"/>
      <c r="BI111" s="162"/>
      <c r="BJ111" s="164"/>
      <c r="BK111" s="174"/>
      <c r="BL111" s="182"/>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1"/>
      <c r="CT111" s="131"/>
      <c r="CU111" s="131"/>
      <c r="CV111" s="131"/>
      <c r="CW111" s="131"/>
      <c r="CX111" s="131"/>
    </row>
    <row r="112" spans="1:102" ht="16.5" customHeight="1">
      <c r="A112" s="207"/>
      <c r="B112" s="207"/>
      <c r="C112" s="207"/>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41"/>
      <c r="AU112" s="141"/>
      <c r="AV112" s="141"/>
      <c r="AW112" s="141"/>
      <c r="AX112" s="141"/>
      <c r="AY112" s="141"/>
      <c r="AZ112" s="163"/>
      <c r="BA112" s="141"/>
      <c r="BB112" s="141"/>
      <c r="BC112" s="164"/>
      <c r="BD112" s="164"/>
      <c r="BE112" s="164"/>
      <c r="BF112" s="173"/>
      <c r="BG112" s="162"/>
      <c r="BH112" s="162"/>
      <c r="BI112" s="162"/>
      <c r="BJ112" s="164"/>
      <c r="BK112" s="174"/>
      <c r="BL112" s="182"/>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1"/>
      <c r="CU112" s="131"/>
      <c r="CV112" s="131"/>
      <c r="CW112" s="131"/>
      <c r="CX112" s="131"/>
    </row>
    <row r="113" spans="1:102" ht="16.5" customHeight="1">
      <c r="A113" s="207"/>
      <c r="B113" s="207"/>
      <c r="C113" s="207"/>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41"/>
      <c r="AU113" s="141"/>
      <c r="AV113" s="141"/>
      <c r="AW113" s="141"/>
      <c r="AX113" s="141"/>
      <c r="AY113" s="141"/>
      <c r="AZ113" s="163"/>
      <c r="BA113" s="141"/>
      <c r="BB113" s="141"/>
      <c r="BC113" s="164"/>
      <c r="BD113" s="164"/>
      <c r="BE113" s="164"/>
      <c r="BF113" s="173"/>
      <c r="BG113" s="162"/>
      <c r="BH113" s="162"/>
      <c r="BI113" s="162"/>
      <c r="BJ113" s="164"/>
      <c r="BK113" s="174"/>
      <c r="BL113" s="182"/>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1"/>
      <c r="CV113" s="131"/>
      <c r="CW113" s="131"/>
      <c r="CX113" s="131"/>
    </row>
    <row r="114" spans="1:102" ht="16.5" customHeight="1">
      <c r="A114" s="207"/>
      <c r="B114" s="207"/>
      <c r="C114" s="207"/>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41"/>
      <c r="AU114" s="141"/>
      <c r="AV114" s="141"/>
      <c r="AW114" s="141"/>
      <c r="AX114" s="141"/>
      <c r="AY114" s="141"/>
      <c r="AZ114" s="163"/>
      <c r="BA114" s="141"/>
      <c r="BB114" s="141"/>
      <c r="BC114" s="164"/>
      <c r="BD114" s="164"/>
      <c r="BE114" s="164"/>
      <c r="BF114" s="173"/>
      <c r="BG114" s="162"/>
      <c r="BH114" s="162"/>
      <c r="BI114" s="162"/>
      <c r="BJ114" s="164"/>
      <c r="BK114" s="174"/>
      <c r="BL114" s="182"/>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row>
    <row r="115" spans="1:102" ht="16.5" customHeight="1">
      <c r="A115" s="207"/>
      <c r="B115" s="207"/>
      <c r="C115" s="207"/>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41"/>
      <c r="AU115" s="141"/>
      <c r="AV115" s="141"/>
      <c r="AW115" s="141"/>
      <c r="AX115" s="141"/>
      <c r="AY115" s="141"/>
      <c r="AZ115" s="163"/>
      <c r="BA115" s="141"/>
      <c r="BB115" s="141"/>
      <c r="BC115" s="164"/>
      <c r="BD115" s="164"/>
      <c r="BE115" s="164"/>
      <c r="BF115" s="173"/>
      <c r="BG115" s="162"/>
      <c r="BH115" s="162"/>
      <c r="BI115" s="162"/>
      <c r="BJ115" s="164"/>
      <c r="BK115" s="174"/>
      <c r="BL115" s="182"/>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row>
    <row r="116" spans="1:102" ht="16.5" customHeight="1">
      <c r="A116" s="207"/>
      <c r="B116" s="207"/>
      <c r="C116" s="207"/>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41"/>
      <c r="AU116" s="141"/>
      <c r="AV116" s="141"/>
      <c r="AW116" s="141"/>
      <c r="AX116" s="141"/>
      <c r="AY116" s="141"/>
      <c r="AZ116" s="163"/>
      <c r="BA116" s="141"/>
      <c r="BB116" s="141"/>
      <c r="BC116" s="164"/>
      <c r="BD116" s="164"/>
      <c r="BE116" s="164"/>
      <c r="BF116" s="173"/>
      <c r="BG116" s="162"/>
      <c r="BH116" s="162"/>
      <c r="BI116" s="162"/>
      <c r="BJ116" s="164"/>
      <c r="BK116" s="174"/>
      <c r="BL116" s="182"/>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row>
    <row r="117" spans="1:102" ht="16.5" customHeight="1">
      <c r="A117" s="207"/>
      <c r="B117" s="207"/>
      <c r="C117" s="207"/>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41"/>
      <c r="AU117" s="141"/>
      <c r="AV117" s="141"/>
      <c r="AW117" s="141"/>
      <c r="AX117" s="141"/>
      <c r="AY117" s="141"/>
      <c r="AZ117" s="163"/>
      <c r="BA117" s="141"/>
      <c r="BB117" s="141"/>
      <c r="BC117" s="164"/>
      <c r="BD117" s="164"/>
      <c r="BE117" s="164"/>
      <c r="BF117" s="173"/>
      <c r="BG117" s="162"/>
      <c r="BH117" s="162"/>
      <c r="BI117" s="162"/>
      <c r="BJ117" s="164"/>
      <c r="BK117" s="174"/>
      <c r="BL117" s="182"/>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1"/>
    </row>
    <row r="118" spans="1:102" ht="16.5" customHeight="1">
      <c r="A118" s="207"/>
      <c r="B118" s="207"/>
      <c r="C118" s="207"/>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41"/>
      <c r="AU118" s="141"/>
      <c r="AV118" s="141"/>
      <c r="AW118" s="141"/>
      <c r="AX118" s="141"/>
      <c r="AY118" s="141"/>
      <c r="AZ118" s="163"/>
      <c r="BA118" s="141"/>
      <c r="BB118" s="141"/>
      <c r="BC118" s="164"/>
      <c r="BD118" s="164"/>
      <c r="BE118" s="164"/>
      <c r="BF118" s="173"/>
      <c r="BG118" s="162"/>
      <c r="BH118" s="162"/>
      <c r="BI118" s="162"/>
      <c r="BJ118" s="164"/>
      <c r="BK118" s="174"/>
      <c r="BL118" s="182"/>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row>
    <row r="119" spans="1:102" ht="16.5" customHeight="1">
      <c r="A119" s="207"/>
      <c r="B119" s="207"/>
      <c r="C119" s="207"/>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41"/>
      <c r="AU119" s="141"/>
      <c r="AV119" s="141"/>
      <c r="AW119" s="141"/>
      <c r="AX119" s="141"/>
      <c r="AY119" s="141"/>
      <c r="AZ119" s="163"/>
      <c r="BA119" s="141"/>
      <c r="BB119" s="141"/>
      <c r="BC119" s="164"/>
      <c r="BD119" s="164"/>
      <c r="BE119" s="164"/>
      <c r="BF119" s="173"/>
      <c r="BG119" s="162"/>
      <c r="BH119" s="162"/>
      <c r="BI119" s="162"/>
      <c r="BJ119" s="164"/>
      <c r="BK119" s="174"/>
      <c r="BL119" s="182"/>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row>
    <row r="120" spans="1:102" ht="16.5" customHeight="1">
      <c r="A120" s="207"/>
      <c r="B120" s="207"/>
      <c r="C120" s="207"/>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41"/>
      <c r="AU120" s="141"/>
      <c r="AV120" s="141"/>
      <c r="AW120" s="141"/>
      <c r="AX120" s="141"/>
      <c r="AY120" s="141"/>
      <c r="AZ120" s="163"/>
      <c r="BA120" s="141"/>
      <c r="BB120" s="141"/>
      <c r="BC120" s="164"/>
      <c r="BD120" s="164"/>
      <c r="BE120" s="164"/>
      <c r="BF120" s="173"/>
      <c r="BG120" s="162"/>
      <c r="BH120" s="162"/>
      <c r="BI120" s="162"/>
      <c r="BJ120" s="164"/>
      <c r="BK120" s="174"/>
      <c r="BL120" s="182"/>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row>
    <row r="121" spans="1:102" ht="16.5" customHeight="1">
      <c r="A121" s="207"/>
      <c r="B121" s="207"/>
      <c r="C121" s="207"/>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41"/>
      <c r="AU121" s="141"/>
      <c r="AV121" s="141"/>
      <c r="AW121" s="141"/>
      <c r="AX121" s="141"/>
      <c r="AY121" s="141"/>
      <c r="AZ121" s="163"/>
      <c r="BA121" s="141"/>
      <c r="BB121" s="141"/>
      <c r="BC121" s="164"/>
      <c r="BD121" s="164"/>
      <c r="BE121" s="164"/>
      <c r="BF121" s="173"/>
      <c r="BG121" s="162"/>
      <c r="BH121" s="162"/>
      <c r="BI121" s="162"/>
      <c r="BJ121" s="164"/>
      <c r="BK121" s="174"/>
      <c r="BL121" s="182"/>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1"/>
    </row>
    <row r="122" spans="1:102" ht="16.5" customHeight="1">
      <c r="A122" s="207"/>
      <c r="B122" s="207"/>
      <c r="C122" s="207"/>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41"/>
      <c r="AU122" s="141"/>
      <c r="AV122" s="141"/>
      <c r="AW122" s="141"/>
      <c r="AX122" s="141"/>
      <c r="AY122" s="141"/>
      <c r="AZ122" s="163"/>
      <c r="BA122" s="141"/>
      <c r="BB122" s="141"/>
      <c r="BC122" s="164"/>
      <c r="BD122" s="164"/>
      <c r="BE122" s="164"/>
      <c r="BF122" s="173"/>
      <c r="BG122" s="162"/>
      <c r="BH122" s="162"/>
      <c r="BI122" s="162"/>
      <c r="BJ122" s="164"/>
      <c r="BK122" s="174"/>
      <c r="BL122" s="182"/>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1"/>
    </row>
    <row r="123" spans="1:102" ht="16.5" customHeight="1">
      <c r="A123" s="207"/>
      <c r="B123" s="207"/>
      <c r="C123" s="207"/>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41"/>
      <c r="AU123" s="141"/>
      <c r="AV123" s="141"/>
      <c r="AW123" s="141"/>
      <c r="AX123" s="141"/>
      <c r="AY123" s="141"/>
      <c r="AZ123" s="163"/>
      <c r="BA123" s="141"/>
      <c r="BB123" s="141"/>
      <c r="BC123" s="164"/>
      <c r="BD123" s="164"/>
      <c r="BE123" s="164"/>
      <c r="BF123" s="173"/>
      <c r="BG123" s="162"/>
      <c r="BH123" s="162"/>
      <c r="BI123" s="162"/>
      <c r="BJ123" s="164"/>
      <c r="BK123" s="174"/>
      <c r="BL123" s="182"/>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row>
    <row r="124" spans="1:102" ht="16.5" customHeight="1">
      <c r="A124" s="207"/>
      <c r="B124" s="207"/>
      <c r="C124" s="207"/>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41"/>
      <c r="AU124" s="141"/>
      <c r="AV124" s="141"/>
      <c r="AW124" s="141"/>
      <c r="AX124" s="141"/>
      <c r="AY124" s="141"/>
      <c r="AZ124" s="163"/>
      <c r="BA124" s="141"/>
      <c r="BB124" s="141"/>
      <c r="BC124" s="164"/>
      <c r="BD124" s="164"/>
      <c r="BE124" s="164"/>
      <c r="BF124" s="173"/>
      <c r="BG124" s="162"/>
      <c r="BH124" s="162"/>
      <c r="BI124" s="162"/>
      <c r="BJ124" s="164"/>
      <c r="BK124" s="174"/>
      <c r="BL124" s="182"/>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row>
    <row r="125" spans="1:102" ht="16.5" customHeight="1">
      <c r="A125" s="207"/>
      <c r="B125" s="207"/>
      <c r="C125" s="207"/>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41"/>
      <c r="AU125" s="141"/>
      <c r="AV125" s="141"/>
      <c r="AW125" s="141"/>
      <c r="AX125" s="141"/>
      <c r="AY125" s="141"/>
      <c r="AZ125" s="163"/>
      <c r="BA125" s="141"/>
      <c r="BB125" s="141"/>
      <c r="BC125" s="164"/>
      <c r="BD125" s="164"/>
      <c r="BE125" s="164"/>
      <c r="BF125" s="173"/>
      <c r="BG125" s="162"/>
      <c r="BH125" s="162"/>
      <c r="BI125" s="162"/>
      <c r="BJ125" s="164"/>
      <c r="BK125" s="174"/>
      <c r="BL125" s="182"/>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row>
    <row r="126" spans="1:102" ht="16.5" customHeight="1">
      <c r="A126" s="207"/>
      <c r="B126" s="207"/>
      <c r="C126" s="207"/>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41"/>
      <c r="AU126" s="141"/>
      <c r="AV126" s="141"/>
      <c r="AW126" s="141"/>
      <c r="AX126" s="141"/>
      <c r="AY126" s="141"/>
      <c r="AZ126" s="163"/>
      <c r="BA126" s="141"/>
      <c r="BB126" s="141"/>
      <c r="BC126" s="164"/>
      <c r="BD126" s="164"/>
      <c r="BE126" s="164"/>
      <c r="BF126" s="173"/>
      <c r="BG126" s="162"/>
      <c r="BH126" s="162"/>
      <c r="BI126" s="162"/>
      <c r="BJ126" s="164"/>
      <c r="BK126" s="174"/>
      <c r="BL126" s="182"/>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1"/>
    </row>
    <row r="127" spans="1:102" ht="16.5" customHeight="1">
      <c r="A127" s="207"/>
      <c r="B127" s="207"/>
      <c r="C127" s="207"/>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41"/>
      <c r="AU127" s="141"/>
      <c r="AV127" s="141"/>
      <c r="AW127" s="141"/>
      <c r="AX127" s="141"/>
      <c r="AY127" s="141"/>
      <c r="AZ127" s="163"/>
      <c r="BA127" s="141"/>
      <c r="BB127" s="141"/>
      <c r="BC127" s="164"/>
      <c r="BD127" s="164"/>
      <c r="BE127" s="164"/>
      <c r="BF127" s="173"/>
      <c r="BG127" s="162"/>
      <c r="BH127" s="162"/>
      <c r="BI127" s="162"/>
      <c r="BJ127" s="164"/>
      <c r="BK127" s="174"/>
      <c r="BL127" s="182"/>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1"/>
    </row>
    <row r="128" spans="1:102" ht="16.5" customHeight="1">
      <c r="A128" s="207"/>
      <c r="B128" s="207"/>
      <c r="C128" s="207"/>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41"/>
      <c r="AU128" s="141"/>
      <c r="AV128" s="141"/>
      <c r="AW128" s="141"/>
      <c r="AX128" s="141"/>
      <c r="AY128" s="141"/>
      <c r="AZ128" s="163"/>
      <c r="BA128" s="141"/>
      <c r="BB128" s="141"/>
      <c r="BC128" s="164"/>
      <c r="BD128" s="164"/>
      <c r="BE128" s="164"/>
      <c r="BF128" s="173"/>
      <c r="BG128" s="162"/>
      <c r="BH128" s="162"/>
      <c r="BI128" s="162"/>
      <c r="BJ128" s="164"/>
      <c r="BK128" s="174"/>
      <c r="BL128" s="182"/>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row>
    <row r="129" spans="1:102" ht="16.5" customHeight="1">
      <c r="A129" s="207"/>
      <c r="B129" s="207"/>
      <c r="C129" s="207"/>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41"/>
      <c r="AU129" s="141"/>
      <c r="AV129" s="141"/>
      <c r="AW129" s="141"/>
      <c r="AX129" s="141"/>
      <c r="AY129" s="141"/>
      <c r="AZ129" s="163"/>
      <c r="BA129" s="141"/>
      <c r="BB129" s="141"/>
      <c r="BC129" s="164"/>
      <c r="BD129" s="164"/>
      <c r="BE129" s="164"/>
      <c r="BF129" s="173"/>
      <c r="BG129" s="162"/>
      <c r="BH129" s="162"/>
      <c r="BI129" s="162"/>
      <c r="BJ129" s="164"/>
      <c r="BK129" s="174"/>
      <c r="BL129" s="182"/>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row>
    <row r="130" spans="1:102" ht="16.5" customHeight="1">
      <c r="A130" s="207"/>
      <c r="B130" s="207"/>
      <c r="C130" s="207"/>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41"/>
      <c r="AU130" s="141"/>
      <c r="AV130" s="141"/>
      <c r="AW130" s="141"/>
      <c r="AX130" s="141"/>
      <c r="AY130" s="141"/>
      <c r="AZ130" s="163"/>
      <c r="BA130" s="141"/>
      <c r="BB130" s="141"/>
      <c r="BC130" s="164"/>
      <c r="BD130" s="164"/>
      <c r="BE130" s="164"/>
      <c r="BF130" s="173"/>
      <c r="BG130" s="162"/>
      <c r="BH130" s="162"/>
      <c r="BI130" s="162"/>
      <c r="BJ130" s="164"/>
      <c r="BK130" s="174"/>
      <c r="BL130" s="182"/>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row>
    <row r="131" spans="1:102" ht="16.5" customHeight="1">
      <c r="A131" s="207"/>
      <c r="B131" s="207"/>
      <c r="C131" s="207"/>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41"/>
      <c r="AU131" s="141"/>
      <c r="AV131" s="141"/>
      <c r="AW131" s="141"/>
      <c r="AX131" s="141"/>
      <c r="AY131" s="141"/>
      <c r="AZ131" s="163"/>
      <c r="BA131" s="141"/>
      <c r="BB131" s="141"/>
      <c r="BC131" s="164"/>
      <c r="BD131" s="164"/>
      <c r="BE131" s="164"/>
      <c r="BF131" s="173"/>
      <c r="BG131" s="162"/>
      <c r="BH131" s="162"/>
      <c r="BI131" s="162"/>
      <c r="BJ131" s="164"/>
      <c r="BK131" s="174"/>
      <c r="BL131" s="182"/>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row>
    <row r="132" spans="1:102" ht="16.5" customHeight="1">
      <c r="A132" s="207"/>
      <c r="B132" s="207"/>
      <c r="C132" s="207"/>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41"/>
      <c r="AU132" s="141"/>
      <c r="AV132" s="141"/>
      <c r="AW132" s="141"/>
      <c r="AX132" s="141"/>
      <c r="AY132" s="141"/>
      <c r="AZ132" s="163"/>
      <c r="BA132" s="141"/>
      <c r="BB132" s="141"/>
      <c r="BC132" s="164"/>
      <c r="BD132" s="164"/>
      <c r="BE132" s="164"/>
      <c r="BF132" s="173"/>
      <c r="BG132" s="162"/>
      <c r="BH132" s="162"/>
      <c r="BI132" s="162"/>
      <c r="BJ132" s="164"/>
      <c r="BK132" s="174"/>
      <c r="BL132" s="182"/>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row>
    <row r="133" spans="1:102" ht="16.5" customHeight="1">
      <c r="A133" s="207"/>
      <c r="B133" s="207"/>
      <c r="C133" s="207"/>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41"/>
      <c r="AU133" s="141"/>
      <c r="AV133" s="141"/>
      <c r="AW133" s="141"/>
      <c r="AX133" s="141"/>
      <c r="AY133" s="141"/>
      <c r="AZ133" s="163"/>
      <c r="BA133" s="141"/>
      <c r="BB133" s="141"/>
      <c r="BC133" s="164"/>
      <c r="BD133" s="164"/>
      <c r="BE133" s="164"/>
      <c r="BF133" s="173"/>
      <c r="BG133" s="162"/>
      <c r="BH133" s="162"/>
      <c r="BI133" s="162"/>
      <c r="BJ133" s="164"/>
      <c r="BK133" s="174"/>
      <c r="BL133" s="182"/>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1"/>
    </row>
    <row r="134" spans="1:102" ht="16.5" customHeight="1">
      <c r="A134" s="207"/>
      <c r="B134" s="207"/>
      <c r="C134" s="207"/>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41"/>
      <c r="AU134" s="141"/>
      <c r="AV134" s="141"/>
      <c r="AW134" s="141"/>
      <c r="AX134" s="141"/>
      <c r="AY134" s="141"/>
      <c r="AZ134" s="163"/>
      <c r="BA134" s="141"/>
      <c r="BB134" s="141"/>
      <c r="BC134" s="164"/>
      <c r="BD134" s="164"/>
      <c r="BE134" s="164"/>
      <c r="BF134" s="173"/>
      <c r="BG134" s="162"/>
      <c r="BH134" s="162"/>
      <c r="BI134" s="162"/>
      <c r="BJ134" s="164"/>
      <c r="BK134" s="174"/>
      <c r="BL134" s="182"/>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1"/>
    </row>
    <row r="135" spans="1:102" ht="16.5" customHeight="1">
      <c r="A135" s="207"/>
      <c r="B135" s="207"/>
      <c r="C135" s="207"/>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41"/>
      <c r="AU135" s="141"/>
      <c r="AV135" s="141"/>
      <c r="AW135" s="141"/>
      <c r="AX135" s="141"/>
      <c r="AY135" s="141"/>
      <c r="AZ135" s="163"/>
      <c r="BA135" s="141"/>
      <c r="BB135" s="141"/>
      <c r="BC135" s="164"/>
      <c r="BD135" s="164"/>
      <c r="BE135" s="164"/>
      <c r="BF135" s="173"/>
      <c r="BG135" s="162"/>
      <c r="BH135" s="162"/>
      <c r="BI135" s="162"/>
      <c r="BJ135" s="164"/>
      <c r="BK135" s="174"/>
      <c r="BL135" s="182"/>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row>
    <row r="136" spans="1:102" ht="16.5" customHeight="1">
      <c r="A136" s="207"/>
      <c r="B136" s="207"/>
      <c r="C136" s="207"/>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41"/>
      <c r="AU136" s="141"/>
      <c r="AV136" s="141"/>
      <c r="AW136" s="141"/>
      <c r="AX136" s="141"/>
      <c r="AY136" s="141"/>
      <c r="AZ136" s="163"/>
      <c r="BA136" s="141"/>
      <c r="BB136" s="141"/>
      <c r="BC136" s="164"/>
      <c r="BD136" s="164"/>
      <c r="BE136" s="164"/>
      <c r="BF136" s="173"/>
      <c r="BG136" s="162"/>
      <c r="BH136" s="162"/>
      <c r="BI136" s="162"/>
      <c r="BJ136" s="164"/>
      <c r="BK136" s="174"/>
      <c r="BL136" s="182"/>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1"/>
    </row>
    <row r="137" spans="1:102" ht="16.5" customHeight="1">
      <c r="A137" s="207"/>
      <c r="B137" s="207"/>
      <c r="C137" s="207"/>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41"/>
      <c r="AU137" s="141"/>
      <c r="AV137" s="141"/>
      <c r="AW137" s="141"/>
      <c r="AX137" s="141"/>
      <c r="AY137" s="141"/>
      <c r="AZ137" s="163"/>
      <c r="BA137" s="141"/>
      <c r="BB137" s="141"/>
      <c r="BC137" s="164"/>
      <c r="BD137" s="164"/>
      <c r="BE137" s="164"/>
      <c r="BF137" s="173"/>
      <c r="BG137" s="162"/>
      <c r="BH137" s="162"/>
      <c r="BI137" s="162"/>
      <c r="BJ137" s="164"/>
      <c r="BK137" s="174"/>
      <c r="BL137" s="182"/>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row>
    <row r="138" spans="1:102" ht="16.5" customHeight="1">
      <c r="A138" s="207"/>
      <c r="B138" s="207"/>
      <c r="C138" s="207"/>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41"/>
      <c r="AU138" s="141"/>
      <c r="AV138" s="141"/>
      <c r="AW138" s="141"/>
      <c r="AX138" s="141"/>
      <c r="AY138" s="141"/>
      <c r="AZ138" s="163"/>
      <c r="BA138" s="141"/>
      <c r="BB138" s="141"/>
      <c r="BC138" s="164"/>
      <c r="BD138" s="164"/>
      <c r="BE138" s="164"/>
      <c r="BF138" s="173"/>
      <c r="BG138" s="162"/>
      <c r="BH138" s="162"/>
      <c r="BI138" s="162"/>
      <c r="BJ138" s="164"/>
      <c r="BK138" s="174"/>
      <c r="BL138" s="182"/>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row>
    <row r="139" spans="1:102" ht="16.5" customHeight="1">
      <c r="A139" s="207"/>
      <c r="B139" s="207"/>
      <c r="C139" s="207"/>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41"/>
      <c r="AU139" s="141"/>
      <c r="AV139" s="141"/>
      <c r="AW139" s="141"/>
      <c r="AX139" s="141"/>
      <c r="AY139" s="141"/>
      <c r="AZ139" s="163"/>
      <c r="BA139" s="141"/>
      <c r="BB139" s="141"/>
      <c r="BC139" s="164"/>
      <c r="BD139" s="164"/>
      <c r="BE139" s="164"/>
      <c r="BF139" s="173"/>
      <c r="BG139" s="162"/>
      <c r="BH139" s="162"/>
      <c r="BI139" s="162"/>
      <c r="BJ139" s="164"/>
      <c r="BK139" s="174"/>
      <c r="BL139" s="182"/>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row>
    <row r="140" spans="1:102" ht="16.5" customHeight="1">
      <c r="A140" s="207"/>
      <c r="B140" s="207"/>
      <c r="C140" s="207"/>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41"/>
      <c r="AU140" s="141"/>
      <c r="AV140" s="141"/>
      <c r="AW140" s="141"/>
      <c r="AX140" s="141"/>
      <c r="AY140" s="141"/>
      <c r="AZ140" s="163"/>
      <c r="BA140" s="141"/>
      <c r="BB140" s="141"/>
      <c r="BC140" s="164"/>
      <c r="BD140" s="164"/>
      <c r="BE140" s="164"/>
      <c r="BF140" s="173"/>
      <c r="BG140" s="162"/>
      <c r="BH140" s="162"/>
      <c r="BI140" s="162"/>
      <c r="BJ140" s="164"/>
      <c r="BK140" s="174"/>
      <c r="BL140" s="182"/>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row>
    <row r="141" spans="1:102" ht="16.5" customHeight="1">
      <c r="A141" s="207"/>
      <c r="B141" s="207"/>
      <c r="C141" s="207"/>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41"/>
      <c r="AU141" s="141"/>
      <c r="AV141" s="141"/>
      <c r="AW141" s="141"/>
      <c r="AX141" s="141"/>
      <c r="AY141" s="141"/>
      <c r="AZ141" s="163"/>
      <c r="BA141" s="141"/>
      <c r="BB141" s="141"/>
      <c r="BC141" s="164"/>
      <c r="BD141" s="164"/>
      <c r="BE141" s="164"/>
      <c r="BF141" s="173"/>
      <c r="BG141" s="162"/>
      <c r="BH141" s="162"/>
      <c r="BI141" s="162"/>
      <c r="BJ141" s="164"/>
      <c r="BK141" s="174"/>
      <c r="BL141" s="182"/>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row>
    <row r="142" spans="1:102" ht="16.5" customHeight="1">
      <c r="A142" s="207"/>
      <c r="B142" s="207"/>
      <c r="C142" s="207"/>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41"/>
      <c r="AU142" s="141"/>
      <c r="AV142" s="141"/>
      <c r="AW142" s="141"/>
      <c r="AX142" s="141"/>
      <c r="AY142" s="141"/>
      <c r="AZ142" s="163"/>
      <c r="BA142" s="141"/>
      <c r="BB142" s="141"/>
      <c r="BC142" s="164"/>
      <c r="BD142" s="164"/>
      <c r="BE142" s="164"/>
      <c r="BF142" s="173"/>
      <c r="BG142" s="162"/>
      <c r="BH142" s="162"/>
      <c r="BI142" s="162"/>
      <c r="BJ142" s="164"/>
      <c r="BK142" s="174"/>
      <c r="BL142" s="182"/>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row>
    <row r="143" spans="1:102" ht="16.5" customHeight="1">
      <c r="A143" s="207"/>
      <c r="B143" s="207"/>
      <c r="C143" s="207"/>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41"/>
      <c r="AU143" s="141"/>
      <c r="AV143" s="141"/>
      <c r="AW143" s="141"/>
      <c r="AX143" s="141"/>
      <c r="AY143" s="141"/>
      <c r="AZ143" s="163"/>
      <c r="BA143" s="141"/>
      <c r="BB143" s="141"/>
      <c r="BC143" s="164"/>
      <c r="BD143" s="164"/>
      <c r="BE143" s="164"/>
      <c r="BF143" s="173"/>
      <c r="BG143" s="162"/>
      <c r="BH143" s="162"/>
      <c r="BI143" s="162"/>
      <c r="BJ143" s="164"/>
      <c r="BK143" s="174"/>
      <c r="BL143" s="182"/>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1"/>
    </row>
    <row r="144" spans="1:102" ht="16.5" customHeight="1">
      <c r="A144" s="207"/>
      <c r="B144" s="207"/>
      <c r="C144" s="207"/>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41"/>
      <c r="AU144" s="141"/>
      <c r="AV144" s="141"/>
      <c r="AW144" s="141"/>
      <c r="AX144" s="141"/>
      <c r="AY144" s="141"/>
      <c r="AZ144" s="163"/>
      <c r="BA144" s="141"/>
      <c r="BB144" s="141"/>
      <c r="BC144" s="164"/>
      <c r="BD144" s="164"/>
      <c r="BE144" s="164"/>
      <c r="BF144" s="173"/>
      <c r="BG144" s="162"/>
      <c r="BH144" s="162"/>
      <c r="BI144" s="162"/>
      <c r="BJ144" s="164"/>
      <c r="BK144" s="174"/>
      <c r="BL144" s="182"/>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row>
    <row r="145" spans="1:102" ht="16.5" customHeight="1">
      <c r="A145" s="207"/>
      <c r="B145" s="207"/>
      <c r="C145" s="207"/>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41"/>
      <c r="AU145" s="141"/>
      <c r="AV145" s="141"/>
      <c r="AW145" s="141"/>
      <c r="AX145" s="141"/>
      <c r="AY145" s="141"/>
      <c r="AZ145" s="163"/>
      <c r="BA145" s="141"/>
      <c r="BB145" s="141"/>
      <c r="BC145" s="164"/>
      <c r="BD145" s="164"/>
      <c r="BE145" s="164"/>
      <c r="BF145" s="173"/>
      <c r="BG145" s="162"/>
      <c r="BH145" s="162"/>
      <c r="BI145" s="162"/>
      <c r="BJ145" s="164"/>
      <c r="BK145" s="174"/>
      <c r="BL145" s="182"/>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row>
    <row r="146" spans="1:102" ht="16.5" customHeight="1">
      <c r="A146" s="207"/>
      <c r="B146" s="207"/>
      <c r="C146" s="207"/>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41"/>
      <c r="AU146" s="141"/>
      <c r="AV146" s="141"/>
      <c r="AW146" s="141"/>
      <c r="AX146" s="141"/>
      <c r="AY146" s="141"/>
      <c r="AZ146" s="163"/>
      <c r="BA146" s="141"/>
      <c r="BB146" s="141"/>
      <c r="BC146" s="164"/>
      <c r="BD146" s="164"/>
      <c r="BE146" s="164"/>
      <c r="BF146" s="173"/>
      <c r="BG146" s="162"/>
      <c r="BH146" s="162"/>
      <c r="BI146" s="162"/>
      <c r="BJ146" s="164"/>
      <c r="BK146" s="174"/>
      <c r="BL146" s="182"/>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1"/>
    </row>
    <row r="147" spans="1:102" ht="16.5" customHeight="1">
      <c r="A147" s="207"/>
      <c r="B147" s="207"/>
      <c r="C147" s="207"/>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41"/>
      <c r="AU147" s="141"/>
      <c r="AV147" s="141"/>
      <c r="AW147" s="141"/>
      <c r="AX147" s="141"/>
      <c r="AY147" s="141"/>
      <c r="AZ147" s="163"/>
      <c r="BA147" s="141"/>
      <c r="BB147" s="141"/>
      <c r="BC147" s="164"/>
      <c r="BD147" s="164"/>
      <c r="BE147" s="164"/>
      <c r="BF147" s="173"/>
      <c r="BG147" s="162"/>
      <c r="BH147" s="162"/>
      <c r="BI147" s="162"/>
      <c r="BJ147" s="164"/>
      <c r="BK147" s="174"/>
      <c r="BL147" s="182"/>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row>
    <row r="148" spans="1:102" ht="16.5" customHeight="1">
      <c r="A148" s="207"/>
      <c r="B148" s="207"/>
      <c r="C148" s="207"/>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41"/>
      <c r="AU148" s="141"/>
      <c r="AV148" s="141"/>
      <c r="AW148" s="141"/>
      <c r="AX148" s="141"/>
      <c r="AY148" s="141"/>
      <c r="AZ148" s="163"/>
      <c r="BA148" s="141"/>
      <c r="BB148" s="141"/>
      <c r="BC148" s="164"/>
      <c r="BD148" s="164"/>
      <c r="BE148" s="164"/>
      <c r="BF148" s="173"/>
      <c r="BG148" s="162"/>
      <c r="BH148" s="162"/>
      <c r="BI148" s="162"/>
      <c r="BJ148" s="164"/>
      <c r="BK148" s="174"/>
      <c r="BL148" s="182"/>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1"/>
    </row>
    <row r="149" spans="1:102" ht="16.5" customHeight="1">
      <c r="A149" s="207"/>
      <c r="B149" s="207"/>
      <c r="C149" s="207"/>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41"/>
      <c r="AU149" s="141"/>
      <c r="AV149" s="141"/>
      <c r="AW149" s="141"/>
      <c r="AX149" s="141"/>
      <c r="AY149" s="141"/>
      <c r="AZ149" s="163"/>
      <c r="BA149" s="141"/>
      <c r="BB149" s="141"/>
      <c r="BC149" s="164"/>
      <c r="BD149" s="164"/>
      <c r="BE149" s="164"/>
      <c r="BF149" s="173"/>
      <c r="BG149" s="162"/>
      <c r="BH149" s="162"/>
      <c r="BI149" s="162"/>
      <c r="BJ149" s="164"/>
      <c r="BK149" s="174"/>
      <c r="BL149" s="182"/>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c r="CG149" s="131"/>
      <c r="CH149" s="131"/>
      <c r="CI149" s="131"/>
      <c r="CJ149" s="131"/>
      <c r="CK149" s="131"/>
      <c r="CL149" s="131"/>
      <c r="CM149" s="131"/>
      <c r="CN149" s="131"/>
      <c r="CO149" s="131"/>
      <c r="CP149" s="131"/>
      <c r="CQ149" s="131"/>
      <c r="CR149" s="131"/>
      <c r="CS149" s="131"/>
      <c r="CT149" s="131"/>
      <c r="CU149" s="131"/>
      <c r="CV149" s="131"/>
      <c r="CW149" s="131"/>
      <c r="CX149" s="131"/>
    </row>
    <row r="150" spans="1:102" ht="16.5" customHeight="1">
      <c r="A150" s="207"/>
      <c r="B150" s="207"/>
      <c r="C150" s="207"/>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41"/>
      <c r="AU150" s="141"/>
      <c r="AV150" s="141"/>
      <c r="AW150" s="141"/>
      <c r="AX150" s="141"/>
      <c r="AY150" s="141"/>
      <c r="AZ150" s="163"/>
      <c r="BA150" s="141"/>
      <c r="BB150" s="141"/>
      <c r="BC150" s="164"/>
      <c r="BD150" s="164"/>
      <c r="BE150" s="164"/>
      <c r="BF150" s="173"/>
      <c r="BG150" s="162"/>
      <c r="BH150" s="162"/>
      <c r="BI150" s="162"/>
      <c r="BJ150" s="164"/>
      <c r="BK150" s="174"/>
      <c r="BL150" s="182"/>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row>
    <row r="151" spans="1:102" ht="16.5" customHeight="1">
      <c r="A151" s="207"/>
      <c r="B151" s="207"/>
      <c r="C151" s="207"/>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41"/>
      <c r="AU151" s="141"/>
      <c r="AV151" s="141"/>
      <c r="AW151" s="141"/>
      <c r="AX151" s="141"/>
      <c r="AY151" s="141"/>
      <c r="AZ151" s="163"/>
      <c r="BA151" s="141"/>
      <c r="BB151" s="141"/>
      <c r="BC151" s="164"/>
      <c r="BD151" s="164"/>
      <c r="BE151" s="164"/>
      <c r="BF151" s="173"/>
      <c r="BG151" s="162"/>
      <c r="BH151" s="162"/>
      <c r="BI151" s="162"/>
      <c r="BJ151" s="164"/>
      <c r="BK151" s="174"/>
      <c r="BL151" s="182"/>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1"/>
    </row>
    <row r="152" spans="1:102" ht="16.5" customHeight="1">
      <c r="A152" s="207"/>
      <c r="B152" s="207"/>
      <c r="C152" s="207"/>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41"/>
      <c r="AU152" s="141"/>
      <c r="AV152" s="141"/>
      <c r="AW152" s="141"/>
      <c r="AX152" s="141"/>
      <c r="AY152" s="141"/>
      <c r="AZ152" s="163"/>
      <c r="BA152" s="141"/>
      <c r="BB152" s="141"/>
      <c r="BC152" s="164"/>
      <c r="BD152" s="164"/>
      <c r="BE152" s="164"/>
      <c r="BF152" s="173"/>
      <c r="BG152" s="162"/>
      <c r="BH152" s="162"/>
      <c r="BI152" s="162"/>
      <c r="BJ152" s="164"/>
      <c r="BK152" s="174"/>
      <c r="BL152" s="182"/>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1"/>
    </row>
    <row r="153" spans="1:102" ht="16.5" customHeight="1">
      <c r="A153" s="207"/>
      <c r="B153" s="207"/>
      <c r="C153" s="207"/>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41"/>
      <c r="AU153" s="141"/>
      <c r="AV153" s="141"/>
      <c r="AW153" s="141"/>
      <c r="AX153" s="141"/>
      <c r="AY153" s="141"/>
      <c r="AZ153" s="163"/>
      <c r="BA153" s="141"/>
      <c r="BB153" s="141"/>
      <c r="BC153" s="164"/>
      <c r="BD153" s="164"/>
      <c r="BE153" s="164"/>
      <c r="BF153" s="173"/>
      <c r="BG153" s="162"/>
      <c r="BH153" s="162"/>
      <c r="BI153" s="162"/>
      <c r="BJ153" s="164"/>
      <c r="BK153" s="174"/>
      <c r="BL153" s="182"/>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131"/>
      <c r="CN153" s="131"/>
      <c r="CO153" s="131"/>
      <c r="CP153" s="131"/>
      <c r="CQ153" s="131"/>
      <c r="CR153" s="131"/>
      <c r="CS153" s="131"/>
      <c r="CT153" s="131"/>
      <c r="CU153" s="131"/>
      <c r="CV153" s="131"/>
      <c r="CW153" s="131"/>
      <c r="CX153" s="131"/>
    </row>
    <row r="154" spans="1:102" ht="16.5" customHeight="1">
      <c r="A154" s="207"/>
      <c r="B154" s="207"/>
      <c r="C154" s="207"/>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41"/>
      <c r="AU154" s="141"/>
      <c r="AV154" s="141"/>
      <c r="AW154" s="141"/>
      <c r="AX154" s="141"/>
      <c r="AY154" s="141"/>
      <c r="AZ154" s="163"/>
      <c r="BA154" s="141"/>
      <c r="BB154" s="141"/>
      <c r="BC154" s="164"/>
      <c r="BD154" s="164"/>
      <c r="BE154" s="164"/>
      <c r="BF154" s="173"/>
      <c r="BG154" s="162"/>
      <c r="BH154" s="162"/>
      <c r="BI154" s="162"/>
      <c r="BJ154" s="164"/>
      <c r="BK154" s="174"/>
      <c r="BL154" s="182"/>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row>
    <row r="155" spans="1:102" ht="16.5" customHeight="1">
      <c r="A155" s="207"/>
      <c r="B155" s="207"/>
      <c r="C155" s="207"/>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41"/>
      <c r="AU155" s="141"/>
      <c r="AV155" s="141"/>
      <c r="AW155" s="141"/>
      <c r="AX155" s="141"/>
      <c r="AY155" s="141"/>
      <c r="AZ155" s="163"/>
      <c r="BA155" s="141"/>
      <c r="BB155" s="141"/>
      <c r="BC155" s="164"/>
      <c r="BD155" s="164"/>
      <c r="BE155" s="164"/>
      <c r="BF155" s="173"/>
      <c r="BG155" s="162"/>
      <c r="BH155" s="162"/>
      <c r="BI155" s="162"/>
      <c r="BJ155" s="164"/>
      <c r="BK155" s="174"/>
      <c r="BL155" s="182"/>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row>
    <row r="156" spans="1:102" ht="16.5" customHeight="1">
      <c r="A156" s="207"/>
      <c r="B156" s="207"/>
      <c r="C156" s="207"/>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41"/>
      <c r="AU156" s="141"/>
      <c r="AV156" s="141"/>
      <c r="AW156" s="141"/>
      <c r="AX156" s="141"/>
      <c r="AY156" s="141"/>
      <c r="AZ156" s="163"/>
      <c r="BA156" s="141"/>
      <c r="BB156" s="141"/>
      <c r="BC156" s="164"/>
      <c r="BD156" s="164"/>
      <c r="BE156" s="164"/>
      <c r="BF156" s="173"/>
      <c r="BG156" s="162"/>
      <c r="BH156" s="162"/>
      <c r="BI156" s="162"/>
      <c r="BJ156" s="164"/>
      <c r="BK156" s="174"/>
      <c r="BL156" s="182"/>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row>
    <row r="157" spans="1:102" ht="16.5" customHeight="1">
      <c r="A157" s="207"/>
      <c r="B157" s="207"/>
      <c r="C157" s="207"/>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41"/>
      <c r="AU157" s="141"/>
      <c r="AV157" s="141"/>
      <c r="AW157" s="141"/>
      <c r="AX157" s="141"/>
      <c r="AY157" s="141"/>
      <c r="AZ157" s="163"/>
      <c r="BA157" s="141"/>
      <c r="BB157" s="141"/>
      <c r="BC157" s="164"/>
      <c r="BD157" s="164"/>
      <c r="BE157" s="164"/>
      <c r="BF157" s="173"/>
      <c r="BG157" s="162"/>
      <c r="BH157" s="162"/>
      <c r="BI157" s="162"/>
      <c r="BJ157" s="164"/>
      <c r="BK157" s="174"/>
      <c r="BL157" s="182"/>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1"/>
    </row>
    <row r="158" spans="1:102" ht="16.5" customHeight="1">
      <c r="A158" s="207"/>
      <c r="B158" s="207"/>
      <c r="C158" s="207"/>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41"/>
      <c r="AU158" s="141"/>
      <c r="AV158" s="141"/>
      <c r="AW158" s="141"/>
      <c r="AX158" s="141"/>
      <c r="AY158" s="141"/>
      <c r="AZ158" s="163"/>
      <c r="BA158" s="141"/>
      <c r="BB158" s="141"/>
      <c r="BC158" s="164"/>
      <c r="BD158" s="164"/>
      <c r="BE158" s="164"/>
      <c r="BF158" s="173"/>
      <c r="BG158" s="162"/>
      <c r="BH158" s="162"/>
      <c r="BI158" s="162"/>
      <c r="BJ158" s="164"/>
      <c r="BK158" s="174"/>
      <c r="BL158" s="182"/>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row>
    <row r="159" spans="1:102" ht="16.5" customHeight="1">
      <c r="A159" s="207"/>
      <c r="B159" s="207"/>
      <c r="C159" s="207"/>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41"/>
      <c r="AU159" s="141"/>
      <c r="AV159" s="141"/>
      <c r="AW159" s="141"/>
      <c r="AX159" s="141"/>
      <c r="AY159" s="141"/>
      <c r="AZ159" s="163"/>
      <c r="BA159" s="141"/>
      <c r="BB159" s="141"/>
      <c r="BC159" s="164"/>
      <c r="BD159" s="164"/>
      <c r="BE159" s="164"/>
      <c r="BF159" s="173"/>
      <c r="BG159" s="162"/>
      <c r="BH159" s="162"/>
      <c r="BI159" s="162"/>
      <c r="BJ159" s="164"/>
      <c r="BK159" s="174"/>
      <c r="BL159" s="182"/>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row>
    <row r="160" spans="1:102" ht="16.5" customHeight="1">
      <c r="A160" s="207"/>
      <c r="B160" s="207"/>
      <c r="C160" s="207"/>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41"/>
      <c r="AU160" s="141"/>
      <c r="AV160" s="141"/>
      <c r="AW160" s="141"/>
      <c r="AX160" s="141"/>
      <c r="AY160" s="141"/>
      <c r="AZ160" s="163"/>
      <c r="BA160" s="141"/>
      <c r="BB160" s="141"/>
      <c r="BC160" s="164"/>
      <c r="BD160" s="164"/>
      <c r="BE160" s="164"/>
      <c r="BF160" s="173"/>
      <c r="BG160" s="162"/>
      <c r="BH160" s="162"/>
      <c r="BI160" s="162"/>
      <c r="BJ160" s="164"/>
      <c r="BK160" s="174"/>
      <c r="BL160" s="182"/>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row>
    <row r="161" spans="1:102" ht="16.5" customHeight="1">
      <c r="A161" s="207"/>
      <c r="B161" s="207"/>
      <c r="C161" s="207"/>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41"/>
      <c r="AU161" s="141"/>
      <c r="AV161" s="141"/>
      <c r="AW161" s="141"/>
      <c r="AX161" s="141"/>
      <c r="AY161" s="141"/>
      <c r="AZ161" s="163"/>
      <c r="BA161" s="141"/>
      <c r="BB161" s="141"/>
      <c r="BC161" s="164"/>
      <c r="BD161" s="164"/>
      <c r="BE161" s="164"/>
      <c r="BF161" s="173"/>
      <c r="BG161" s="162"/>
      <c r="BH161" s="162"/>
      <c r="BI161" s="162"/>
      <c r="BJ161" s="164"/>
      <c r="BK161" s="174"/>
      <c r="BL161" s="182"/>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1"/>
    </row>
    <row r="162" spans="1:102" ht="16.5" customHeight="1">
      <c r="A162" s="207"/>
      <c r="B162" s="207"/>
      <c r="C162" s="207"/>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41"/>
      <c r="AU162" s="141"/>
      <c r="AV162" s="141"/>
      <c r="AW162" s="141"/>
      <c r="AX162" s="141"/>
      <c r="AY162" s="141"/>
      <c r="AZ162" s="163"/>
      <c r="BA162" s="141"/>
      <c r="BB162" s="141"/>
      <c r="BC162" s="164"/>
      <c r="BD162" s="164"/>
      <c r="BE162" s="164"/>
      <c r="BF162" s="173"/>
      <c r="BG162" s="162"/>
      <c r="BH162" s="162"/>
      <c r="BI162" s="162"/>
      <c r="BJ162" s="164"/>
      <c r="BK162" s="174"/>
      <c r="BL162" s="182"/>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row>
    <row r="163" spans="1:102" ht="16.5" customHeight="1">
      <c r="A163" s="207"/>
      <c r="B163" s="207"/>
      <c r="C163" s="207"/>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41"/>
      <c r="AU163" s="141"/>
      <c r="AV163" s="141"/>
      <c r="AW163" s="141"/>
      <c r="AX163" s="141"/>
      <c r="AY163" s="141"/>
      <c r="AZ163" s="163"/>
      <c r="BA163" s="141"/>
      <c r="BB163" s="141"/>
      <c r="BC163" s="164"/>
      <c r="BD163" s="164"/>
      <c r="BE163" s="164"/>
      <c r="BF163" s="173"/>
      <c r="BG163" s="162"/>
      <c r="BH163" s="162"/>
      <c r="BI163" s="162"/>
      <c r="BJ163" s="164"/>
      <c r="BK163" s="174"/>
      <c r="BL163" s="182"/>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row>
    <row r="164" spans="1:102" ht="16.5" customHeight="1">
      <c r="A164" s="207"/>
      <c r="B164" s="207"/>
      <c r="C164" s="207"/>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41"/>
      <c r="AU164" s="141"/>
      <c r="AV164" s="141"/>
      <c r="AW164" s="141"/>
      <c r="AX164" s="141"/>
      <c r="AY164" s="141"/>
      <c r="AZ164" s="163"/>
      <c r="BA164" s="141"/>
      <c r="BB164" s="141"/>
      <c r="BC164" s="164"/>
      <c r="BD164" s="164"/>
      <c r="BE164" s="164"/>
      <c r="BF164" s="173"/>
      <c r="BG164" s="162"/>
      <c r="BH164" s="162"/>
      <c r="BI164" s="162"/>
      <c r="BJ164" s="164"/>
      <c r="BK164" s="174"/>
      <c r="BL164" s="182"/>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row>
    <row r="165" spans="1:102" ht="16.5" customHeight="1">
      <c r="A165" s="207"/>
      <c r="B165" s="207"/>
      <c r="C165" s="207"/>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41"/>
      <c r="AU165" s="141"/>
      <c r="AV165" s="141"/>
      <c r="AW165" s="141"/>
      <c r="AX165" s="141"/>
      <c r="AY165" s="141"/>
      <c r="AZ165" s="163"/>
      <c r="BA165" s="141"/>
      <c r="BB165" s="141"/>
      <c r="BC165" s="164"/>
      <c r="BD165" s="164"/>
      <c r="BE165" s="164"/>
      <c r="BF165" s="173"/>
      <c r="BG165" s="162"/>
      <c r="BH165" s="162"/>
      <c r="BI165" s="162"/>
      <c r="BJ165" s="164"/>
      <c r="BK165" s="174"/>
      <c r="BL165" s="182"/>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131"/>
      <c r="CN165" s="131"/>
      <c r="CO165" s="131"/>
      <c r="CP165" s="131"/>
      <c r="CQ165" s="131"/>
      <c r="CR165" s="131"/>
      <c r="CS165" s="131"/>
      <c r="CT165" s="131"/>
      <c r="CU165" s="131"/>
      <c r="CV165" s="131"/>
      <c r="CW165" s="131"/>
      <c r="CX165" s="131"/>
    </row>
    <row r="166" spans="1:102" ht="16.5" customHeight="1">
      <c r="A166" s="207"/>
      <c r="B166" s="207"/>
      <c r="C166" s="207"/>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41"/>
      <c r="AU166" s="141"/>
      <c r="AV166" s="141"/>
      <c r="AW166" s="141"/>
      <c r="AX166" s="141"/>
      <c r="AY166" s="141"/>
      <c r="AZ166" s="163"/>
      <c r="BA166" s="141"/>
      <c r="BB166" s="141"/>
      <c r="BC166" s="164"/>
      <c r="BD166" s="164"/>
      <c r="BE166" s="164"/>
      <c r="BF166" s="173"/>
      <c r="BG166" s="162"/>
      <c r="BH166" s="162"/>
      <c r="BI166" s="162"/>
      <c r="BJ166" s="164"/>
      <c r="BK166" s="174"/>
      <c r="BL166" s="182"/>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131"/>
      <c r="CN166" s="131"/>
      <c r="CO166" s="131"/>
      <c r="CP166" s="131"/>
      <c r="CQ166" s="131"/>
      <c r="CR166" s="131"/>
      <c r="CS166" s="131"/>
      <c r="CT166" s="131"/>
      <c r="CU166" s="131"/>
      <c r="CV166" s="131"/>
      <c r="CW166" s="131"/>
      <c r="CX166" s="131"/>
    </row>
    <row r="167" spans="1:102" ht="16.5" customHeight="1">
      <c r="A167" s="207"/>
      <c r="B167" s="207"/>
      <c r="C167" s="207"/>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41"/>
      <c r="AU167" s="141"/>
      <c r="AV167" s="141"/>
      <c r="AW167" s="141"/>
      <c r="AX167" s="141"/>
      <c r="AY167" s="141"/>
      <c r="AZ167" s="163"/>
      <c r="BA167" s="141"/>
      <c r="BB167" s="141"/>
      <c r="BC167" s="164"/>
      <c r="BD167" s="164"/>
      <c r="BE167" s="164"/>
      <c r="BF167" s="173"/>
      <c r="BG167" s="162"/>
      <c r="BH167" s="162"/>
      <c r="BI167" s="162"/>
      <c r="BJ167" s="164"/>
      <c r="BK167" s="174"/>
      <c r="BL167" s="182"/>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1"/>
    </row>
    <row r="168" spans="1:102" ht="16.5" customHeight="1">
      <c r="A168" s="207"/>
      <c r="B168" s="207"/>
      <c r="C168" s="207"/>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41"/>
      <c r="AU168" s="141"/>
      <c r="AV168" s="141"/>
      <c r="AW168" s="141"/>
      <c r="AX168" s="141"/>
      <c r="AY168" s="141"/>
      <c r="AZ168" s="163"/>
      <c r="BA168" s="141"/>
      <c r="BB168" s="141"/>
      <c r="BC168" s="164"/>
      <c r="BD168" s="164"/>
      <c r="BE168" s="164"/>
      <c r="BF168" s="173"/>
      <c r="BG168" s="162"/>
      <c r="BH168" s="162"/>
      <c r="BI168" s="162"/>
      <c r="BJ168" s="164"/>
      <c r="BK168" s="174"/>
      <c r="BL168" s="182"/>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row>
    <row r="169" spans="1:102" ht="16.5" customHeight="1">
      <c r="A169" s="207"/>
      <c r="B169" s="207"/>
      <c r="C169" s="207"/>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41"/>
      <c r="AU169" s="141"/>
      <c r="AV169" s="141"/>
      <c r="AW169" s="141"/>
      <c r="AX169" s="141"/>
      <c r="AY169" s="141"/>
      <c r="AZ169" s="163"/>
      <c r="BA169" s="141"/>
      <c r="BB169" s="141"/>
      <c r="BC169" s="164"/>
      <c r="BD169" s="164"/>
      <c r="BE169" s="164"/>
      <c r="BF169" s="173"/>
      <c r="BG169" s="162"/>
      <c r="BH169" s="162"/>
      <c r="BI169" s="162"/>
      <c r="BJ169" s="164"/>
      <c r="BK169" s="174"/>
      <c r="BL169" s="182"/>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row>
    <row r="170" spans="1:102" ht="16.5" customHeight="1">
      <c r="A170" s="207"/>
      <c r="B170" s="207"/>
      <c r="C170" s="207"/>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41"/>
      <c r="AU170" s="141"/>
      <c r="AV170" s="141"/>
      <c r="AW170" s="141"/>
      <c r="AX170" s="141"/>
      <c r="AY170" s="141"/>
      <c r="AZ170" s="163"/>
      <c r="BA170" s="141"/>
      <c r="BB170" s="141"/>
      <c r="BC170" s="164"/>
      <c r="BD170" s="164"/>
      <c r="BE170" s="164"/>
      <c r="BF170" s="173"/>
      <c r="BG170" s="162"/>
      <c r="BH170" s="162"/>
      <c r="BI170" s="162"/>
      <c r="BJ170" s="164"/>
      <c r="BK170" s="174"/>
      <c r="BL170" s="182"/>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row>
    <row r="171" spans="1:102" ht="16.5" customHeight="1">
      <c r="A171" s="207"/>
      <c r="B171" s="207"/>
      <c r="C171" s="207"/>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41"/>
      <c r="AU171" s="141"/>
      <c r="AV171" s="141"/>
      <c r="AW171" s="141"/>
      <c r="AX171" s="141"/>
      <c r="AY171" s="141"/>
      <c r="AZ171" s="163"/>
      <c r="BA171" s="141"/>
      <c r="BB171" s="141"/>
      <c r="BC171" s="164"/>
      <c r="BD171" s="164"/>
      <c r="BE171" s="164"/>
      <c r="BF171" s="173"/>
      <c r="BG171" s="162"/>
      <c r="BH171" s="162"/>
      <c r="BI171" s="162"/>
      <c r="BJ171" s="164"/>
      <c r="BK171" s="174"/>
      <c r="BL171" s="182"/>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row>
    <row r="172" spans="1:102" ht="16.5" customHeight="1">
      <c r="A172" s="207"/>
      <c r="B172" s="207"/>
      <c r="C172" s="207"/>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41"/>
      <c r="AU172" s="141"/>
      <c r="AV172" s="141"/>
      <c r="AW172" s="141"/>
      <c r="AX172" s="141"/>
      <c r="AY172" s="141"/>
      <c r="AZ172" s="163"/>
      <c r="BA172" s="141"/>
      <c r="BB172" s="141"/>
      <c r="BC172" s="164"/>
      <c r="BD172" s="164"/>
      <c r="BE172" s="164"/>
      <c r="BF172" s="173"/>
      <c r="BG172" s="162"/>
      <c r="BH172" s="162"/>
      <c r="BI172" s="162"/>
      <c r="BJ172" s="164"/>
      <c r="BK172" s="174"/>
      <c r="BL172" s="182"/>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row>
    <row r="173" spans="1:102" ht="16.5" customHeight="1">
      <c r="A173" s="207"/>
      <c r="B173" s="207"/>
      <c r="C173" s="207"/>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41"/>
      <c r="AU173" s="141"/>
      <c r="AV173" s="141"/>
      <c r="AW173" s="141"/>
      <c r="AX173" s="141"/>
      <c r="AY173" s="141"/>
      <c r="AZ173" s="163"/>
      <c r="BA173" s="141"/>
      <c r="BB173" s="141"/>
      <c r="BC173" s="164"/>
      <c r="BD173" s="164"/>
      <c r="BE173" s="164"/>
      <c r="BF173" s="173"/>
      <c r="BG173" s="162"/>
      <c r="BH173" s="162"/>
      <c r="BI173" s="162"/>
      <c r="BJ173" s="164"/>
      <c r="BK173" s="174"/>
      <c r="BL173" s="182"/>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row>
    <row r="174" spans="1:102" ht="16.5" customHeight="1">
      <c r="A174" s="207"/>
      <c r="B174" s="207"/>
      <c r="C174" s="207"/>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41"/>
      <c r="AU174" s="141"/>
      <c r="AV174" s="141"/>
      <c r="AW174" s="141"/>
      <c r="AX174" s="141"/>
      <c r="AY174" s="141"/>
      <c r="AZ174" s="163"/>
      <c r="BA174" s="141"/>
      <c r="BB174" s="141"/>
      <c r="BC174" s="164"/>
      <c r="BD174" s="164"/>
      <c r="BE174" s="164"/>
      <c r="BF174" s="173"/>
      <c r="BG174" s="162"/>
      <c r="BH174" s="162"/>
      <c r="BI174" s="162"/>
      <c r="BJ174" s="164"/>
      <c r="BK174" s="174"/>
      <c r="BL174" s="182"/>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row>
    <row r="175" spans="1:102" ht="16.5" customHeight="1">
      <c r="A175" s="207"/>
      <c r="B175" s="207"/>
      <c r="C175" s="207"/>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41"/>
      <c r="AU175" s="141"/>
      <c r="AV175" s="141"/>
      <c r="AW175" s="141"/>
      <c r="AX175" s="141"/>
      <c r="AY175" s="141"/>
      <c r="AZ175" s="163"/>
      <c r="BA175" s="141"/>
      <c r="BB175" s="141"/>
      <c r="BC175" s="164"/>
      <c r="BD175" s="164"/>
      <c r="BE175" s="164"/>
      <c r="BF175" s="173"/>
      <c r="BG175" s="162"/>
      <c r="BH175" s="162"/>
      <c r="BI175" s="162"/>
      <c r="BJ175" s="164"/>
      <c r="BK175" s="174"/>
      <c r="BL175" s="182"/>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row>
    <row r="176" spans="1:102" ht="16.5" customHeight="1">
      <c r="A176" s="207"/>
      <c r="B176" s="207"/>
      <c r="C176" s="207"/>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41"/>
      <c r="AU176" s="141"/>
      <c r="AV176" s="141"/>
      <c r="AW176" s="141"/>
      <c r="AX176" s="141"/>
      <c r="AY176" s="141"/>
      <c r="AZ176" s="163"/>
      <c r="BA176" s="141"/>
      <c r="BB176" s="141"/>
      <c r="BC176" s="164"/>
      <c r="BD176" s="164"/>
      <c r="BE176" s="164"/>
      <c r="BF176" s="173"/>
      <c r="BG176" s="162"/>
      <c r="BH176" s="162"/>
      <c r="BI176" s="162"/>
      <c r="BJ176" s="164"/>
      <c r="BK176" s="174"/>
      <c r="BL176" s="182"/>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1"/>
    </row>
    <row r="177" spans="1:102" ht="16.5" customHeight="1">
      <c r="A177" s="207"/>
      <c r="B177" s="207"/>
      <c r="C177" s="207"/>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41"/>
      <c r="AU177" s="141"/>
      <c r="AV177" s="141"/>
      <c r="AW177" s="141"/>
      <c r="AX177" s="141"/>
      <c r="AY177" s="141"/>
      <c r="AZ177" s="163"/>
      <c r="BA177" s="141"/>
      <c r="BB177" s="141"/>
      <c r="BC177" s="164"/>
      <c r="BD177" s="164"/>
      <c r="BE177" s="164"/>
      <c r="BF177" s="173"/>
      <c r="BG177" s="162"/>
      <c r="BH177" s="162"/>
      <c r="BI177" s="162"/>
      <c r="BJ177" s="164"/>
      <c r="BK177" s="174"/>
      <c r="BL177" s="182"/>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row>
    <row r="178" spans="1:102" ht="16.5" customHeight="1">
      <c r="A178" s="207"/>
      <c r="B178" s="207"/>
      <c r="C178" s="207"/>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41"/>
      <c r="AU178" s="141"/>
      <c r="AV178" s="141"/>
      <c r="AW178" s="141"/>
      <c r="AX178" s="141"/>
      <c r="AY178" s="141"/>
      <c r="AZ178" s="163"/>
      <c r="BA178" s="141"/>
      <c r="BB178" s="141"/>
      <c r="BC178" s="164"/>
      <c r="BD178" s="164"/>
      <c r="BE178" s="164"/>
      <c r="BF178" s="173"/>
      <c r="BG178" s="162"/>
      <c r="BH178" s="162"/>
      <c r="BI178" s="162"/>
      <c r="BJ178" s="164"/>
      <c r="BK178" s="174"/>
      <c r="BL178" s="182"/>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1"/>
    </row>
    <row r="179" spans="1:102" ht="16.5" customHeight="1">
      <c r="A179" s="207"/>
      <c r="B179" s="207"/>
      <c r="C179" s="207"/>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41"/>
      <c r="AU179" s="141"/>
      <c r="AV179" s="141"/>
      <c r="AW179" s="141"/>
      <c r="AX179" s="141"/>
      <c r="AY179" s="141"/>
      <c r="AZ179" s="163"/>
      <c r="BA179" s="141"/>
      <c r="BB179" s="141"/>
      <c r="BC179" s="164"/>
      <c r="BD179" s="164"/>
      <c r="BE179" s="164"/>
      <c r="BF179" s="173"/>
      <c r="BG179" s="162"/>
      <c r="BH179" s="162"/>
      <c r="BI179" s="162"/>
      <c r="BJ179" s="164"/>
      <c r="BK179" s="174"/>
      <c r="BL179" s="182"/>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c r="CG179" s="131"/>
      <c r="CH179" s="131"/>
      <c r="CI179" s="131"/>
      <c r="CJ179" s="131"/>
      <c r="CK179" s="131"/>
      <c r="CL179" s="131"/>
      <c r="CM179" s="131"/>
      <c r="CN179" s="131"/>
      <c r="CO179" s="131"/>
      <c r="CP179" s="131"/>
      <c r="CQ179" s="131"/>
      <c r="CR179" s="131"/>
      <c r="CS179" s="131"/>
      <c r="CT179" s="131"/>
      <c r="CU179" s="131"/>
      <c r="CV179" s="131"/>
      <c r="CW179" s="131"/>
      <c r="CX179" s="131"/>
    </row>
    <row r="180" spans="1:102" ht="16.5" customHeight="1">
      <c r="A180" s="207"/>
      <c r="B180" s="207"/>
      <c r="C180" s="207"/>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41"/>
      <c r="AU180" s="141"/>
      <c r="AV180" s="141"/>
      <c r="AW180" s="141"/>
      <c r="AX180" s="141"/>
      <c r="AY180" s="141"/>
      <c r="AZ180" s="163"/>
      <c r="BA180" s="141"/>
      <c r="BB180" s="141"/>
      <c r="BC180" s="164"/>
      <c r="BD180" s="164"/>
      <c r="BE180" s="164"/>
      <c r="BF180" s="173"/>
      <c r="BG180" s="162"/>
      <c r="BH180" s="162"/>
      <c r="BI180" s="162"/>
      <c r="BJ180" s="164"/>
      <c r="BK180" s="174"/>
      <c r="BL180" s="182"/>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row>
    <row r="181" spans="1:102" ht="16.5" customHeight="1">
      <c r="A181" s="207"/>
      <c r="B181" s="207"/>
      <c r="C181" s="207"/>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41"/>
      <c r="AU181" s="141"/>
      <c r="AV181" s="141"/>
      <c r="AW181" s="141"/>
      <c r="AX181" s="141"/>
      <c r="AY181" s="141"/>
      <c r="AZ181" s="163"/>
      <c r="BA181" s="141"/>
      <c r="BB181" s="141"/>
      <c r="BC181" s="164"/>
      <c r="BD181" s="164"/>
      <c r="BE181" s="164"/>
      <c r="BF181" s="173"/>
      <c r="BG181" s="162"/>
      <c r="BH181" s="162"/>
      <c r="BI181" s="162"/>
      <c r="BJ181" s="164"/>
      <c r="BK181" s="174"/>
      <c r="BL181" s="182"/>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1"/>
    </row>
    <row r="182" spans="1:102" ht="16.5" customHeight="1">
      <c r="A182" s="207"/>
      <c r="B182" s="207"/>
      <c r="C182" s="207"/>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41"/>
      <c r="AU182" s="141"/>
      <c r="AV182" s="141"/>
      <c r="AW182" s="141"/>
      <c r="AX182" s="141"/>
      <c r="AY182" s="141"/>
      <c r="AZ182" s="163"/>
      <c r="BA182" s="141"/>
      <c r="BB182" s="141"/>
      <c r="BC182" s="164"/>
      <c r="BD182" s="164"/>
      <c r="BE182" s="164"/>
      <c r="BF182" s="173"/>
      <c r="BG182" s="162"/>
      <c r="BH182" s="162"/>
      <c r="BI182" s="162"/>
      <c r="BJ182" s="164"/>
      <c r="BK182" s="174"/>
      <c r="BL182" s="182"/>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1"/>
    </row>
    <row r="183" spans="1:102" ht="16.5" customHeight="1">
      <c r="A183" s="207"/>
      <c r="B183" s="207"/>
      <c r="C183" s="207"/>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41"/>
      <c r="AU183" s="141"/>
      <c r="AV183" s="141"/>
      <c r="AW183" s="141"/>
      <c r="AX183" s="141"/>
      <c r="AY183" s="141"/>
      <c r="AZ183" s="163"/>
      <c r="BA183" s="141"/>
      <c r="BB183" s="141"/>
      <c r="BC183" s="164"/>
      <c r="BD183" s="164"/>
      <c r="BE183" s="164"/>
      <c r="BF183" s="173"/>
      <c r="BG183" s="162"/>
      <c r="BH183" s="162"/>
      <c r="BI183" s="162"/>
      <c r="BJ183" s="164"/>
      <c r="BK183" s="174"/>
      <c r="BL183" s="182"/>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row>
    <row r="184" spans="1:102" ht="16.5" customHeight="1">
      <c r="A184" s="207"/>
      <c r="B184" s="207"/>
      <c r="C184" s="207"/>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41"/>
      <c r="AU184" s="141"/>
      <c r="AV184" s="141"/>
      <c r="AW184" s="141"/>
      <c r="AX184" s="141"/>
      <c r="AY184" s="141"/>
      <c r="AZ184" s="163"/>
      <c r="BA184" s="141"/>
      <c r="BB184" s="141"/>
      <c r="BC184" s="164"/>
      <c r="BD184" s="164"/>
      <c r="BE184" s="164"/>
      <c r="BF184" s="173"/>
      <c r="BG184" s="162"/>
      <c r="BH184" s="162"/>
      <c r="BI184" s="162"/>
      <c r="BJ184" s="164"/>
      <c r="BK184" s="174"/>
      <c r="BL184" s="182"/>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1"/>
    </row>
    <row r="185" spans="1:102" ht="16.5" customHeight="1">
      <c r="A185" s="207"/>
      <c r="B185" s="207"/>
      <c r="C185" s="207"/>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41"/>
      <c r="AU185" s="141"/>
      <c r="AV185" s="141"/>
      <c r="AW185" s="141"/>
      <c r="AX185" s="141"/>
      <c r="AY185" s="141"/>
      <c r="AZ185" s="163"/>
      <c r="BA185" s="141"/>
      <c r="BB185" s="141"/>
      <c r="BC185" s="164"/>
      <c r="BD185" s="164"/>
      <c r="BE185" s="164"/>
      <c r="BF185" s="173"/>
      <c r="BG185" s="162"/>
      <c r="BH185" s="162"/>
      <c r="BI185" s="162"/>
      <c r="BJ185" s="164"/>
      <c r="BK185" s="174"/>
      <c r="BL185" s="182"/>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row>
    <row r="186" spans="1:102" ht="16.5" customHeight="1">
      <c r="A186" s="207"/>
      <c r="B186" s="207"/>
      <c r="C186" s="207"/>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41"/>
      <c r="AU186" s="141"/>
      <c r="AV186" s="141"/>
      <c r="AW186" s="141"/>
      <c r="AX186" s="141"/>
      <c r="AY186" s="141"/>
      <c r="AZ186" s="163"/>
      <c r="BA186" s="141"/>
      <c r="BB186" s="141"/>
      <c r="BC186" s="164"/>
      <c r="BD186" s="164"/>
      <c r="BE186" s="164"/>
      <c r="BF186" s="173"/>
      <c r="BG186" s="162"/>
      <c r="BH186" s="162"/>
      <c r="BI186" s="162"/>
      <c r="BJ186" s="164"/>
      <c r="BK186" s="174"/>
      <c r="BL186" s="182"/>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row>
    <row r="187" spans="1:102" ht="16.5" customHeight="1">
      <c r="A187" s="207"/>
      <c r="B187" s="207"/>
      <c r="C187" s="207"/>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41"/>
      <c r="AU187" s="141"/>
      <c r="AV187" s="141"/>
      <c r="AW187" s="141"/>
      <c r="AX187" s="141"/>
      <c r="AY187" s="141"/>
      <c r="AZ187" s="163"/>
      <c r="BA187" s="141"/>
      <c r="BB187" s="141"/>
      <c r="BC187" s="164"/>
      <c r="BD187" s="164"/>
      <c r="BE187" s="164"/>
      <c r="BF187" s="173"/>
      <c r="BG187" s="162"/>
      <c r="BH187" s="162"/>
      <c r="BI187" s="162"/>
      <c r="BJ187" s="164"/>
      <c r="BK187" s="174"/>
      <c r="BL187" s="182"/>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1"/>
    </row>
    <row r="188" spans="1:102" ht="16.5" customHeight="1">
      <c r="A188" s="207"/>
      <c r="B188" s="207"/>
      <c r="C188" s="207"/>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41"/>
      <c r="AU188" s="141"/>
      <c r="AV188" s="141"/>
      <c r="AW188" s="141"/>
      <c r="AX188" s="141"/>
      <c r="AY188" s="141"/>
      <c r="AZ188" s="163"/>
      <c r="BA188" s="141"/>
      <c r="BB188" s="141"/>
      <c r="BC188" s="164"/>
      <c r="BD188" s="164"/>
      <c r="BE188" s="164"/>
      <c r="BF188" s="173"/>
      <c r="BG188" s="162"/>
      <c r="BH188" s="162"/>
      <c r="BI188" s="162"/>
      <c r="BJ188" s="164"/>
      <c r="BK188" s="174"/>
      <c r="BL188" s="182"/>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1"/>
    </row>
    <row r="189" spans="1:102" ht="16.5" customHeight="1">
      <c r="A189" s="207"/>
      <c r="B189" s="207"/>
      <c r="C189" s="207"/>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41"/>
      <c r="AU189" s="141"/>
      <c r="AV189" s="141"/>
      <c r="AW189" s="141"/>
      <c r="AX189" s="141"/>
      <c r="AY189" s="141"/>
      <c r="AZ189" s="163"/>
      <c r="BA189" s="141"/>
      <c r="BB189" s="141"/>
      <c r="BC189" s="164"/>
      <c r="BD189" s="164"/>
      <c r="BE189" s="164"/>
      <c r="BF189" s="173"/>
      <c r="BG189" s="162"/>
      <c r="BH189" s="162"/>
      <c r="BI189" s="162"/>
      <c r="BJ189" s="164"/>
      <c r="BK189" s="174"/>
      <c r="BL189" s="182"/>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row>
    <row r="190" spans="1:102" ht="16.5" customHeight="1">
      <c r="A190" s="207"/>
      <c r="B190" s="207"/>
      <c r="C190" s="207"/>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41"/>
      <c r="AU190" s="141"/>
      <c r="AV190" s="141"/>
      <c r="AW190" s="141"/>
      <c r="AX190" s="141"/>
      <c r="AY190" s="141"/>
      <c r="AZ190" s="163"/>
      <c r="BA190" s="141"/>
      <c r="BB190" s="141"/>
      <c r="BC190" s="164"/>
      <c r="BD190" s="164"/>
      <c r="BE190" s="164"/>
      <c r="BF190" s="173"/>
      <c r="BG190" s="162"/>
      <c r="BH190" s="162"/>
      <c r="BI190" s="162"/>
      <c r="BJ190" s="164"/>
      <c r="BK190" s="174"/>
      <c r="BL190" s="182"/>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1"/>
    </row>
    <row r="191" spans="1:102" ht="16.5" customHeight="1">
      <c r="A191" s="207"/>
      <c r="B191" s="207"/>
      <c r="C191" s="207"/>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41"/>
      <c r="AU191" s="141"/>
      <c r="AV191" s="141"/>
      <c r="AW191" s="141"/>
      <c r="AX191" s="141"/>
      <c r="AY191" s="141"/>
      <c r="AZ191" s="163"/>
      <c r="BA191" s="141"/>
      <c r="BB191" s="141"/>
      <c r="BC191" s="164"/>
      <c r="BD191" s="164"/>
      <c r="BE191" s="164"/>
      <c r="BF191" s="173"/>
      <c r="BG191" s="162"/>
      <c r="BH191" s="162"/>
      <c r="BI191" s="162"/>
      <c r="BJ191" s="164"/>
      <c r="BK191" s="174"/>
      <c r="BL191" s="182"/>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row>
    <row r="192" spans="1:102" ht="16.5" customHeight="1">
      <c r="A192" s="207"/>
      <c r="B192" s="207"/>
      <c r="C192" s="207"/>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41"/>
      <c r="AU192" s="141"/>
      <c r="AV192" s="141"/>
      <c r="AW192" s="141"/>
      <c r="AX192" s="141"/>
      <c r="AY192" s="141"/>
      <c r="AZ192" s="163"/>
      <c r="BA192" s="141"/>
      <c r="BB192" s="141"/>
      <c r="BC192" s="164"/>
      <c r="BD192" s="164"/>
      <c r="BE192" s="164"/>
      <c r="BF192" s="173"/>
      <c r="BG192" s="162"/>
      <c r="BH192" s="162"/>
      <c r="BI192" s="162"/>
      <c r="BJ192" s="164"/>
      <c r="BK192" s="174"/>
      <c r="BL192" s="182"/>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1"/>
    </row>
    <row r="193" spans="1:102" ht="16.5" customHeight="1">
      <c r="A193" s="207"/>
      <c r="B193" s="207"/>
      <c r="C193" s="207"/>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41"/>
      <c r="AU193" s="141"/>
      <c r="AV193" s="141"/>
      <c r="AW193" s="141"/>
      <c r="AX193" s="141"/>
      <c r="AY193" s="141"/>
      <c r="AZ193" s="163"/>
      <c r="BA193" s="141"/>
      <c r="BB193" s="141"/>
      <c r="BC193" s="164"/>
      <c r="BD193" s="164"/>
      <c r="BE193" s="164"/>
      <c r="BF193" s="173"/>
      <c r="BG193" s="162"/>
      <c r="BH193" s="162"/>
      <c r="BI193" s="162"/>
      <c r="BJ193" s="164"/>
      <c r="BK193" s="174"/>
      <c r="BL193" s="182"/>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1"/>
    </row>
    <row r="194" spans="1:102" ht="16.5" customHeight="1">
      <c r="A194" s="207"/>
      <c r="B194" s="207"/>
      <c r="C194" s="207"/>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41"/>
      <c r="AU194" s="141"/>
      <c r="AV194" s="141"/>
      <c r="AW194" s="141"/>
      <c r="AX194" s="141"/>
      <c r="AY194" s="141"/>
      <c r="AZ194" s="163"/>
      <c r="BA194" s="141"/>
      <c r="BB194" s="141"/>
      <c r="BC194" s="164"/>
      <c r="BD194" s="164"/>
      <c r="BE194" s="164"/>
      <c r="BF194" s="173"/>
      <c r="BG194" s="162"/>
      <c r="BH194" s="162"/>
      <c r="BI194" s="162"/>
      <c r="BJ194" s="164"/>
      <c r="BK194" s="174"/>
      <c r="BL194" s="182"/>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1"/>
    </row>
    <row r="195" spans="1:102" ht="16.5" customHeight="1">
      <c r="A195" s="207"/>
      <c r="B195" s="207"/>
      <c r="C195" s="207"/>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41"/>
      <c r="AU195" s="141"/>
      <c r="AV195" s="141"/>
      <c r="AW195" s="141"/>
      <c r="AX195" s="141"/>
      <c r="AY195" s="141"/>
      <c r="AZ195" s="163"/>
      <c r="BA195" s="141"/>
      <c r="BB195" s="141"/>
      <c r="BC195" s="164"/>
      <c r="BD195" s="164"/>
      <c r="BE195" s="164"/>
      <c r="BF195" s="173"/>
      <c r="BG195" s="162"/>
      <c r="BH195" s="162"/>
      <c r="BI195" s="162"/>
      <c r="BJ195" s="164"/>
      <c r="BK195" s="174"/>
      <c r="BL195" s="182"/>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c r="CL195" s="131"/>
      <c r="CM195" s="131"/>
      <c r="CN195" s="131"/>
      <c r="CO195" s="131"/>
      <c r="CP195" s="131"/>
      <c r="CQ195" s="131"/>
      <c r="CR195" s="131"/>
      <c r="CS195" s="131"/>
      <c r="CT195" s="131"/>
      <c r="CU195" s="131"/>
      <c r="CV195" s="131"/>
      <c r="CW195" s="131"/>
      <c r="CX195" s="131"/>
    </row>
    <row r="196" spans="1:102" ht="16.5" customHeight="1">
      <c r="A196" s="207"/>
      <c r="B196" s="207"/>
      <c r="C196" s="207"/>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41"/>
      <c r="AU196" s="141"/>
      <c r="AV196" s="141"/>
      <c r="AW196" s="141"/>
      <c r="AX196" s="141"/>
      <c r="AY196" s="141"/>
      <c r="AZ196" s="163"/>
      <c r="BA196" s="141"/>
      <c r="BB196" s="141"/>
      <c r="BC196" s="164"/>
      <c r="BD196" s="164"/>
      <c r="BE196" s="164"/>
      <c r="BF196" s="173"/>
      <c r="BG196" s="162"/>
      <c r="BH196" s="162"/>
      <c r="BI196" s="162"/>
      <c r="BJ196" s="164"/>
      <c r="BK196" s="174"/>
      <c r="BL196" s="182"/>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row>
    <row r="197" spans="1:102" ht="16.5" customHeight="1">
      <c r="A197" s="207"/>
      <c r="B197" s="207"/>
      <c r="C197" s="207"/>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41"/>
      <c r="AU197" s="141"/>
      <c r="AV197" s="141"/>
      <c r="AW197" s="141"/>
      <c r="AX197" s="141"/>
      <c r="AY197" s="141"/>
      <c r="AZ197" s="163"/>
      <c r="BA197" s="141"/>
      <c r="BB197" s="141"/>
      <c r="BC197" s="164"/>
      <c r="BD197" s="164"/>
      <c r="BE197" s="164"/>
      <c r="BF197" s="173"/>
      <c r="BG197" s="162"/>
      <c r="BH197" s="162"/>
      <c r="BI197" s="162"/>
      <c r="BJ197" s="164"/>
      <c r="BK197" s="174"/>
      <c r="BL197" s="182"/>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row>
    <row r="198" spans="1:102" ht="16.5" customHeight="1">
      <c r="A198" s="207"/>
      <c r="B198" s="207"/>
      <c r="C198" s="207"/>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41"/>
      <c r="AU198" s="141"/>
      <c r="AV198" s="141"/>
      <c r="AW198" s="141"/>
      <c r="AX198" s="141"/>
      <c r="AY198" s="141"/>
      <c r="AZ198" s="163"/>
      <c r="BA198" s="141"/>
      <c r="BB198" s="141"/>
      <c r="BC198" s="164"/>
      <c r="BD198" s="164"/>
      <c r="BE198" s="164"/>
      <c r="BF198" s="173"/>
      <c r="BG198" s="162"/>
      <c r="BH198" s="162"/>
      <c r="BI198" s="162"/>
      <c r="BJ198" s="164"/>
      <c r="BK198" s="174"/>
      <c r="BL198" s="182"/>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row>
    <row r="199" spans="1:102" ht="16.5" customHeight="1">
      <c r="A199" s="207"/>
      <c r="B199" s="207"/>
      <c r="C199" s="207"/>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41"/>
      <c r="AU199" s="141"/>
      <c r="AV199" s="141"/>
      <c r="AW199" s="141"/>
      <c r="AX199" s="141"/>
      <c r="AY199" s="141"/>
      <c r="AZ199" s="163"/>
      <c r="BA199" s="141"/>
      <c r="BB199" s="141"/>
      <c r="BC199" s="164"/>
      <c r="BD199" s="164"/>
      <c r="BE199" s="164"/>
      <c r="BF199" s="173"/>
      <c r="BG199" s="162"/>
      <c r="BH199" s="162"/>
      <c r="BI199" s="162"/>
      <c r="BJ199" s="164"/>
      <c r="BK199" s="174"/>
      <c r="BL199" s="182"/>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row>
    <row r="200" spans="1:102" ht="16.5" customHeight="1">
      <c r="A200" s="207"/>
      <c r="B200" s="207"/>
      <c r="C200" s="207"/>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41"/>
      <c r="AU200" s="141"/>
      <c r="AV200" s="141"/>
      <c r="AW200" s="141"/>
      <c r="AX200" s="141"/>
      <c r="AY200" s="141"/>
      <c r="AZ200" s="163"/>
      <c r="BA200" s="141"/>
      <c r="BB200" s="141"/>
      <c r="BC200" s="164"/>
      <c r="BD200" s="164"/>
      <c r="BE200" s="164"/>
      <c r="BF200" s="173"/>
      <c r="BG200" s="162"/>
      <c r="BH200" s="162"/>
      <c r="BI200" s="162"/>
      <c r="BJ200" s="164"/>
      <c r="BK200" s="174"/>
      <c r="BL200" s="182"/>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row>
    <row r="201" spans="1:102" ht="16.5" customHeight="1">
      <c r="A201" s="207"/>
      <c r="B201" s="207"/>
      <c r="C201" s="207"/>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41"/>
      <c r="AU201" s="141"/>
      <c r="AV201" s="141"/>
      <c r="AW201" s="141"/>
      <c r="AX201" s="141"/>
      <c r="AY201" s="141"/>
      <c r="AZ201" s="163"/>
      <c r="BA201" s="141"/>
      <c r="BB201" s="141"/>
      <c r="BC201" s="164"/>
      <c r="BD201" s="164"/>
      <c r="BE201" s="164"/>
      <c r="BF201" s="173"/>
      <c r="BG201" s="162"/>
      <c r="BH201" s="162"/>
      <c r="BI201" s="162"/>
      <c r="BJ201" s="164"/>
      <c r="BK201" s="174"/>
      <c r="BL201" s="182"/>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1"/>
    </row>
    <row r="202" spans="1:102" ht="16.5" customHeight="1">
      <c r="A202" s="207"/>
      <c r="B202" s="207"/>
      <c r="C202" s="207"/>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41"/>
      <c r="AU202" s="141"/>
      <c r="AV202" s="141"/>
      <c r="AW202" s="141"/>
      <c r="AX202" s="141"/>
      <c r="AY202" s="141"/>
      <c r="AZ202" s="163"/>
      <c r="BA202" s="141"/>
      <c r="BB202" s="141"/>
      <c r="BC202" s="164"/>
      <c r="BD202" s="164"/>
      <c r="BE202" s="164"/>
      <c r="BF202" s="173"/>
      <c r="BG202" s="162"/>
      <c r="BH202" s="162"/>
      <c r="BI202" s="162"/>
      <c r="BJ202" s="164"/>
      <c r="BK202" s="174"/>
      <c r="BL202" s="182"/>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1"/>
    </row>
    <row r="203" spans="1:102" ht="16.5" customHeight="1">
      <c r="A203" s="207"/>
      <c r="B203" s="207"/>
      <c r="C203" s="207"/>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41"/>
      <c r="AU203" s="141"/>
      <c r="AV203" s="141"/>
      <c r="AW203" s="141"/>
      <c r="AX203" s="141"/>
      <c r="AY203" s="141"/>
      <c r="AZ203" s="163"/>
      <c r="BA203" s="141"/>
      <c r="BB203" s="141"/>
      <c r="BC203" s="164"/>
      <c r="BD203" s="164"/>
      <c r="BE203" s="164"/>
      <c r="BF203" s="173"/>
      <c r="BG203" s="162"/>
      <c r="BH203" s="162"/>
      <c r="BI203" s="162"/>
      <c r="BJ203" s="164"/>
      <c r="BK203" s="174"/>
      <c r="BL203" s="182"/>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1"/>
    </row>
    <row r="204" spans="1:102" ht="16.5" customHeight="1">
      <c r="A204" s="207"/>
      <c r="B204" s="207"/>
      <c r="C204" s="207"/>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41"/>
      <c r="AU204" s="141"/>
      <c r="AV204" s="141"/>
      <c r="AW204" s="141"/>
      <c r="AX204" s="141"/>
      <c r="AY204" s="141"/>
      <c r="AZ204" s="163"/>
      <c r="BA204" s="141"/>
      <c r="BB204" s="141"/>
      <c r="BC204" s="164"/>
      <c r="BD204" s="164"/>
      <c r="BE204" s="164"/>
      <c r="BF204" s="173"/>
      <c r="BG204" s="162"/>
      <c r="BH204" s="162"/>
      <c r="BI204" s="162"/>
      <c r="BJ204" s="164"/>
      <c r="BK204" s="174"/>
      <c r="BL204" s="182"/>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1"/>
    </row>
    <row r="205" spans="1:102" ht="16.5" customHeight="1">
      <c r="A205" s="207"/>
      <c r="B205" s="207"/>
      <c r="C205" s="207"/>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41"/>
      <c r="AU205" s="141"/>
      <c r="AV205" s="141"/>
      <c r="AW205" s="141"/>
      <c r="AX205" s="141"/>
      <c r="AY205" s="141"/>
      <c r="AZ205" s="163"/>
      <c r="BA205" s="141"/>
      <c r="BB205" s="141"/>
      <c r="BC205" s="164"/>
      <c r="BD205" s="164"/>
      <c r="BE205" s="164"/>
      <c r="BF205" s="173"/>
      <c r="BG205" s="162"/>
      <c r="BH205" s="162"/>
      <c r="BI205" s="162"/>
      <c r="BJ205" s="164"/>
      <c r="BK205" s="174"/>
      <c r="BL205" s="182"/>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row>
    <row r="206" spans="1:102" ht="16.5" customHeight="1">
      <c r="A206" s="207"/>
      <c r="B206" s="207"/>
      <c r="C206" s="207"/>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41"/>
      <c r="AU206" s="141"/>
      <c r="AV206" s="141"/>
      <c r="AW206" s="141"/>
      <c r="AX206" s="141"/>
      <c r="AY206" s="141"/>
      <c r="AZ206" s="163"/>
      <c r="BA206" s="141"/>
      <c r="BB206" s="141"/>
      <c r="BC206" s="164"/>
      <c r="BD206" s="164"/>
      <c r="BE206" s="164"/>
      <c r="BF206" s="173"/>
      <c r="BG206" s="162"/>
      <c r="BH206" s="162"/>
      <c r="BI206" s="162"/>
      <c r="BJ206" s="164"/>
      <c r="BK206" s="174"/>
      <c r="BL206" s="182"/>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row>
    <row r="207" spans="1:102" ht="16.5" customHeight="1">
      <c r="A207" s="207"/>
      <c r="B207" s="207"/>
      <c r="C207" s="207"/>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41"/>
      <c r="AU207" s="141"/>
      <c r="AV207" s="141"/>
      <c r="AW207" s="141"/>
      <c r="AX207" s="141"/>
      <c r="AY207" s="141"/>
      <c r="AZ207" s="163"/>
      <c r="BA207" s="141"/>
      <c r="BB207" s="141"/>
      <c r="BC207" s="164"/>
      <c r="BD207" s="164"/>
      <c r="BE207" s="164"/>
      <c r="BF207" s="173"/>
      <c r="BG207" s="162"/>
      <c r="BH207" s="162"/>
      <c r="BI207" s="162"/>
      <c r="BJ207" s="164"/>
      <c r="BK207" s="174"/>
      <c r="BL207" s="182"/>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1"/>
    </row>
    <row r="208" spans="1:102" ht="16.5" customHeight="1">
      <c r="A208" s="207"/>
      <c r="B208" s="207"/>
      <c r="C208" s="207"/>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41"/>
      <c r="AU208" s="141"/>
      <c r="AV208" s="141"/>
      <c r="AW208" s="141"/>
      <c r="AX208" s="141"/>
      <c r="AY208" s="141"/>
      <c r="AZ208" s="163"/>
      <c r="BA208" s="141"/>
      <c r="BB208" s="141"/>
      <c r="BC208" s="164"/>
      <c r="BD208" s="164"/>
      <c r="BE208" s="164"/>
      <c r="BF208" s="173"/>
      <c r="BG208" s="162"/>
      <c r="BH208" s="162"/>
      <c r="BI208" s="162"/>
      <c r="BJ208" s="164"/>
      <c r="BK208" s="174"/>
      <c r="BL208" s="182"/>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row>
    <row r="209" spans="1:102" ht="16.5" customHeight="1">
      <c r="A209" s="207"/>
      <c r="B209" s="207"/>
      <c r="C209" s="207"/>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41"/>
      <c r="AU209" s="141"/>
      <c r="AV209" s="141"/>
      <c r="AW209" s="141"/>
      <c r="AX209" s="141"/>
      <c r="AY209" s="141"/>
      <c r="AZ209" s="163"/>
      <c r="BA209" s="141"/>
      <c r="BB209" s="141"/>
      <c r="BC209" s="164"/>
      <c r="BD209" s="164"/>
      <c r="BE209" s="164"/>
      <c r="BF209" s="173"/>
      <c r="BG209" s="162"/>
      <c r="BH209" s="162"/>
      <c r="BI209" s="162"/>
      <c r="BJ209" s="164"/>
      <c r="BK209" s="174"/>
      <c r="BL209" s="182"/>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row>
    <row r="210" spans="1:102" ht="16.5" customHeight="1">
      <c r="A210" s="207"/>
      <c r="B210" s="207"/>
      <c r="C210" s="207"/>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41"/>
      <c r="AU210" s="141"/>
      <c r="AV210" s="141"/>
      <c r="AW210" s="141"/>
      <c r="AX210" s="141"/>
      <c r="AY210" s="141"/>
      <c r="AZ210" s="163"/>
      <c r="BA210" s="141"/>
      <c r="BB210" s="141"/>
      <c r="BC210" s="164"/>
      <c r="BD210" s="164"/>
      <c r="BE210" s="164"/>
      <c r="BF210" s="173"/>
      <c r="BG210" s="162"/>
      <c r="BH210" s="162"/>
      <c r="BI210" s="162"/>
      <c r="BJ210" s="164"/>
      <c r="BK210" s="174"/>
      <c r="BL210" s="182"/>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row>
    <row r="211" spans="1:102" ht="16.5" customHeight="1">
      <c r="A211" s="207"/>
      <c r="B211" s="207"/>
      <c r="C211" s="207"/>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41"/>
      <c r="AU211" s="141"/>
      <c r="AV211" s="141"/>
      <c r="AW211" s="141"/>
      <c r="AX211" s="141"/>
      <c r="AY211" s="141"/>
      <c r="AZ211" s="163"/>
      <c r="BA211" s="141"/>
      <c r="BB211" s="141"/>
      <c r="BC211" s="164"/>
      <c r="BD211" s="164"/>
      <c r="BE211" s="164"/>
      <c r="BF211" s="173"/>
      <c r="BG211" s="162"/>
      <c r="BH211" s="162"/>
      <c r="BI211" s="162"/>
      <c r="BJ211" s="164"/>
      <c r="BK211" s="174"/>
      <c r="BL211" s="182"/>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row>
    <row r="212" spans="1:102" ht="16.5" customHeight="1">
      <c r="A212" s="207"/>
      <c r="B212" s="207"/>
      <c r="C212" s="207"/>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41"/>
      <c r="AU212" s="141"/>
      <c r="AV212" s="141"/>
      <c r="AW212" s="141"/>
      <c r="AX212" s="141"/>
      <c r="AY212" s="141"/>
      <c r="AZ212" s="163"/>
      <c r="BA212" s="141"/>
      <c r="BB212" s="141"/>
      <c r="BC212" s="164"/>
      <c r="BD212" s="164"/>
      <c r="BE212" s="164"/>
      <c r="BF212" s="173"/>
      <c r="BG212" s="162"/>
      <c r="BH212" s="162"/>
      <c r="BI212" s="162"/>
      <c r="BJ212" s="164"/>
      <c r="BK212" s="174"/>
      <c r="BL212" s="182"/>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1"/>
    </row>
    <row r="213" spans="1:102" ht="16.5" customHeight="1">
      <c r="A213" s="207"/>
      <c r="B213" s="207"/>
      <c r="C213" s="207"/>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41"/>
      <c r="AU213" s="141"/>
      <c r="AV213" s="141"/>
      <c r="AW213" s="141"/>
      <c r="AX213" s="141"/>
      <c r="AY213" s="141"/>
      <c r="AZ213" s="163"/>
      <c r="BA213" s="141"/>
      <c r="BB213" s="141"/>
      <c r="BC213" s="164"/>
      <c r="BD213" s="164"/>
      <c r="BE213" s="164"/>
      <c r="BF213" s="173"/>
      <c r="BG213" s="162"/>
      <c r="BH213" s="162"/>
      <c r="BI213" s="162"/>
      <c r="BJ213" s="164"/>
      <c r="BK213" s="174"/>
      <c r="BL213" s="182"/>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row>
    <row r="214" spans="1:102" ht="16.5" customHeight="1">
      <c r="A214" s="207"/>
      <c r="B214" s="207"/>
      <c r="C214" s="207"/>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41"/>
      <c r="AU214" s="141"/>
      <c r="AV214" s="141"/>
      <c r="AW214" s="141"/>
      <c r="AX214" s="141"/>
      <c r="AY214" s="141"/>
      <c r="AZ214" s="163"/>
      <c r="BA214" s="141"/>
      <c r="BB214" s="141"/>
      <c r="BC214" s="164"/>
      <c r="BD214" s="164"/>
      <c r="BE214" s="164"/>
      <c r="BF214" s="173"/>
      <c r="BG214" s="162"/>
      <c r="BH214" s="162"/>
      <c r="BI214" s="162"/>
      <c r="BJ214" s="164"/>
      <c r="BK214" s="174"/>
      <c r="BL214" s="182"/>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1"/>
    </row>
    <row r="215" spans="1:102" ht="16.5" customHeight="1">
      <c r="A215" s="207"/>
      <c r="B215" s="207"/>
      <c r="C215" s="207"/>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41"/>
      <c r="AU215" s="141"/>
      <c r="AV215" s="141"/>
      <c r="AW215" s="141"/>
      <c r="AX215" s="141"/>
      <c r="AY215" s="141"/>
      <c r="AZ215" s="163"/>
      <c r="BA215" s="141"/>
      <c r="BB215" s="141"/>
      <c r="BC215" s="164"/>
      <c r="BD215" s="164"/>
      <c r="BE215" s="164"/>
      <c r="BF215" s="173"/>
      <c r="BG215" s="162"/>
      <c r="BH215" s="162"/>
      <c r="BI215" s="162"/>
      <c r="BJ215" s="164"/>
      <c r="BK215" s="174"/>
      <c r="BL215" s="182"/>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131"/>
      <c r="CN215" s="131"/>
      <c r="CO215" s="131"/>
      <c r="CP215" s="131"/>
      <c r="CQ215" s="131"/>
      <c r="CR215" s="131"/>
      <c r="CS215" s="131"/>
      <c r="CT215" s="131"/>
      <c r="CU215" s="131"/>
      <c r="CV215" s="131"/>
      <c r="CW215" s="131"/>
      <c r="CX215" s="131"/>
    </row>
    <row r="216" spans="1:102" ht="16.5" customHeight="1">
      <c r="A216" s="207"/>
      <c r="B216" s="207"/>
      <c r="C216" s="207"/>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41"/>
      <c r="AU216" s="141"/>
      <c r="AV216" s="141"/>
      <c r="AW216" s="141"/>
      <c r="AX216" s="141"/>
      <c r="AY216" s="141"/>
      <c r="AZ216" s="163"/>
      <c r="BA216" s="141"/>
      <c r="BB216" s="141"/>
      <c r="BC216" s="164"/>
      <c r="BD216" s="164"/>
      <c r="BE216" s="164"/>
      <c r="BF216" s="173"/>
      <c r="BG216" s="162"/>
      <c r="BH216" s="162"/>
      <c r="BI216" s="162"/>
      <c r="BJ216" s="164"/>
      <c r="BK216" s="174"/>
      <c r="BL216" s="182"/>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row>
    <row r="217" spans="1:102" ht="16.5" customHeight="1">
      <c r="A217" s="207"/>
      <c r="B217" s="207"/>
      <c r="C217" s="207"/>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41"/>
      <c r="AU217" s="141"/>
      <c r="AV217" s="141"/>
      <c r="AW217" s="141"/>
      <c r="AX217" s="141"/>
      <c r="AY217" s="141"/>
      <c r="AZ217" s="163"/>
      <c r="BA217" s="141"/>
      <c r="BB217" s="141"/>
      <c r="BC217" s="164"/>
      <c r="BD217" s="164"/>
      <c r="BE217" s="164"/>
      <c r="BF217" s="173"/>
      <c r="BG217" s="162"/>
      <c r="BH217" s="162"/>
      <c r="BI217" s="162"/>
      <c r="BJ217" s="164"/>
      <c r="BK217" s="174"/>
      <c r="BL217" s="182"/>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row>
    <row r="218" spans="1:102" ht="16.5" customHeight="1">
      <c r="A218" s="207"/>
      <c r="B218" s="207"/>
      <c r="C218" s="207"/>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41"/>
      <c r="AU218" s="141"/>
      <c r="AV218" s="141"/>
      <c r="AW218" s="141"/>
      <c r="AX218" s="141"/>
      <c r="AY218" s="141"/>
      <c r="AZ218" s="163"/>
      <c r="BA218" s="141"/>
      <c r="BB218" s="141"/>
      <c r="BC218" s="164"/>
      <c r="BD218" s="164"/>
      <c r="BE218" s="164"/>
      <c r="BF218" s="173"/>
      <c r="BG218" s="162"/>
      <c r="BH218" s="162"/>
      <c r="BI218" s="162"/>
      <c r="BJ218" s="164"/>
      <c r="BK218" s="174"/>
      <c r="BL218" s="182"/>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row>
    <row r="219" spans="1:102" ht="16.5" customHeight="1">
      <c r="A219" s="207"/>
      <c r="B219" s="207"/>
      <c r="C219" s="207"/>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41"/>
      <c r="AU219" s="141"/>
      <c r="AV219" s="141"/>
      <c r="AW219" s="141"/>
      <c r="AX219" s="141"/>
      <c r="AY219" s="141"/>
      <c r="AZ219" s="163"/>
      <c r="BA219" s="141"/>
      <c r="BB219" s="141"/>
      <c r="BC219" s="164"/>
      <c r="BD219" s="164"/>
      <c r="BE219" s="164"/>
      <c r="BF219" s="173"/>
      <c r="BG219" s="162"/>
      <c r="BH219" s="162"/>
      <c r="BI219" s="162"/>
      <c r="BJ219" s="164"/>
      <c r="BK219" s="174"/>
      <c r="BL219" s="182"/>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row>
    <row r="220" spans="1:102" ht="16.5" customHeight="1">
      <c r="A220" s="207"/>
      <c r="B220" s="207"/>
      <c r="C220" s="207"/>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41"/>
      <c r="AU220" s="141"/>
      <c r="AV220" s="141"/>
      <c r="AW220" s="141"/>
      <c r="AX220" s="141"/>
      <c r="AY220" s="141"/>
      <c r="AZ220" s="163"/>
      <c r="BA220" s="141"/>
      <c r="BB220" s="141"/>
      <c r="BC220" s="164"/>
      <c r="BD220" s="164"/>
      <c r="BE220" s="164"/>
      <c r="BF220" s="173"/>
      <c r="BG220" s="162"/>
      <c r="BH220" s="162"/>
      <c r="BI220" s="162"/>
      <c r="BJ220" s="164"/>
      <c r="BK220" s="174"/>
      <c r="BL220" s="182"/>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131"/>
      <c r="CN220" s="131"/>
      <c r="CO220" s="131"/>
      <c r="CP220" s="131"/>
      <c r="CQ220" s="131"/>
      <c r="CR220" s="131"/>
      <c r="CS220" s="131"/>
      <c r="CT220" s="131"/>
      <c r="CU220" s="131"/>
      <c r="CV220" s="131"/>
      <c r="CW220" s="131"/>
      <c r="CX220" s="131"/>
    </row>
    <row r="221" spans="1:102" ht="16.5" customHeight="1">
      <c r="A221" s="207"/>
      <c r="B221" s="207"/>
      <c r="C221" s="207"/>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41"/>
      <c r="AU221" s="141"/>
      <c r="AV221" s="141"/>
      <c r="AW221" s="141"/>
      <c r="AX221" s="141"/>
      <c r="AY221" s="141"/>
      <c r="AZ221" s="163"/>
      <c r="BA221" s="141"/>
      <c r="BB221" s="141"/>
      <c r="BC221" s="164"/>
      <c r="BD221" s="164"/>
      <c r="BE221" s="164"/>
      <c r="BF221" s="173"/>
      <c r="BG221" s="162"/>
      <c r="BH221" s="162"/>
      <c r="BI221" s="162"/>
      <c r="BJ221" s="164"/>
      <c r="BK221" s="174"/>
      <c r="BL221" s="182"/>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row>
    <row r="222" spans="1:102" ht="16.5" customHeight="1">
      <c r="A222" s="207"/>
      <c r="B222" s="207"/>
      <c r="C222" s="207"/>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41"/>
      <c r="AU222" s="141"/>
      <c r="AV222" s="141"/>
      <c r="AW222" s="141"/>
      <c r="AX222" s="141"/>
      <c r="AY222" s="141"/>
      <c r="AZ222" s="163"/>
      <c r="BA222" s="141"/>
      <c r="BB222" s="141"/>
      <c r="BC222" s="164"/>
      <c r="BD222" s="164"/>
      <c r="BE222" s="164"/>
      <c r="BF222" s="173"/>
      <c r="BG222" s="162"/>
      <c r="BH222" s="162"/>
      <c r="BI222" s="162"/>
      <c r="BJ222" s="164"/>
      <c r="BK222" s="174"/>
      <c r="BL222" s="182"/>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row>
    <row r="223" spans="1:102" ht="16.5" customHeight="1">
      <c r="A223" s="207"/>
      <c r="B223" s="207"/>
      <c r="C223" s="207"/>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41"/>
      <c r="AU223" s="141"/>
      <c r="AV223" s="141"/>
      <c r="AW223" s="141"/>
      <c r="AX223" s="141"/>
      <c r="AY223" s="141"/>
      <c r="AZ223" s="163"/>
      <c r="BA223" s="141"/>
      <c r="BB223" s="141"/>
      <c r="BC223" s="164"/>
      <c r="BD223" s="164"/>
      <c r="BE223" s="164"/>
      <c r="BF223" s="173"/>
      <c r="BG223" s="162"/>
      <c r="BH223" s="162"/>
      <c r="BI223" s="162"/>
      <c r="BJ223" s="164"/>
      <c r="BK223" s="174"/>
      <c r="BL223" s="182"/>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c r="CG223" s="131"/>
      <c r="CH223" s="131"/>
      <c r="CI223" s="131"/>
      <c r="CJ223" s="131"/>
      <c r="CK223" s="131"/>
      <c r="CL223" s="131"/>
      <c r="CM223" s="131"/>
      <c r="CN223" s="131"/>
      <c r="CO223" s="131"/>
      <c r="CP223" s="131"/>
      <c r="CQ223" s="131"/>
      <c r="CR223" s="131"/>
      <c r="CS223" s="131"/>
      <c r="CT223" s="131"/>
      <c r="CU223" s="131"/>
      <c r="CV223" s="131"/>
      <c r="CW223" s="131"/>
      <c r="CX223" s="131"/>
    </row>
    <row r="224" spans="1:102" ht="16.5" customHeight="1">
      <c r="A224" s="207"/>
      <c r="B224" s="207"/>
      <c r="C224" s="207"/>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41"/>
      <c r="AU224" s="141"/>
      <c r="AV224" s="141"/>
      <c r="AW224" s="141"/>
      <c r="AX224" s="141"/>
      <c r="AY224" s="141"/>
      <c r="AZ224" s="163"/>
      <c r="BA224" s="141"/>
      <c r="BB224" s="141"/>
      <c r="BC224" s="164"/>
      <c r="BD224" s="164"/>
      <c r="BE224" s="164"/>
      <c r="BF224" s="173"/>
      <c r="BG224" s="162"/>
      <c r="BH224" s="162"/>
      <c r="BI224" s="162"/>
      <c r="BJ224" s="164"/>
      <c r="BK224" s="174"/>
      <c r="BL224" s="182"/>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row>
    <row r="225" spans="1:102" ht="16.5" customHeight="1">
      <c r="A225" s="207"/>
      <c r="B225" s="207"/>
      <c r="C225" s="207"/>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41"/>
      <c r="AU225" s="141"/>
      <c r="AV225" s="141"/>
      <c r="AW225" s="141"/>
      <c r="AX225" s="141"/>
      <c r="AY225" s="141"/>
      <c r="AZ225" s="163"/>
      <c r="BA225" s="141"/>
      <c r="BB225" s="141"/>
      <c r="BC225" s="164"/>
      <c r="BD225" s="164"/>
      <c r="BE225" s="164"/>
      <c r="BF225" s="173"/>
      <c r="BG225" s="162"/>
      <c r="BH225" s="162"/>
      <c r="BI225" s="162"/>
      <c r="BJ225" s="164"/>
      <c r="BK225" s="174"/>
      <c r="BL225" s="182"/>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row>
    <row r="226" spans="1:102" ht="16.5" customHeight="1">
      <c r="A226" s="207"/>
      <c r="B226" s="207"/>
      <c r="C226" s="207"/>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41"/>
      <c r="AU226" s="141"/>
      <c r="AV226" s="141"/>
      <c r="AW226" s="141"/>
      <c r="AX226" s="141"/>
      <c r="AY226" s="141"/>
      <c r="AZ226" s="163"/>
      <c r="BA226" s="141"/>
      <c r="BB226" s="141"/>
      <c r="BC226" s="164"/>
      <c r="BD226" s="164"/>
      <c r="BE226" s="164"/>
      <c r="BF226" s="173"/>
      <c r="BG226" s="162"/>
      <c r="BH226" s="162"/>
      <c r="BI226" s="162"/>
      <c r="BJ226" s="164"/>
      <c r="BK226" s="174"/>
      <c r="BL226" s="182"/>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row>
    <row r="227" spans="1:102" ht="16.5" customHeight="1">
      <c r="A227" s="207"/>
      <c r="B227" s="207"/>
      <c r="C227" s="207"/>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41"/>
      <c r="AU227" s="141"/>
      <c r="AV227" s="141"/>
      <c r="AW227" s="141"/>
      <c r="AX227" s="141"/>
      <c r="AY227" s="141"/>
      <c r="AZ227" s="163"/>
      <c r="BA227" s="141"/>
      <c r="BB227" s="141"/>
      <c r="BC227" s="164"/>
      <c r="BD227" s="164"/>
      <c r="BE227" s="164"/>
      <c r="BF227" s="173"/>
      <c r="BG227" s="162"/>
      <c r="BH227" s="162"/>
      <c r="BI227" s="162"/>
      <c r="BJ227" s="164"/>
      <c r="BK227" s="174"/>
      <c r="BL227" s="182"/>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row>
    <row r="228" spans="1:102" ht="16.5" customHeight="1">
      <c r="A228" s="207"/>
      <c r="B228" s="207"/>
      <c r="C228" s="207"/>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41"/>
      <c r="AU228" s="141"/>
      <c r="AV228" s="141"/>
      <c r="AW228" s="141"/>
      <c r="AX228" s="141"/>
      <c r="AY228" s="141"/>
      <c r="AZ228" s="163"/>
      <c r="BA228" s="141"/>
      <c r="BB228" s="141"/>
      <c r="BC228" s="164"/>
      <c r="BD228" s="164"/>
      <c r="BE228" s="164"/>
      <c r="BF228" s="173"/>
      <c r="BG228" s="162"/>
      <c r="BH228" s="162"/>
      <c r="BI228" s="162"/>
      <c r="BJ228" s="164"/>
      <c r="BK228" s="174"/>
      <c r="BL228" s="182"/>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row>
    <row r="229" spans="1:102" ht="16.5" customHeight="1">
      <c r="A229" s="207"/>
      <c r="B229" s="207"/>
      <c r="C229" s="207"/>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41"/>
      <c r="AU229" s="141"/>
      <c r="AV229" s="141"/>
      <c r="AW229" s="141"/>
      <c r="AX229" s="141"/>
      <c r="AY229" s="141"/>
      <c r="AZ229" s="163"/>
      <c r="BA229" s="141"/>
      <c r="BB229" s="141"/>
      <c r="BC229" s="164"/>
      <c r="BD229" s="164"/>
      <c r="BE229" s="164"/>
      <c r="BF229" s="173"/>
      <c r="BG229" s="162"/>
      <c r="BH229" s="162"/>
      <c r="BI229" s="162"/>
      <c r="BJ229" s="164"/>
      <c r="BK229" s="174"/>
      <c r="BL229" s="182"/>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row>
    <row r="230" spans="1:102" ht="16.5" customHeight="1">
      <c r="A230" s="207"/>
      <c r="B230" s="207"/>
      <c r="C230" s="207"/>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41"/>
      <c r="AU230" s="141"/>
      <c r="AV230" s="141"/>
      <c r="AW230" s="141"/>
      <c r="AX230" s="141"/>
      <c r="AY230" s="141"/>
      <c r="AZ230" s="163"/>
      <c r="BA230" s="141"/>
      <c r="BB230" s="141"/>
      <c r="BC230" s="164"/>
      <c r="BD230" s="164"/>
      <c r="BE230" s="164"/>
      <c r="BF230" s="173"/>
      <c r="BG230" s="162"/>
      <c r="BH230" s="162"/>
      <c r="BI230" s="162"/>
      <c r="BJ230" s="164"/>
      <c r="BK230" s="174"/>
      <c r="BL230" s="182"/>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row>
    <row r="231" spans="1:102" ht="16.5" customHeight="1">
      <c r="A231" s="207"/>
      <c r="B231" s="207"/>
      <c r="C231" s="207"/>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41"/>
      <c r="AU231" s="141"/>
      <c r="AV231" s="141"/>
      <c r="AW231" s="141"/>
      <c r="AX231" s="141"/>
      <c r="AY231" s="141"/>
      <c r="AZ231" s="163"/>
      <c r="BA231" s="141"/>
      <c r="BB231" s="141"/>
      <c r="BC231" s="164"/>
      <c r="BD231" s="164"/>
      <c r="BE231" s="164"/>
      <c r="BF231" s="173"/>
      <c r="BG231" s="162"/>
      <c r="BH231" s="162"/>
      <c r="BI231" s="162"/>
      <c r="BJ231" s="164"/>
      <c r="BK231" s="174"/>
      <c r="BL231" s="182"/>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row>
    <row r="232" spans="1:102" ht="16.5" customHeight="1">
      <c r="A232" s="207"/>
      <c r="B232" s="207"/>
      <c r="C232" s="207"/>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41"/>
      <c r="AU232" s="141"/>
      <c r="AV232" s="141"/>
      <c r="AW232" s="141"/>
      <c r="AX232" s="141"/>
      <c r="AY232" s="141"/>
      <c r="AZ232" s="163"/>
      <c r="BA232" s="141"/>
      <c r="BB232" s="141"/>
      <c r="BC232" s="164"/>
      <c r="BD232" s="164"/>
      <c r="BE232" s="164"/>
      <c r="BF232" s="173"/>
      <c r="BG232" s="162"/>
      <c r="BH232" s="162"/>
      <c r="BI232" s="162"/>
      <c r="BJ232" s="164"/>
      <c r="BK232" s="174"/>
      <c r="BL232" s="182"/>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131"/>
      <c r="CN232" s="131"/>
      <c r="CO232" s="131"/>
      <c r="CP232" s="131"/>
      <c r="CQ232" s="131"/>
      <c r="CR232" s="131"/>
      <c r="CS232" s="131"/>
      <c r="CT232" s="131"/>
      <c r="CU232" s="131"/>
      <c r="CV232" s="131"/>
      <c r="CW232" s="131"/>
      <c r="CX232" s="131"/>
    </row>
    <row r="233" spans="1:102" ht="16.5" customHeight="1">
      <c r="A233" s="207"/>
      <c r="B233" s="207"/>
      <c r="C233" s="207"/>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41"/>
      <c r="AU233" s="141"/>
      <c r="AV233" s="141"/>
      <c r="AW233" s="141"/>
      <c r="AX233" s="141"/>
      <c r="AY233" s="141"/>
      <c r="AZ233" s="163"/>
      <c r="BA233" s="141"/>
      <c r="BB233" s="141"/>
      <c r="BC233" s="164"/>
      <c r="BD233" s="164"/>
      <c r="BE233" s="164"/>
      <c r="BF233" s="173"/>
      <c r="BG233" s="162"/>
      <c r="BH233" s="162"/>
      <c r="BI233" s="162"/>
      <c r="BJ233" s="164"/>
      <c r="BK233" s="174"/>
      <c r="BL233" s="182"/>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c r="CG233" s="131"/>
      <c r="CH233" s="131"/>
      <c r="CI233" s="131"/>
      <c r="CJ233" s="131"/>
      <c r="CK233" s="131"/>
      <c r="CL233" s="131"/>
      <c r="CM233" s="131"/>
      <c r="CN233" s="131"/>
      <c r="CO233" s="131"/>
      <c r="CP233" s="131"/>
      <c r="CQ233" s="131"/>
      <c r="CR233" s="131"/>
      <c r="CS233" s="131"/>
      <c r="CT233" s="131"/>
      <c r="CU233" s="131"/>
      <c r="CV233" s="131"/>
      <c r="CW233" s="131"/>
      <c r="CX233" s="131"/>
    </row>
    <row r="234" spans="1:102" ht="16.5" customHeight="1">
      <c r="A234" s="207"/>
      <c r="B234" s="207"/>
      <c r="C234" s="207"/>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41"/>
      <c r="AU234" s="141"/>
      <c r="AV234" s="141"/>
      <c r="AW234" s="141"/>
      <c r="AX234" s="141"/>
      <c r="AY234" s="141"/>
      <c r="AZ234" s="163"/>
      <c r="BA234" s="141"/>
      <c r="BB234" s="141"/>
      <c r="BC234" s="164"/>
      <c r="BD234" s="164"/>
      <c r="BE234" s="164"/>
      <c r="BF234" s="173"/>
      <c r="BG234" s="162"/>
      <c r="BH234" s="162"/>
      <c r="BI234" s="162"/>
      <c r="BJ234" s="164"/>
      <c r="BK234" s="174"/>
      <c r="BL234" s="182"/>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131"/>
      <c r="CN234" s="131"/>
      <c r="CO234" s="131"/>
      <c r="CP234" s="131"/>
      <c r="CQ234" s="131"/>
      <c r="CR234" s="131"/>
      <c r="CS234" s="131"/>
      <c r="CT234" s="131"/>
      <c r="CU234" s="131"/>
      <c r="CV234" s="131"/>
      <c r="CW234" s="131"/>
      <c r="CX234" s="131"/>
    </row>
    <row r="235" spans="1:102" ht="16.5" customHeight="1">
      <c r="A235" s="207"/>
      <c r="B235" s="207"/>
      <c r="C235" s="207"/>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41"/>
      <c r="AU235" s="141"/>
      <c r="AV235" s="141"/>
      <c r="AW235" s="141"/>
      <c r="AX235" s="141"/>
      <c r="AY235" s="141"/>
      <c r="AZ235" s="163"/>
      <c r="BA235" s="141"/>
      <c r="BB235" s="141"/>
      <c r="BC235" s="164"/>
      <c r="BD235" s="164"/>
      <c r="BE235" s="164"/>
      <c r="BF235" s="173"/>
      <c r="BG235" s="162"/>
      <c r="BH235" s="162"/>
      <c r="BI235" s="162"/>
      <c r="BJ235" s="164"/>
      <c r="BK235" s="174"/>
      <c r="BL235" s="182"/>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c r="CG235" s="131"/>
      <c r="CH235" s="131"/>
      <c r="CI235" s="131"/>
      <c r="CJ235" s="131"/>
      <c r="CK235" s="131"/>
      <c r="CL235" s="131"/>
      <c r="CM235" s="131"/>
      <c r="CN235" s="131"/>
      <c r="CO235" s="131"/>
      <c r="CP235" s="131"/>
      <c r="CQ235" s="131"/>
      <c r="CR235" s="131"/>
      <c r="CS235" s="131"/>
      <c r="CT235" s="131"/>
      <c r="CU235" s="131"/>
      <c r="CV235" s="131"/>
      <c r="CW235" s="131"/>
      <c r="CX235" s="131"/>
    </row>
    <row r="236" spans="1:102" ht="16.5" customHeight="1">
      <c r="A236" s="207"/>
      <c r="B236" s="207"/>
      <c r="C236" s="207"/>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41"/>
      <c r="AU236" s="141"/>
      <c r="AV236" s="141"/>
      <c r="AW236" s="141"/>
      <c r="AX236" s="141"/>
      <c r="AY236" s="141"/>
      <c r="AZ236" s="163"/>
      <c r="BA236" s="141"/>
      <c r="BB236" s="141"/>
      <c r="BC236" s="164"/>
      <c r="BD236" s="164"/>
      <c r="BE236" s="164"/>
      <c r="BF236" s="173"/>
      <c r="BG236" s="162"/>
      <c r="BH236" s="162"/>
      <c r="BI236" s="162"/>
      <c r="BJ236" s="164"/>
      <c r="BK236" s="174"/>
      <c r="BL236" s="182"/>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131"/>
      <c r="CN236" s="131"/>
      <c r="CO236" s="131"/>
      <c r="CP236" s="131"/>
      <c r="CQ236" s="131"/>
      <c r="CR236" s="131"/>
      <c r="CS236" s="131"/>
      <c r="CT236" s="131"/>
      <c r="CU236" s="131"/>
      <c r="CV236" s="131"/>
      <c r="CW236" s="131"/>
      <c r="CX236" s="131"/>
    </row>
    <row r="237" spans="1:102" ht="16.5" customHeight="1">
      <c r="A237" s="207"/>
      <c r="B237" s="207"/>
      <c r="C237" s="207"/>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41"/>
      <c r="AU237" s="141"/>
      <c r="AV237" s="141"/>
      <c r="AW237" s="141"/>
      <c r="AX237" s="141"/>
      <c r="AY237" s="141"/>
      <c r="AZ237" s="163"/>
      <c r="BA237" s="141"/>
      <c r="BB237" s="141"/>
      <c r="BC237" s="164"/>
      <c r="BD237" s="164"/>
      <c r="BE237" s="164"/>
      <c r="BF237" s="173"/>
      <c r="BG237" s="162"/>
      <c r="BH237" s="162"/>
      <c r="BI237" s="162"/>
      <c r="BJ237" s="164"/>
      <c r="BK237" s="174"/>
      <c r="BL237" s="182"/>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c r="CG237" s="131"/>
      <c r="CH237" s="131"/>
      <c r="CI237" s="131"/>
      <c r="CJ237" s="131"/>
      <c r="CK237" s="131"/>
      <c r="CL237" s="131"/>
      <c r="CM237" s="131"/>
      <c r="CN237" s="131"/>
      <c r="CO237" s="131"/>
      <c r="CP237" s="131"/>
      <c r="CQ237" s="131"/>
      <c r="CR237" s="131"/>
      <c r="CS237" s="131"/>
      <c r="CT237" s="131"/>
      <c r="CU237" s="131"/>
      <c r="CV237" s="131"/>
      <c r="CW237" s="131"/>
      <c r="CX237" s="131"/>
    </row>
    <row r="238" spans="1:102" ht="16.5" customHeight="1">
      <c r="A238" s="207"/>
      <c r="B238" s="207"/>
      <c r="C238" s="207"/>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41"/>
      <c r="AU238" s="141"/>
      <c r="AV238" s="141"/>
      <c r="AW238" s="141"/>
      <c r="AX238" s="141"/>
      <c r="AY238" s="141"/>
      <c r="AZ238" s="163"/>
      <c r="BA238" s="141"/>
      <c r="BB238" s="141"/>
      <c r="BC238" s="164"/>
      <c r="BD238" s="164"/>
      <c r="BE238" s="164"/>
      <c r="BF238" s="173"/>
      <c r="BG238" s="162"/>
      <c r="BH238" s="162"/>
      <c r="BI238" s="162"/>
      <c r="BJ238" s="164"/>
      <c r="BK238" s="174"/>
      <c r="BL238" s="182"/>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row>
    <row r="239" spans="1:102" ht="16.5" customHeight="1">
      <c r="A239" s="207"/>
      <c r="B239" s="207"/>
      <c r="C239" s="207"/>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41"/>
      <c r="AU239" s="141"/>
      <c r="AV239" s="141"/>
      <c r="AW239" s="141"/>
      <c r="AX239" s="141"/>
      <c r="AY239" s="141"/>
      <c r="AZ239" s="163"/>
      <c r="BA239" s="141"/>
      <c r="BB239" s="141"/>
      <c r="BC239" s="164"/>
      <c r="BD239" s="164"/>
      <c r="BE239" s="164"/>
      <c r="BF239" s="173"/>
      <c r="BG239" s="162"/>
      <c r="BH239" s="162"/>
      <c r="BI239" s="162"/>
      <c r="BJ239" s="164"/>
      <c r="BK239" s="174"/>
      <c r="BL239" s="182"/>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c r="CG239" s="131"/>
      <c r="CH239" s="131"/>
      <c r="CI239" s="131"/>
      <c r="CJ239" s="131"/>
      <c r="CK239" s="131"/>
      <c r="CL239" s="131"/>
      <c r="CM239" s="131"/>
      <c r="CN239" s="131"/>
      <c r="CO239" s="131"/>
      <c r="CP239" s="131"/>
      <c r="CQ239" s="131"/>
      <c r="CR239" s="131"/>
      <c r="CS239" s="131"/>
      <c r="CT239" s="131"/>
      <c r="CU239" s="131"/>
      <c r="CV239" s="131"/>
      <c r="CW239" s="131"/>
      <c r="CX239" s="131"/>
    </row>
    <row r="240" spans="1:102" ht="16.5" customHeight="1">
      <c r="A240" s="207"/>
      <c r="B240" s="207"/>
      <c r="C240" s="207"/>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41"/>
      <c r="AU240" s="141"/>
      <c r="AV240" s="141"/>
      <c r="AW240" s="141"/>
      <c r="AX240" s="141"/>
      <c r="AY240" s="141"/>
      <c r="AZ240" s="163"/>
      <c r="BA240" s="141"/>
      <c r="BB240" s="141"/>
      <c r="BC240" s="164"/>
      <c r="BD240" s="164"/>
      <c r="BE240" s="164"/>
      <c r="BF240" s="173"/>
      <c r="BG240" s="162"/>
      <c r="BH240" s="162"/>
      <c r="BI240" s="162"/>
      <c r="BJ240" s="164"/>
      <c r="BK240" s="174"/>
      <c r="BL240" s="182"/>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row>
    <row r="241" spans="1:102" ht="16.5" customHeight="1">
      <c r="A241" s="207"/>
      <c r="B241" s="207"/>
      <c r="C241" s="207"/>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41"/>
      <c r="AU241" s="141"/>
      <c r="AV241" s="141"/>
      <c r="AW241" s="141"/>
      <c r="AX241" s="141"/>
      <c r="AY241" s="141"/>
      <c r="AZ241" s="163"/>
      <c r="BA241" s="141"/>
      <c r="BB241" s="141"/>
      <c r="BC241" s="164"/>
      <c r="BD241" s="164"/>
      <c r="BE241" s="164"/>
      <c r="BF241" s="173"/>
      <c r="BG241" s="162"/>
      <c r="BH241" s="162"/>
      <c r="BI241" s="162"/>
      <c r="BJ241" s="164"/>
      <c r="BK241" s="174"/>
      <c r="BL241" s="182"/>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row>
    <row r="242" spans="1:102" ht="16.5" customHeight="1">
      <c r="A242" s="207"/>
      <c r="B242" s="207"/>
      <c r="C242" s="207"/>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41"/>
      <c r="AU242" s="141"/>
      <c r="AV242" s="141"/>
      <c r="AW242" s="141"/>
      <c r="AX242" s="141"/>
      <c r="AY242" s="141"/>
      <c r="AZ242" s="163"/>
      <c r="BA242" s="141"/>
      <c r="BB242" s="141"/>
      <c r="BC242" s="164"/>
      <c r="BD242" s="164"/>
      <c r="BE242" s="164"/>
      <c r="BF242" s="173"/>
      <c r="BG242" s="162"/>
      <c r="BH242" s="162"/>
      <c r="BI242" s="162"/>
      <c r="BJ242" s="164"/>
      <c r="BK242" s="174"/>
      <c r="BL242" s="182"/>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row>
    <row r="243" spans="1:102" ht="16.5" customHeight="1">
      <c r="A243" s="207"/>
      <c r="B243" s="207"/>
      <c r="C243" s="207"/>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41"/>
      <c r="AU243" s="141"/>
      <c r="AV243" s="141"/>
      <c r="AW243" s="141"/>
      <c r="AX243" s="141"/>
      <c r="AY243" s="141"/>
      <c r="AZ243" s="163"/>
      <c r="BA243" s="141"/>
      <c r="BB243" s="141"/>
      <c r="BC243" s="164"/>
      <c r="BD243" s="164"/>
      <c r="BE243" s="164"/>
      <c r="BF243" s="173"/>
      <c r="BG243" s="162"/>
      <c r="BH243" s="162"/>
      <c r="BI243" s="162"/>
      <c r="BJ243" s="164"/>
      <c r="BK243" s="174"/>
      <c r="BL243" s="182"/>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row>
    <row r="244" spans="1:102" ht="16.5" customHeight="1">
      <c r="A244" s="207"/>
      <c r="B244" s="207"/>
      <c r="C244" s="207"/>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41"/>
      <c r="AU244" s="141"/>
      <c r="AV244" s="141"/>
      <c r="AW244" s="141"/>
      <c r="AX244" s="141"/>
      <c r="AY244" s="141"/>
      <c r="AZ244" s="163"/>
      <c r="BA244" s="141"/>
      <c r="BB244" s="141"/>
      <c r="BC244" s="164"/>
      <c r="BD244" s="164"/>
      <c r="BE244" s="164"/>
      <c r="BF244" s="173"/>
      <c r="BG244" s="162"/>
      <c r="BH244" s="162"/>
      <c r="BI244" s="162"/>
      <c r="BJ244" s="164"/>
      <c r="BK244" s="174"/>
      <c r="BL244" s="182"/>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row>
    <row r="245" spans="1:102" ht="16.5" customHeight="1">
      <c r="A245" s="207"/>
      <c r="B245" s="207"/>
      <c r="C245" s="207"/>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41"/>
      <c r="AU245" s="141"/>
      <c r="AV245" s="141"/>
      <c r="AW245" s="141"/>
      <c r="AX245" s="141"/>
      <c r="AY245" s="141"/>
      <c r="AZ245" s="163"/>
      <c r="BA245" s="141"/>
      <c r="BB245" s="141"/>
      <c r="BC245" s="164"/>
      <c r="BD245" s="164"/>
      <c r="BE245" s="164"/>
      <c r="BF245" s="173"/>
      <c r="BG245" s="162"/>
      <c r="BH245" s="162"/>
      <c r="BI245" s="162"/>
      <c r="BJ245" s="164"/>
      <c r="BK245" s="174"/>
      <c r="BL245" s="182"/>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c r="CG245" s="131"/>
      <c r="CH245" s="131"/>
      <c r="CI245" s="131"/>
      <c r="CJ245" s="131"/>
      <c r="CK245" s="131"/>
      <c r="CL245" s="131"/>
      <c r="CM245" s="131"/>
      <c r="CN245" s="131"/>
      <c r="CO245" s="131"/>
      <c r="CP245" s="131"/>
      <c r="CQ245" s="131"/>
      <c r="CR245" s="131"/>
      <c r="CS245" s="131"/>
      <c r="CT245" s="131"/>
      <c r="CU245" s="131"/>
      <c r="CV245" s="131"/>
      <c r="CW245" s="131"/>
      <c r="CX245" s="131"/>
    </row>
    <row r="246" spans="1:102" ht="16.5" customHeight="1">
      <c r="A246" s="207"/>
      <c r="B246" s="207"/>
      <c r="C246" s="207"/>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41"/>
      <c r="AU246" s="141"/>
      <c r="AV246" s="141"/>
      <c r="AW246" s="141"/>
      <c r="AX246" s="141"/>
      <c r="AY246" s="141"/>
      <c r="AZ246" s="163"/>
      <c r="BA246" s="141"/>
      <c r="BB246" s="141"/>
      <c r="BC246" s="164"/>
      <c r="BD246" s="164"/>
      <c r="BE246" s="164"/>
      <c r="BF246" s="173"/>
      <c r="BG246" s="162"/>
      <c r="BH246" s="162"/>
      <c r="BI246" s="162"/>
      <c r="BJ246" s="164"/>
      <c r="BK246" s="174"/>
      <c r="BL246" s="182"/>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row>
    <row r="247" spans="1:102" ht="16.5" customHeight="1">
      <c r="A247" s="207"/>
      <c r="B247" s="207"/>
      <c r="C247" s="207"/>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41"/>
      <c r="AU247" s="141"/>
      <c r="AV247" s="141"/>
      <c r="AW247" s="141"/>
      <c r="AX247" s="141"/>
      <c r="AY247" s="141"/>
      <c r="AZ247" s="163"/>
      <c r="BA247" s="141"/>
      <c r="BB247" s="141"/>
      <c r="BC247" s="164"/>
      <c r="BD247" s="164"/>
      <c r="BE247" s="164"/>
      <c r="BF247" s="173"/>
      <c r="BG247" s="162"/>
      <c r="BH247" s="162"/>
      <c r="BI247" s="162"/>
      <c r="BJ247" s="164"/>
      <c r="BK247" s="174"/>
      <c r="BL247" s="182"/>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row>
    <row r="248" spans="1:102" ht="16.5" customHeight="1">
      <c r="A248" s="207"/>
      <c r="B248" s="207"/>
      <c r="C248" s="207"/>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41"/>
      <c r="AU248" s="141"/>
      <c r="AV248" s="141"/>
      <c r="AW248" s="141"/>
      <c r="AX248" s="141"/>
      <c r="AY248" s="141"/>
      <c r="AZ248" s="163"/>
      <c r="BA248" s="141"/>
      <c r="BB248" s="141"/>
      <c r="BC248" s="164"/>
      <c r="BD248" s="164"/>
      <c r="BE248" s="164"/>
      <c r="BF248" s="173"/>
      <c r="BG248" s="162"/>
      <c r="BH248" s="162"/>
      <c r="BI248" s="162"/>
      <c r="BJ248" s="164"/>
      <c r="BK248" s="174"/>
      <c r="BL248" s="182"/>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131"/>
      <c r="CN248" s="131"/>
      <c r="CO248" s="131"/>
      <c r="CP248" s="131"/>
      <c r="CQ248" s="131"/>
      <c r="CR248" s="131"/>
      <c r="CS248" s="131"/>
      <c r="CT248" s="131"/>
      <c r="CU248" s="131"/>
      <c r="CV248" s="131"/>
      <c r="CW248" s="131"/>
      <c r="CX248" s="131"/>
    </row>
    <row r="249" spans="1:102" ht="16.5" customHeight="1">
      <c r="A249" s="207"/>
      <c r="B249" s="207"/>
      <c r="C249" s="207"/>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41"/>
      <c r="AU249" s="141"/>
      <c r="AV249" s="141"/>
      <c r="AW249" s="141"/>
      <c r="AX249" s="141"/>
      <c r="AY249" s="141"/>
      <c r="AZ249" s="163"/>
      <c r="BA249" s="141"/>
      <c r="BB249" s="141"/>
      <c r="BC249" s="164"/>
      <c r="BD249" s="164"/>
      <c r="BE249" s="164"/>
      <c r="BF249" s="173"/>
      <c r="BG249" s="162"/>
      <c r="BH249" s="162"/>
      <c r="BI249" s="162"/>
      <c r="BJ249" s="164"/>
      <c r="BK249" s="174"/>
      <c r="BL249" s="182"/>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131"/>
      <c r="CN249" s="131"/>
      <c r="CO249" s="131"/>
      <c r="CP249" s="131"/>
      <c r="CQ249" s="131"/>
      <c r="CR249" s="131"/>
      <c r="CS249" s="131"/>
      <c r="CT249" s="131"/>
      <c r="CU249" s="131"/>
      <c r="CV249" s="131"/>
      <c r="CW249" s="131"/>
      <c r="CX249" s="131"/>
    </row>
    <row r="250" spans="1:102" ht="16.5" customHeight="1">
      <c r="A250" s="207"/>
      <c r="B250" s="207"/>
      <c r="C250" s="207"/>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41"/>
      <c r="AU250" s="141"/>
      <c r="AV250" s="141"/>
      <c r="AW250" s="141"/>
      <c r="AX250" s="141"/>
      <c r="AY250" s="141"/>
      <c r="AZ250" s="163"/>
      <c r="BA250" s="141"/>
      <c r="BB250" s="141"/>
      <c r="BC250" s="164"/>
      <c r="BD250" s="164"/>
      <c r="BE250" s="164"/>
      <c r="BF250" s="173"/>
      <c r="BG250" s="162"/>
      <c r="BH250" s="162"/>
      <c r="BI250" s="162"/>
      <c r="BJ250" s="164"/>
      <c r="BK250" s="174"/>
      <c r="BL250" s="182"/>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row>
    <row r="251" spans="1:102" ht="16.5" customHeight="1">
      <c r="A251" s="207"/>
      <c r="B251" s="207"/>
      <c r="C251" s="207"/>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41"/>
      <c r="AU251" s="141"/>
      <c r="AV251" s="141"/>
      <c r="AW251" s="141"/>
      <c r="AX251" s="141"/>
      <c r="AY251" s="141"/>
      <c r="AZ251" s="163"/>
      <c r="BA251" s="141"/>
      <c r="BB251" s="141"/>
      <c r="BC251" s="164"/>
      <c r="BD251" s="164"/>
      <c r="BE251" s="164"/>
      <c r="BF251" s="173"/>
      <c r="BG251" s="162"/>
      <c r="BH251" s="162"/>
      <c r="BI251" s="162"/>
      <c r="BJ251" s="164"/>
      <c r="BK251" s="174"/>
      <c r="BL251" s="182"/>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131"/>
      <c r="CN251" s="131"/>
      <c r="CO251" s="131"/>
      <c r="CP251" s="131"/>
      <c r="CQ251" s="131"/>
      <c r="CR251" s="131"/>
      <c r="CS251" s="131"/>
      <c r="CT251" s="131"/>
      <c r="CU251" s="131"/>
      <c r="CV251" s="131"/>
      <c r="CW251" s="131"/>
      <c r="CX251" s="131"/>
    </row>
    <row r="252" spans="1:102" ht="16.5" customHeight="1">
      <c r="A252" s="207"/>
      <c r="B252" s="207"/>
      <c r="C252" s="207"/>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41"/>
      <c r="AU252" s="141"/>
      <c r="AV252" s="141"/>
      <c r="AW252" s="141"/>
      <c r="AX252" s="141"/>
      <c r="AY252" s="141"/>
      <c r="AZ252" s="163"/>
      <c r="BA252" s="141"/>
      <c r="BB252" s="141"/>
      <c r="BC252" s="164"/>
      <c r="BD252" s="164"/>
      <c r="BE252" s="164"/>
      <c r="BF252" s="173"/>
      <c r="BG252" s="162"/>
      <c r="BH252" s="162"/>
      <c r="BI252" s="162"/>
      <c r="BJ252" s="164"/>
      <c r="BK252" s="174"/>
      <c r="BL252" s="182"/>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131"/>
      <c r="CN252" s="131"/>
      <c r="CO252" s="131"/>
      <c r="CP252" s="131"/>
      <c r="CQ252" s="131"/>
      <c r="CR252" s="131"/>
      <c r="CS252" s="131"/>
      <c r="CT252" s="131"/>
      <c r="CU252" s="131"/>
      <c r="CV252" s="131"/>
      <c r="CW252" s="131"/>
      <c r="CX252" s="131"/>
    </row>
    <row r="253" spans="1:102" ht="16.5" customHeight="1">
      <c r="A253" s="207"/>
      <c r="B253" s="207"/>
      <c r="C253" s="207"/>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41"/>
      <c r="AU253" s="141"/>
      <c r="AV253" s="141"/>
      <c r="AW253" s="141"/>
      <c r="AX253" s="141"/>
      <c r="AY253" s="141"/>
      <c r="AZ253" s="163"/>
      <c r="BA253" s="141"/>
      <c r="BB253" s="141"/>
      <c r="BC253" s="141"/>
      <c r="BD253" s="141"/>
      <c r="BE253" s="141"/>
      <c r="BF253" s="158"/>
      <c r="BG253" s="158"/>
      <c r="BH253" s="141"/>
      <c r="BI253" s="141"/>
      <c r="BJ253" s="141"/>
      <c r="BK253" s="208"/>
      <c r="BL253" s="209"/>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131"/>
      <c r="CN253" s="131"/>
      <c r="CO253" s="131"/>
      <c r="CP253" s="131"/>
      <c r="CQ253" s="131"/>
      <c r="CR253" s="131"/>
      <c r="CS253" s="131"/>
      <c r="CT253" s="131"/>
      <c r="CU253" s="131"/>
      <c r="CV253" s="131"/>
      <c r="CW253" s="131"/>
      <c r="CX253" s="131"/>
    </row>
    <row r="254" spans="1:102" ht="16.5" customHeight="1">
      <c r="A254" s="207"/>
      <c r="B254" s="207"/>
      <c r="C254" s="207"/>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t="s">
        <v>108</v>
      </c>
      <c r="AV254" s="131"/>
      <c r="AW254" s="131"/>
      <c r="AX254" s="131"/>
      <c r="AY254" s="131"/>
      <c r="AZ254" s="131"/>
      <c r="BA254" s="131"/>
      <c r="BB254" s="131"/>
      <c r="BC254" s="131"/>
      <c r="BD254" s="131" t="s">
        <v>108</v>
      </c>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131"/>
      <c r="CN254" s="131"/>
      <c r="CO254" s="131"/>
      <c r="CP254" s="131"/>
      <c r="CQ254" s="131"/>
      <c r="CR254" s="131"/>
      <c r="CS254" s="131"/>
      <c r="CT254" s="131"/>
      <c r="CU254" s="131"/>
      <c r="CV254" s="131"/>
      <c r="CW254" s="131"/>
      <c r="CX254" s="131"/>
    </row>
    <row r="255" spans="1:102" ht="16.5" customHeight="1">
      <c r="A255" s="207"/>
      <c r="B255" s="207"/>
      <c r="C255" s="207"/>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131"/>
      <c r="CN255" s="131"/>
      <c r="CO255" s="131"/>
      <c r="CP255" s="131"/>
      <c r="CQ255" s="131"/>
      <c r="CR255" s="131"/>
      <c r="CS255" s="131"/>
      <c r="CT255" s="131"/>
      <c r="CU255" s="131"/>
      <c r="CV255" s="131"/>
      <c r="CW255" s="131"/>
      <c r="CX255" s="131"/>
    </row>
    <row r="256" spans="1:102" ht="16.5" customHeight="1">
      <c r="A256" s="207"/>
      <c r="B256" s="207"/>
      <c r="C256" s="207"/>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c r="CG256" s="131"/>
      <c r="CH256" s="131"/>
      <c r="CI256" s="131"/>
      <c r="CJ256" s="131"/>
      <c r="CK256" s="131"/>
      <c r="CL256" s="131"/>
      <c r="CM256" s="131"/>
      <c r="CN256" s="131"/>
      <c r="CO256" s="131"/>
      <c r="CP256" s="131"/>
      <c r="CQ256" s="131"/>
      <c r="CR256" s="131"/>
      <c r="CS256" s="131"/>
      <c r="CT256" s="131"/>
      <c r="CU256" s="131"/>
      <c r="CV256" s="131"/>
      <c r="CW256" s="131"/>
      <c r="CX256" s="131"/>
    </row>
    <row r="257" spans="1:102" ht="16.5" customHeight="1">
      <c r="A257" s="207"/>
      <c r="B257" s="207"/>
      <c r="C257" s="207"/>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row>
    <row r="258" spans="1:102" ht="16.5" customHeight="1">
      <c r="A258" s="207"/>
      <c r="B258" s="207"/>
      <c r="C258" s="207"/>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31"/>
      <c r="CO258" s="131"/>
      <c r="CP258" s="131"/>
      <c r="CQ258" s="131"/>
      <c r="CR258" s="131"/>
      <c r="CS258" s="131"/>
      <c r="CT258" s="131"/>
      <c r="CU258" s="131"/>
      <c r="CV258" s="131"/>
      <c r="CW258" s="131"/>
      <c r="CX258" s="131"/>
    </row>
    <row r="259" spans="1:102" ht="16.5" customHeight="1">
      <c r="A259" s="207"/>
      <c r="B259" s="207"/>
      <c r="C259" s="207"/>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c r="CG259" s="131"/>
      <c r="CH259" s="131"/>
      <c r="CI259" s="131"/>
      <c r="CJ259" s="131"/>
      <c r="CK259" s="131"/>
      <c r="CL259" s="131"/>
      <c r="CM259" s="131"/>
      <c r="CN259" s="131"/>
      <c r="CO259" s="131"/>
      <c r="CP259" s="131"/>
      <c r="CQ259" s="131"/>
      <c r="CR259" s="131"/>
      <c r="CS259" s="131"/>
      <c r="CT259" s="131"/>
      <c r="CU259" s="131"/>
      <c r="CV259" s="131"/>
      <c r="CW259" s="131"/>
      <c r="CX259" s="131"/>
    </row>
    <row r="260" spans="1:102" ht="16.5" customHeight="1">
      <c r="A260" s="207"/>
      <c r="B260" s="207"/>
      <c r="C260" s="207"/>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c r="CG260" s="131"/>
      <c r="CH260" s="131"/>
      <c r="CI260" s="131"/>
      <c r="CJ260" s="131"/>
      <c r="CK260" s="131"/>
      <c r="CL260" s="131"/>
      <c r="CM260" s="131"/>
      <c r="CN260" s="131"/>
      <c r="CO260" s="131"/>
      <c r="CP260" s="131"/>
      <c r="CQ260" s="131"/>
      <c r="CR260" s="131"/>
      <c r="CS260" s="131"/>
      <c r="CT260" s="131"/>
      <c r="CU260" s="131"/>
      <c r="CV260" s="131"/>
      <c r="CW260" s="131"/>
      <c r="CX260" s="131"/>
    </row>
    <row r="261" spans="1:102" ht="16.5" customHeight="1">
      <c r="A261" s="207"/>
      <c r="B261" s="207"/>
      <c r="C261" s="207"/>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c r="CG261" s="131"/>
      <c r="CH261" s="131"/>
      <c r="CI261" s="131"/>
      <c r="CJ261" s="131"/>
      <c r="CK261" s="131"/>
      <c r="CL261" s="131"/>
      <c r="CM261" s="131"/>
      <c r="CN261" s="131"/>
      <c r="CO261" s="131"/>
      <c r="CP261" s="131"/>
      <c r="CQ261" s="131"/>
      <c r="CR261" s="131"/>
      <c r="CS261" s="131"/>
      <c r="CT261" s="131"/>
      <c r="CU261" s="131"/>
      <c r="CV261" s="131"/>
      <c r="CW261" s="131"/>
      <c r="CX261" s="131"/>
    </row>
    <row r="262" spans="1:102" ht="16.5" customHeight="1">
      <c r="A262" s="207"/>
      <c r="B262" s="207"/>
      <c r="C262" s="207"/>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c r="CG262" s="131"/>
      <c r="CH262" s="131"/>
      <c r="CI262" s="131"/>
      <c r="CJ262" s="131"/>
      <c r="CK262" s="131"/>
      <c r="CL262" s="131"/>
      <c r="CM262" s="131"/>
      <c r="CN262" s="131"/>
      <c r="CO262" s="131"/>
      <c r="CP262" s="131"/>
      <c r="CQ262" s="131"/>
      <c r="CR262" s="131"/>
      <c r="CS262" s="131"/>
      <c r="CT262" s="131"/>
      <c r="CU262" s="131"/>
      <c r="CV262" s="131"/>
      <c r="CW262" s="131"/>
      <c r="CX262" s="131"/>
    </row>
    <row r="263" spans="1:102" ht="16.5" customHeight="1">
      <c r="A263" s="207"/>
      <c r="B263" s="207"/>
      <c r="C263" s="207"/>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c r="CG263" s="131"/>
      <c r="CH263" s="131"/>
      <c r="CI263" s="131"/>
      <c r="CJ263" s="131"/>
      <c r="CK263" s="131"/>
      <c r="CL263" s="131"/>
      <c r="CM263" s="131"/>
      <c r="CN263" s="131"/>
      <c r="CO263" s="131"/>
      <c r="CP263" s="131"/>
      <c r="CQ263" s="131"/>
      <c r="CR263" s="131"/>
      <c r="CS263" s="131"/>
      <c r="CT263" s="131"/>
      <c r="CU263" s="131"/>
      <c r="CV263" s="131"/>
      <c r="CW263" s="131"/>
      <c r="CX263" s="131"/>
    </row>
    <row r="264" spans="1:102" ht="16.5" customHeight="1">
      <c r="A264" s="207"/>
      <c r="B264" s="207"/>
      <c r="C264" s="207"/>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131"/>
      <c r="CN264" s="131"/>
      <c r="CO264" s="131"/>
      <c r="CP264" s="131"/>
      <c r="CQ264" s="131"/>
      <c r="CR264" s="131"/>
      <c r="CS264" s="131"/>
      <c r="CT264" s="131"/>
      <c r="CU264" s="131"/>
      <c r="CV264" s="131"/>
      <c r="CW264" s="131"/>
      <c r="CX264" s="131"/>
    </row>
    <row r="265" spans="1:102" ht="16.5" customHeight="1">
      <c r="A265" s="207"/>
      <c r="B265" s="207"/>
      <c r="C265" s="207"/>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row>
    <row r="266" spans="1:102" ht="16.5" customHeight="1">
      <c r="A266" s="207"/>
      <c r="B266" s="207"/>
      <c r="C266" s="207"/>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c r="CG266" s="131"/>
      <c r="CH266" s="131"/>
      <c r="CI266" s="131"/>
      <c r="CJ266" s="131"/>
      <c r="CK266" s="131"/>
      <c r="CL266" s="131"/>
      <c r="CM266" s="131"/>
      <c r="CN266" s="131"/>
      <c r="CO266" s="131"/>
      <c r="CP266" s="131"/>
      <c r="CQ266" s="131"/>
      <c r="CR266" s="131"/>
      <c r="CS266" s="131"/>
      <c r="CT266" s="131"/>
      <c r="CU266" s="131"/>
      <c r="CV266" s="131"/>
      <c r="CW266" s="131"/>
      <c r="CX266" s="131"/>
    </row>
    <row r="267" spans="1:102" ht="16.5" customHeight="1">
      <c r="A267" s="207"/>
      <c r="B267" s="207"/>
      <c r="C267" s="207"/>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c r="CM267" s="131"/>
      <c r="CN267" s="131"/>
      <c r="CO267" s="131"/>
      <c r="CP267" s="131"/>
      <c r="CQ267" s="131"/>
      <c r="CR267" s="131"/>
      <c r="CS267" s="131"/>
      <c r="CT267" s="131"/>
      <c r="CU267" s="131"/>
      <c r="CV267" s="131"/>
      <c r="CW267" s="131"/>
      <c r="CX267" s="131"/>
    </row>
    <row r="268" spans="1:102" ht="16.5" customHeight="1">
      <c r="A268" s="207"/>
      <c r="B268" s="207"/>
      <c r="C268" s="207"/>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c r="CG268" s="131"/>
      <c r="CH268" s="131"/>
      <c r="CI268" s="131"/>
      <c r="CJ268" s="131"/>
      <c r="CK268" s="131"/>
      <c r="CL268" s="131"/>
      <c r="CM268" s="131"/>
      <c r="CN268" s="131"/>
      <c r="CO268" s="131"/>
      <c r="CP268" s="131"/>
      <c r="CQ268" s="131"/>
      <c r="CR268" s="131"/>
      <c r="CS268" s="131"/>
      <c r="CT268" s="131"/>
      <c r="CU268" s="131"/>
      <c r="CV268" s="131"/>
      <c r="CW268" s="131"/>
      <c r="CX268" s="131"/>
    </row>
    <row r="269" spans="1:102" ht="16.5" customHeight="1">
      <c r="A269" s="207"/>
      <c r="B269" s="207"/>
      <c r="C269" s="207"/>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131"/>
      <c r="CN269" s="131"/>
      <c r="CO269" s="131"/>
      <c r="CP269" s="131"/>
      <c r="CQ269" s="131"/>
      <c r="CR269" s="131"/>
      <c r="CS269" s="131"/>
      <c r="CT269" s="131"/>
      <c r="CU269" s="131"/>
      <c r="CV269" s="131"/>
      <c r="CW269" s="131"/>
      <c r="CX269" s="131"/>
    </row>
    <row r="270" spans="1:102" ht="16.5" customHeight="1">
      <c r="A270" s="207"/>
      <c r="B270" s="207"/>
      <c r="C270" s="207"/>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131"/>
      <c r="CN270" s="131"/>
      <c r="CO270" s="131"/>
      <c r="CP270" s="131"/>
      <c r="CQ270" s="131"/>
      <c r="CR270" s="131"/>
      <c r="CS270" s="131"/>
      <c r="CT270" s="131"/>
      <c r="CU270" s="131"/>
      <c r="CV270" s="131"/>
      <c r="CW270" s="131"/>
      <c r="CX270" s="131"/>
    </row>
    <row r="271" spans="1:102" ht="16.5" customHeight="1">
      <c r="A271" s="207"/>
      <c r="B271" s="207"/>
      <c r="C271" s="207"/>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c r="CG271" s="131"/>
      <c r="CH271" s="131"/>
      <c r="CI271" s="131"/>
      <c r="CJ271" s="131"/>
      <c r="CK271" s="131"/>
      <c r="CL271" s="131"/>
      <c r="CM271" s="131"/>
      <c r="CN271" s="131"/>
      <c r="CO271" s="131"/>
      <c r="CP271" s="131"/>
      <c r="CQ271" s="131"/>
      <c r="CR271" s="131"/>
      <c r="CS271" s="131"/>
      <c r="CT271" s="131"/>
      <c r="CU271" s="131"/>
      <c r="CV271" s="131"/>
      <c r="CW271" s="131"/>
      <c r="CX271" s="131"/>
    </row>
    <row r="272" spans="1:102" ht="16.5" customHeight="1">
      <c r="A272" s="207"/>
      <c r="B272" s="207"/>
      <c r="C272" s="207"/>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c r="CG272" s="131"/>
      <c r="CH272" s="131"/>
      <c r="CI272" s="131"/>
      <c r="CJ272" s="131"/>
      <c r="CK272" s="131"/>
      <c r="CL272" s="131"/>
      <c r="CM272" s="131"/>
      <c r="CN272" s="131"/>
      <c r="CO272" s="131"/>
      <c r="CP272" s="131"/>
      <c r="CQ272" s="131"/>
      <c r="CR272" s="131"/>
      <c r="CS272" s="131"/>
      <c r="CT272" s="131"/>
      <c r="CU272" s="131"/>
      <c r="CV272" s="131"/>
      <c r="CW272" s="131"/>
      <c r="CX272" s="131"/>
    </row>
    <row r="273" spans="1:102" ht="16.5" customHeight="1">
      <c r="A273" s="207"/>
      <c r="B273" s="207"/>
      <c r="C273" s="207"/>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c r="CG273" s="131"/>
      <c r="CH273" s="131"/>
      <c r="CI273" s="131"/>
      <c r="CJ273" s="131"/>
      <c r="CK273" s="131"/>
      <c r="CL273" s="131"/>
      <c r="CM273" s="131"/>
      <c r="CN273" s="131"/>
      <c r="CO273" s="131"/>
      <c r="CP273" s="131"/>
      <c r="CQ273" s="131"/>
      <c r="CR273" s="131"/>
      <c r="CS273" s="131"/>
      <c r="CT273" s="131"/>
      <c r="CU273" s="131"/>
      <c r="CV273" s="131"/>
      <c r="CW273" s="131"/>
      <c r="CX273" s="131"/>
    </row>
    <row r="274" spans="1:102" ht="16.5" customHeight="1">
      <c r="A274" s="207"/>
      <c r="B274" s="207"/>
      <c r="C274" s="207"/>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131"/>
      <c r="CN274" s="131"/>
      <c r="CO274" s="131"/>
      <c r="CP274" s="131"/>
      <c r="CQ274" s="131"/>
      <c r="CR274" s="131"/>
      <c r="CS274" s="131"/>
      <c r="CT274" s="131"/>
      <c r="CU274" s="131"/>
      <c r="CV274" s="131"/>
      <c r="CW274" s="131"/>
      <c r="CX274" s="131"/>
    </row>
    <row r="275" spans="1:102" ht="16.5" customHeight="1">
      <c r="A275" s="207"/>
      <c r="B275" s="207"/>
      <c r="C275" s="207"/>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131"/>
      <c r="CN275" s="131"/>
      <c r="CO275" s="131"/>
      <c r="CP275" s="131"/>
      <c r="CQ275" s="131"/>
      <c r="CR275" s="131"/>
      <c r="CS275" s="131"/>
      <c r="CT275" s="131"/>
      <c r="CU275" s="131"/>
      <c r="CV275" s="131"/>
      <c r="CW275" s="131"/>
      <c r="CX275" s="131"/>
    </row>
    <row r="276" spans="1:102" ht="16.5" customHeight="1">
      <c r="A276" s="207"/>
      <c r="B276" s="207"/>
      <c r="C276" s="207"/>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c r="CG276" s="131"/>
      <c r="CH276" s="131"/>
      <c r="CI276" s="131"/>
      <c r="CJ276" s="131"/>
      <c r="CK276" s="131"/>
      <c r="CL276" s="131"/>
      <c r="CM276" s="131"/>
      <c r="CN276" s="131"/>
      <c r="CO276" s="131"/>
      <c r="CP276" s="131"/>
      <c r="CQ276" s="131"/>
      <c r="CR276" s="131"/>
      <c r="CS276" s="131"/>
      <c r="CT276" s="131"/>
      <c r="CU276" s="131"/>
      <c r="CV276" s="131"/>
      <c r="CW276" s="131"/>
      <c r="CX276" s="131"/>
    </row>
    <row r="277" spans="1:102" ht="16.5" customHeight="1">
      <c r="A277" s="207"/>
      <c r="B277" s="207"/>
      <c r="C277" s="207"/>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c r="CG277" s="131"/>
      <c r="CH277" s="131"/>
      <c r="CI277" s="131"/>
      <c r="CJ277" s="131"/>
      <c r="CK277" s="131"/>
      <c r="CL277" s="131"/>
      <c r="CM277" s="131"/>
      <c r="CN277" s="131"/>
      <c r="CO277" s="131"/>
      <c r="CP277" s="131"/>
      <c r="CQ277" s="131"/>
      <c r="CR277" s="131"/>
      <c r="CS277" s="131"/>
      <c r="CT277" s="131"/>
      <c r="CU277" s="131"/>
      <c r="CV277" s="131"/>
      <c r="CW277" s="131"/>
      <c r="CX277" s="131"/>
    </row>
    <row r="278" spans="1:102" ht="16.5" customHeight="1">
      <c r="A278" s="207"/>
      <c r="B278" s="207"/>
      <c r="C278" s="207"/>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131"/>
      <c r="CN278" s="131"/>
      <c r="CO278" s="131"/>
      <c r="CP278" s="131"/>
      <c r="CQ278" s="131"/>
      <c r="CR278" s="131"/>
      <c r="CS278" s="131"/>
      <c r="CT278" s="131"/>
      <c r="CU278" s="131"/>
      <c r="CV278" s="131"/>
      <c r="CW278" s="131"/>
      <c r="CX278" s="131"/>
    </row>
    <row r="279" spans="1:102" ht="16.5" customHeight="1">
      <c r="A279" s="207"/>
      <c r="B279" s="207"/>
      <c r="C279" s="207"/>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c r="CG279" s="131"/>
      <c r="CH279" s="131"/>
      <c r="CI279" s="131"/>
      <c r="CJ279" s="131"/>
      <c r="CK279" s="131"/>
      <c r="CL279" s="131"/>
      <c r="CM279" s="131"/>
      <c r="CN279" s="131"/>
      <c r="CO279" s="131"/>
      <c r="CP279" s="131"/>
      <c r="CQ279" s="131"/>
      <c r="CR279" s="131"/>
      <c r="CS279" s="131"/>
      <c r="CT279" s="131"/>
      <c r="CU279" s="131"/>
      <c r="CV279" s="131"/>
      <c r="CW279" s="131"/>
      <c r="CX279" s="131"/>
    </row>
    <row r="280" spans="1:102" ht="16.5" customHeight="1">
      <c r="A280" s="207"/>
      <c r="B280" s="207"/>
      <c r="C280" s="207"/>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c r="CL280" s="131"/>
      <c r="CM280" s="131"/>
      <c r="CN280" s="131"/>
      <c r="CO280" s="131"/>
      <c r="CP280" s="131"/>
      <c r="CQ280" s="131"/>
      <c r="CR280" s="131"/>
      <c r="CS280" s="131"/>
      <c r="CT280" s="131"/>
      <c r="CU280" s="131"/>
      <c r="CV280" s="131"/>
      <c r="CW280" s="131"/>
      <c r="CX280" s="131"/>
    </row>
    <row r="281" spans="1:102" ht="16.5" customHeight="1">
      <c r="A281" s="207"/>
      <c r="B281" s="207"/>
      <c r="C281" s="207"/>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c r="CG281" s="131"/>
      <c r="CH281" s="131"/>
      <c r="CI281" s="131"/>
      <c r="CJ281" s="131"/>
      <c r="CK281" s="131"/>
      <c r="CL281" s="131"/>
      <c r="CM281" s="131"/>
      <c r="CN281" s="131"/>
      <c r="CO281" s="131"/>
      <c r="CP281" s="131"/>
      <c r="CQ281" s="131"/>
      <c r="CR281" s="131"/>
      <c r="CS281" s="131"/>
      <c r="CT281" s="131"/>
      <c r="CU281" s="131"/>
      <c r="CV281" s="131"/>
      <c r="CW281" s="131"/>
      <c r="CX281" s="131"/>
    </row>
    <row r="282" spans="1:102" ht="16.5" customHeight="1">
      <c r="A282" s="207"/>
      <c r="B282" s="207"/>
      <c r="C282" s="207"/>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131"/>
      <c r="CN282" s="131"/>
      <c r="CO282" s="131"/>
      <c r="CP282" s="131"/>
      <c r="CQ282" s="131"/>
      <c r="CR282" s="131"/>
      <c r="CS282" s="131"/>
      <c r="CT282" s="131"/>
      <c r="CU282" s="131"/>
      <c r="CV282" s="131"/>
      <c r="CW282" s="131"/>
      <c r="CX282" s="131"/>
    </row>
    <row r="283" spans="1:102" ht="16.5" customHeight="1">
      <c r="A283" s="207"/>
      <c r="B283" s="207"/>
      <c r="C283" s="207"/>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c r="CG283" s="131"/>
      <c r="CH283" s="131"/>
      <c r="CI283" s="131"/>
      <c r="CJ283" s="131"/>
      <c r="CK283" s="131"/>
      <c r="CL283" s="131"/>
      <c r="CM283" s="131"/>
      <c r="CN283" s="131"/>
      <c r="CO283" s="131"/>
      <c r="CP283" s="131"/>
      <c r="CQ283" s="131"/>
      <c r="CR283" s="131"/>
      <c r="CS283" s="131"/>
      <c r="CT283" s="131"/>
      <c r="CU283" s="131"/>
      <c r="CV283" s="131"/>
      <c r="CW283" s="131"/>
      <c r="CX283" s="131"/>
    </row>
    <row r="284" spans="1:102" ht="16.5" customHeight="1">
      <c r="A284" s="207"/>
      <c r="B284" s="207"/>
      <c r="C284" s="207"/>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131"/>
      <c r="CN284" s="131"/>
      <c r="CO284" s="131"/>
      <c r="CP284" s="131"/>
      <c r="CQ284" s="131"/>
      <c r="CR284" s="131"/>
      <c r="CS284" s="131"/>
      <c r="CT284" s="131"/>
      <c r="CU284" s="131"/>
      <c r="CV284" s="131"/>
      <c r="CW284" s="131"/>
      <c r="CX284" s="131"/>
    </row>
    <row r="285" spans="1:102" ht="16.5" customHeight="1">
      <c r="A285" s="207"/>
      <c r="B285" s="207"/>
      <c r="C285" s="207"/>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131"/>
      <c r="CN285" s="131"/>
      <c r="CO285" s="131"/>
      <c r="CP285" s="131"/>
      <c r="CQ285" s="131"/>
      <c r="CR285" s="131"/>
      <c r="CS285" s="131"/>
      <c r="CT285" s="131"/>
      <c r="CU285" s="131"/>
      <c r="CV285" s="131"/>
      <c r="CW285" s="131"/>
      <c r="CX285" s="131"/>
    </row>
    <row r="286" spans="1:102" ht="16.5" customHeight="1">
      <c r="A286" s="207"/>
      <c r="B286" s="207"/>
      <c r="C286" s="207"/>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131"/>
      <c r="CN286" s="131"/>
      <c r="CO286" s="131"/>
      <c r="CP286" s="131"/>
      <c r="CQ286" s="131"/>
      <c r="CR286" s="131"/>
      <c r="CS286" s="131"/>
      <c r="CT286" s="131"/>
      <c r="CU286" s="131"/>
      <c r="CV286" s="131"/>
      <c r="CW286" s="131"/>
      <c r="CX286" s="131"/>
    </row>
    <row r="287" spans="1:102" ht="16.5" customHeight="1">
      <c r="A287" s="207"/>
      <c r="B287" s="207"/>
      <c r="C287" s="207"/>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131"/>
      <c r="CN287" s="131"/>
      <c r="CO287" s="131"/>
      <c r="CP287" s="131"/>
      <c r="CQ287" s="131"/>
      <c r="CR287" s="131"/>
      <c r="CS287" s="131"/>
      <c r="CT287" s="131"/>
      <c r="CU287" s="131"/>
      <c r="CV287" s="131"/>
      <c r="CW287" s="131"/>
      <c r="CX287" s="131"/>
    </row>
    <row r="288" spans="1:102" ht="16.5" customHeight="1">
      <c r="A288" s="207"/>
      <c r="B288" s="207"/>
      <c r="C288" s="207"/>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131"/>
      <c r="CN288" s="131"/>
      <c r="CO288" s="131"/>
      <c r="CP288" s="131"/>
      <c r="CQ288" s="131"/>
      <c r="CR288" s="131"/>
      <c r="CS288" s="131"/>
      <c r="CT288" s="131"/>
      <c r="CU288" s="131"/>
      <c r="CV288" s="131"/>
      <c r="CW288" s="131"/>
      <c r="CX288" s="131"/>
    </row>
    <row r="289" spans="1:102" ht="16.5" customHeight="1">
      <c r="A289" s="207"/>
      <c r="B289" s="207"/>
      <c r="C289" s="207"/>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131"/>
      <c r="CN289" s="131"/>
      <c r="CO289" s="131"/>
      <c r="CP289" s="131"/>
      <c r="CQ289" s="131"/>
      <c r="CR289" s="131"/>
      <c r="CS289" s="131"/>
      <c r="CT289" s="131"/>
      <c r="CU289" s="131"/>
      <c r="CV289" s="131"/>
      <c r="CW289" s="131"/>
      <c r="CX289" s="131"/>
    </row>
    <row r="290" spans="1:102" ht="16.5" customHeight="1">
      <c r="A290" s="207"/>
      <c r="B290" s="207"/>
      <c r="C290" s="207"/>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c r="CG290" s="131"/>
      <c r="CH290" s="131"/>
      <c r="CI290" s="131"/>
      <c r="CJ290" s="131"/>
      <c r="CK290" s="131"/>
      <c r="CL290" s="131"/>
      <c r="CM290" s="131"/>
      <c r="CN290" s="131"/>
      <c r="CO290" s="131"/>
      <c r="CP290" s="131"/>
      <c r="CQ290" s="131"/>
      <c r="CR290" s="131"/>
      <c r="CS290" s="131"/>
      <c r="CT290" s="131"/>
      <c r="CU290" s="131"/>
      <c r="CV290" s="131"/>
      <c r="CW290" s="131"/>
      <c r="CX290" s="131"/>
    </row>
    <row r="291" spans="1:102" ht="16.5" customHeight="1">
      <c r="A291" s="207"/>
      <c r="B291" s="207"/>
      <c r="C291" s="207"/>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131"/>
      <c r="CN291" s="131"/>
      <c r="CO291" s="131"/>
      <c r="CP291" s="131"/>
      <c r="CQ291" s="131"/>
      <c r="CR291" s="131"/>
      <c r="CS291" s="131"/>
      <c r="CT291" s="131"/>
      <c r="CU291" s="131"/>
      <c r="CV291" s="131"/>
      <c r="CW291" s="131"/>
      <c r="CX291" s="131"/>
    </row>
    <row r="292" spans="1:102" ht="16.5" customHeight="1">
      <c r="A292" s="207"/>
      <c r="B292" s="207"/>
      <c r="C292" s="207"/>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131"/>
      <c r="CN292" s="131"/>
      <c r="CO292" s="131"/>
      <c r="CP292" s="131"/>
      <c r="CQ292" s="131"/>
      <c r="CR292" s="131"/>
      <c r="CS292" s="131"/>
      <c r="CT292" s="131"/>
      <c r="CU292" s="131"/>
      <c r="CV292" s="131"/>
      <c r="CW292" s="131"/>
      <c r="CX292" s="131"/>
    </row>
    <row r="293" spans="1:102" ht="16.5" customHeight="1">
      <c r="A293" s="207"/>
      <c r="B293" s="207"/>
      <c r="C293" s="207"/>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row>
    <row r="294" spans="1:102" ht="16.5" customHeight="1">
      <c r="A294" s="207"/>
      <c r="B294" s="207"/>
      <c r="C294" s="207"/>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131"/>
      <c r="CN294" s="131"/>
      <c r="CO294" s="131"/>
      <c r="CP294" s="131"/>
      <c r="CQ294" s="131"/>
      <c r="CR294" s="131"/>
      <c r="CS294" s="131"/>
      <c r="CT294" s="131"/>
      <c r="CU294" s="131"/>
      <c r="CV294" s="131"/>
      <c r="CW294" s="131"/>
      <c r="CX294" s="131"/>
    </row>
    <row r="295" spans="1:102" ht="16.5" customHeight="1">
      <c r="A295" s="207"/>
      <c r="B295" s="207"/>
      <c r="C295" s="207"/>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131"/>
      <c r="CN295" s="131"/>
      <c r="CO295" s="131"/>
      <c r="CP295" s="131"/>
      <c r="CQ295" s="131"/>
      <c r="CR295" s="131"/>
      <c r="CS295" s="131"/>
      <c r="CT295" s="131"/>
      <c r="CU295" s="131"/>
      <c r="CV295" s="131"/>
      <c r="CW295" s="131"/>
      <c r="CX295" s="131"/>
    </row>
    <row r="296" spans="1:102" ht="16.5" customHeight="1">
      <c r="A296" s="207"/>
      <c r="B296" s="207"/>
      <c r="C296" s="207"/>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row>
    <row r="297" spans="1:102" ht="16.5" customHeight="1">
      <c r="A297" s="207"/>
      <c r="B297" s="207"/>
      <c r="C297" s="207"/>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c r="CG297" s="131"/>
      <c r="CH297" s="131"/>
      <c r="CI297" s="131"/>
      <c r="CJ297" s="131"/>
      <c r="CK297" s="131"/>
      <c r="CL297" s="131"/>
      <c r="CM297" s="131"/>
      <c r="CN297" s="131"/>
      <c r="CO297" s="131"/>
      <c r="CP297" s="131"/>
      <c r="CQ297" s="131"/>
      <c r="CR297" s="131"/>
      <c r="CS297" s="131"/>
      <c r="CT297" s="131"/>
      <c r="CU297" s="131"/>
      <c r="CV297" s="131"/>
      <c r="CW297" s="131"/>
      <c r="CX297" s="131"/>
    </row>
    <row r="298" spans="1:102" ht="16.5" customHeight="1">
      <c r="A298" s="207"/>
      <c r="B298" s="207"/>
      <c r="C298" s="207"/>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c r="CG298" s="131"/>
      <c r="CH298" s="131"/>
      <c r="CI298" s="131"/>
      <c r="CJ298" s="131"/>
      <c r="CK298" s="131"/>
      <c r="CL298" s="131"/>
      <c r="CM298" s="131"/>
      <c r="CN298" s="131"/>
      <c r="CO298" s="131"/>
      <c r="CP298" s="131"/>
      <c r="CQ298" s="131"/>
      <c r="CR298" s="131"/>
      <c r="CS298" s="131"/>
      <c r="CT298" s="131"/>
      <c r="CU298" s="131"/>
      <c r="CV298" s="131"/>
      <c r="CW298" s="131"/>
      <c r="CX298" s="131"/>
    </row>
    <row r="299" spans="1:102" ht="16.5" customHeight="1">
      <c r="A299" s="207"/>
      <c r="B299" s="207"/>
      <c r="C299" s="207"/>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row>
    <row r="300" spans="1:102" ht="16.5" customHeight="1">
      <c r="A300" s="207"/>
      <c r="B300" s="207"/>
      <c r="C300" s="207"/>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131"/>
      <c r="CN300" s="131"/>
      <c r="CO300" s="131"/>
      <c r="CP300" s="131"/>
      <c r="CQ300" s="131"/>
      <c r="CR300" s="131"/>
      <c r="CS300" s="131"/>
      <c r="CT300" s="131"/>
      <c r="CU300" s="131"/>
      <c r="CV300" s="131"/>
      <c r="CW300" s="131"/>
      <c r="CX300" s="131"/>
    </row>
    <row r="301" spans="1:102" ht="16.5" customHeight="1">
      <c r="A301" s="207"/>
      <c r="B301" s="207"/>
      <c r="C301" s="207"/>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131"/>
      <c r="CN301" s="131"/>
      <c r="CO301" s="131"/>
      <c r="CP301" s="131"/>
      <c r="CQ301" s="131"/>
      <c r="CR301" s="131"/>
      <c r="CS301" s="131"/>
      <c r="CT301" s="131"/>
      <c r="CU301" s="131"/>
      <c r="CV301" s="131"/>
      <c r="CW301" s="131"/>
      <c r="CX301" s="131"/>
    </row>
    <row r="302" spans="1:102" ht="16.5" customHeight="1">
      <c r="A302" s="207"/>
      <c r="B302" s="207"/>
      <c r="C302" s="207"/>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131"/>
      <c r="CN302" s="131"/>
      <c r="CO302" s="131"/>
      <c r="CP302" s="131"/>
      <c r="CQ302" s="131"/>
      <c r="CR302" s="131"/>
      <c r="CS302" s="131"/>
      <c r="CT302" s="131"/>
      <c r="CU302" s="131"/>
      <c r="CV302" s="131"/>
      <c r="CW302" s="131"/>
      <c r="CX302" s="131"/>
    </row>
    <row r="303" spans="1:102" ht="16.5" customHeight="1">
      <c r="A303" s="207"/>
      <c r="B303" s="207"/>
      <c r="C303" s="207"/>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c r="CL303" s="131"/>
      <c r="CM303" s="131"/>
      <c r="CN303" s="131"/>
      <c r="CO303" s="131"/>
      <c r="CP303" s="131"/>
      <c r="CQ303" s="131"/>
      <c r="CR303" s="131"/>
      <c r="CS303" s="131"/>
      <c r="CT303" s="131"/>
      <c r="CU303" s="131"/>
      <c r="CV303" s="131"/>
      <c r="CW303" s="131"/>
      <c r="CX303" s="131"/>
    </row>
    <row r="304" spans="1:102" ht="16.5" customHeight="1">
      <c r="A304" s="207"/>
      <c r="B304" s="207"/>
      <c r="C304" s="207"/>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c r="CH304" s="131"/>
      <c r="CI304" s="131"/>
      <c r="CJ304" s="131"/>
      <c r="CK304" s="131"/>
      <c r="CL304" s="131"/>
      <c r="CM304" s="131"/>
      <c r="CN304" s="131"/>
      <c r="CO304" s="131"/>
      <c r="CP304" s="131"/>
      <c r="CQ304" s="131"/>
      <c r="CR304" s="131"/>
      <c r="CS304" s="131"/>
      <c r="CT304" s="131"/>
      <c r="CU304" s="131"/>
      <c r="CV304" s="131"/>
      <c r="CW304" s="131"/>
      <c r="CX304" s="131"/>
    </row>
    <row r="305" spans="1:102" ht="16.5" customHeight="1">
      <c r="A305" s="207"/>
      <c r="B305" s="207"/>
      <c r="C305" s="207"/>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131"/>
      <c r="CN305" s="131"/>
      <c r="CO305" s="131"/>
      <c r="CP305" s="131"/>
      <c r="CQ305" s="131"/>
      <c r="CR305" s="131"/>
      <c r="CS305" s="131"/>
      <c r="CT305" s="131"/>
      <c r="CU305" s="131"/>
      <c r="CV305" s="131"/>
      <c r="CW305" s="131"/>
      <c r="CX305" s="131"/>
    </row>
    <row r="306" spans="1:102" ht="16.5" customHeight="1">
      <c r="A306" s="207"/>
      <c r="B306" s="207"/>
      <c r="C306" s="207"/>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131"/>
      <c r="CN306" s="131"/>
      <c r="CO306" s="131"/>
      <c r="CP306" s="131"/>
      <c r="CQ306" s="131"/>
      <c r="CR306" s="131"/>
      <c r="CS306" s="131"/>
      <c r="CT306" s="131"/>
      <c r="CU306" s="131"/>
      <c r="CV306" s="131"/>
      <c r="CW306" s="131"/>
      <c r="CX306" s="131"/>
    </row>
    <row r="307" spans="1:102" ht="16.5" customHeight="1">
      <c r="A307" s="207"/>
      <c r="B307" s="207"/>
      <c r="C307" s="207"/>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1"/>
      <c r="CK307" s="131"/>
      <c r="CL307" s="131"/>
      <c r="CM307" s="131"/>
      <c r="CN307" s="131"/>
      <c r="CO307" s="131"/>
      <c r="CP307" s="131"/>
      <c r="CQ307" s="131"/>
      <c r="CR307" s="131"/>
      <c r="CS307" s="131"/>
      <c r="CT307" s="131"/>
      <c r="CU307" s="131"/>
      <c r="CV307" s="131"/>
      <c r="CW307" s="131"/>
      <c r="CX307" s="131"/>
    </row>
    <row r="308" spans="1:102" ht="16.5" customHeight="1">
      <c r="A308" s="207"/>
      <c r="B308" s="207"/>
      <c r="C308" s="207"/>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131"/>
      <c r="CN308" s="131"/>
      <c r="CO308" s="131"/>
      <c r="CP308" s="131"/>
      <c r="CQ308" s="131"/>
      <c r="CR308" s="131"/>
      <c r="CS308" s="131"/>
      <c r="CT308" s="131"/>
      <c r="CU308" s="131"/>
      <c r="CV308" s="131"/>
      <c r="CW308" s="131"/>
      <c r="CX308" s="131"/>
    </row>
    <row r="309" spans="1:102" ht="16.5" customHeight="1">
      <c r="A309" s="207"/>
      <c r="B309" s="207"/>
      <c r="C309" s="207"/>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c r="CG309" s="131"/>
      <c r="CH309" s="131"/>
      <c r="CI309" s="131"/>
      <c r="CJ309" s="131"/>
      <c r="CK309" s="131"/>
      <c r="CL309" s="131"/>
      <c r="CM309" s="131"/>
      <c r="CN309" s="131"/>
      <c r="CO309" s="131"/>
      <c r="CP309" s="131"/>
      <c r="CQ309" s="131"/>
      <c r="CR309" s="131"/>
      <c r="CS309" s="131"/>
      <c r="CT309" s="131"/>
      <c r="CU309" s="131"/>
      <c r="CV309" s="131"/>
      <c r="CW309" s="131"/>
      <c r="CX309" s="131"/>
    </row>
    <row r="310" spans="1:102" ht="16.5" customHeight="1">
      <c r="A310" s="207"/>
      <c r="B310" s="207"/>
      <c r="C310" s="207"/>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1"/>
      <c r="CN310" s="131"/>
      <c r="CO310" s="131"/>
      <c r="CP310" s="131"/>
      <c r="CQ310" s="131"/>
      <c r="CR310" s="131"/>
      <c r="CS310" s="131"/>
      <c r="CT310" s="131"/>
      <c r="CU310" s="131"/>
      <c r="CV310" s="131"/>
      <c r="CW310" s="131"/>
      <c r="CX310" s="131"/>
    </row>
    <row r="311" spans="1:102" ht="16.5" customHeight="1">
      <c r="A311" s="207"/>
      <c r="B311" s="207"/>
      <c r="C311" s="207"/>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1"/>
      <c r="CO311" s="131"/>
      <c r="CP311" s="131"/>
      <c r="CQ311" s="131"/>
      <c r="CR311" s="131"/>
      <c r="CS311" s="131"/>
      <c r="CT311" s="131"/>
      <c r="CU311" s="131"/>
      <c r="CV311" s="131"/>
      <c r="CW311" s="131"/>
      <c r="CX311" s="131"/>
    </row>
    <row r="312" spans="1:102" ht="16.5" customHeight="1">
      <c r="A312" s="207"/>
      <c r="B312" s="207"/>
      <c r="C312" s="207"/>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1"/>
      <c r="CP312" s="131"/>
      <c r="CQ312" s="131"/>
      <c r="CR312" s="131"/>
      <c r="CS312" s="131"/>
      <c r="CT312" s="131"/>
      <c r="CU312" s="131"/>
      <c r="CV312" s="131"/>
      <c r="CW312" s="131"/>
      <c r="CX312" s="131"/>
    </row>
    <row r="313" spans="1:102" ht="16.5" customHeight="1">
      <c r="A313" s="207"/>
      <c r="B313" s="207"/>
      <c r="C313" s="207"/>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1"/>
      <c r="CQ313" s="131"/>
      <c r="CR313" s="131"/>
      <c r="CS313" s="131"/>
      <c r="CT313" s="131"/>
      <c r="CU313" s="131"/>
      <c r="CV313" s="131"/>
      <c r="CW313" s="131"/>
      <c r="CX313" s="131"/>
    </row>
    <row r="314" spans="1:102" ht="16.5" customHeight="1">
      <c r="A314" s="207"/>
      <c r="B314" s="207"/>
      <c r="C314" s="207"/>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131"/>
      <c r="CN314" s="131"/>
      <c r="CO314" s="131"/>
      <c r="CP314" s="131"/>
      <c r="CQ314" s="131"/>
      <c r="CR314" s="131"/>
      <c r="CS314" s="131"/>
      <c r="CT314" s="131"/>
      <c r="CU314" s="131"/>
      <c r="CV314" s="131"/>
      <c r="CW314" s="131"/>
      <c r="CX314" s="131"/>
    </row>
    <row r="315" spans="1:102" ht="16.5" customHeight="1">
      <c r="A315" s="207"/>
      <c r="B315" s="207"/>
      <c r="C315" s="207"/>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131"/>
      <c r="CN315" s="131"/>
      <c r="CO315" s="131"/>
      <c r="CP315" s="131"/>
      <c r="CQ315" s="131"/>
      <c r="CR315" s="131"/>
      <c r="CS315" s="131"/>
      <c r="CT315" s="131"/>
      <c r="CU315" s="131"/>
      <c r="CV315" s="131"/>
      <c r="CW315" s="131"/>
      <c r="CX315" s="131"/>
    </row>
    <row r="316" spans="1:102" ht="16.5" customHeight="1">
      <c r="A316" s="207"/>
      <c r="B316" s="207"/>
      <c r="C316" s="207"/>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c r="CG316" s="131"/>
      <c r="CH316" s="131"/>
      <c r="CI316" s="131"/>
      <c r="CJ316" s="131"/>
      <c r="CK316" s="131"/>
      <c r="CL316" s="131"/>
      <c r="CM316" s="131"/>
      <c r="CN316" s="131"/>
      <c r="CO316" s="131"/>
      <c r="CP316" s="131"/>
      <c r="CQ316" s="131"/>
      <c r="CR316" s="131"/>
      <c r="CS316" s="131"/>
      <c r="CT316" s="131"/>
      <c r="CU316" s="131"/>
      <c r="CV316" s="131"/>
      <c r="CW316" s="131"/>
      <c r="CX316" s="131"/>
    </row>
    <row r="317" spans="1:102" ht="16.5" customHeight="1">
      <c r="A317" s="207"/>
      <c r="B317" s="207"/>
      <c r="C317" s="207"/>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1"/>
      <c r="CU317" s="131"/>
      <c r="CV317" s="131"/>
      <c r="CW317" s="131"/>
      <c r="CX317" s="131"/>
    </row>
    <row r="318" spans="1:102" ht="16.5" customHeight="1">
      <c r="A318" s="207"/>
      <c r="B318" s="207"/>
      <c r="C318" s="207"/>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1"/>
      <c r="CV318" s="131"/>
      <c r="CW318" s="131"/>
      <c r="CX318" s="131"/>
    </row>
    <row r="319" spans="1:102" ht="16.5" customHeight="1">
      <c r="A319" s="207"/>
      <c r="B319" s="207"/>
      <c r="C319" s="207"/>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1"/>
      <c r="CW319" s="131"/>
      <c r="CX319" s="131"/>
    </row>
    <row r="320" spans="1:102" ht="16.5" customHeight="1">
      <c r="A320" s="207"/>
      <c r="B320" s="207"/>
      <c r="C320" s="207"/>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1"/>
      <c r="CX320" s="131"/>
    </row>
    <row r="321" spans="1:102" ht="16.5" customHeight="1">
      <c r="A321" s="207"/>
      <c r="B321" s="207"/>
      <c r="C321" s="207"/>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row>
    <row r="322" spans="1:102" ht="16.5" customHeight="1">
      <c r="A322" s="207"/>
      <c r="B322" s="207"/>
      <c r="C322" s="207"/>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row>
    <row r="323" spans="1:102" ht="16.5" customHeight="1">
      <c r="A323" s="207"/>
      <c r="B323" s="207"/>
      <c r="C323" s="207"/>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1"/>
    </row>
    <row r="324" spans="1:102" ht="16.5" customHeight="1">
      <c r="A324" s="207"/>
      <c r="B324" s="207"/>
      <c r="C324" s="207"/>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1"/>
    </row>
    <row r="325" spans="1:102" ht="16.5" customHeight="1">
      <c r="A325" s="207"/>
      <c r="B325" s="207"/>
      <c r="C325" s="207"/>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1"/>
    </row>
    <row r="326" spans="1:102" ht="16.5" customHeight="1">
      <c r="A326" s="207"/>
      <c r="B326" s="207"/>
      <c r="C326" s="207"/>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row>
    <row r="327" spans="1:102" ht="16.5" customHeight="1">
      <c r="A327" s="207"/>
      <c r="B327" s="207"/>
      <c r="C327" s="207"/>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row>
    <row r="328" spans="1:102" ht="16.5" customHeight="1">
      <c r="A328" s="207"/>
      <c r="B328" s="207"/>
      <c r="C328" s="207"/>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131"/>
      <c r="CN328" s="131"/>
      <c r="CO328" s="131"/>
      <c r="CP328" s="131"/>
      <c r="CQ328" s="131"/>
      <c r="CR328" s="131"/>
      <c r="CS328" s="131"/>
      <c r="CT328" s="131"/>
      <c r="CU328" s="131"/>
      <c r="CV328" s="131"/>
      <c r="CW328" s="131"/>
      <c r="CX328" s="131"/>
    </row>
    <row r="329" spans="1:102" ht="16.5" customHeight="1">
      <c r="A329" s="207"/>
      <c r="B329" s="207"/>
      <c r="C329" s="207"/>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131"/>
      <c r="CN329" s="131"/>
      <c r="CO329" s="131"/>
      <c r="CP329" s="131"/>
      <c r="CQ329" s="131"/>
      <c r="CR329" s="131"/>
      <c r="CS329" s="131"/>
      <c r="CT329" s="131"/>
      <c r="CU329" s="131"/>
      <c r="CV329" s="131"/>
      <c r="CW329" s="131"/>
      <c r="CX329" s="131"/>
    </row>
    <row r="330" spans="1:102" ht="16.5" customHeight="1">
      <c r="A330" s="207"/>
      <c r="B330" s="207"/>
      <c r="C330" s="207"/>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c r="CG330" s="131"/>
      <c r="CH330" s="131"/>
      <c r="CI330" s="131"/>
      <c r="CJ330" s="131"/>
      <c r="CK330" s="131"/>
      <c r="CL330" s="131"/>
      <c r="CM330" s="131"/>
      <c r="CN330" s="131"/>
      <c r="CO330" s="131"/>
      <c r="CP330" s="131"/>
      <c r="CQ330" s="131"/>
      <c r="CR330" s="131"/>
      <c r="CS330" s="131"/>
      <c r="CT330" s="131"/>
      <c r="CU330" s="131"/>
      <c r="CV330" s="131"/>
      <c r="CW330" s="131"/>
      <c r="CX330" s="131"/>
    </row>
    <row r="331" spans="1:102" ht="16.5" customHeight="1">
      <c r="A331" s="207"/>
      <c r="B331" s="207"/>
      <c r="C331" s="207"/>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1"/>
    </row>
    <row r="332" spans="1:102" ht="16.5" customHeight="1">
      <c r="A332" s="207"/>
      <c r="B332" s="207"/>
      <c r="C332" s="207"/>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131"/>
      <c r="CN332" s="131"/>
      <c r="CO332" s="131"/>
      <c r="CP332" s="131"/>
      <c r="CQ332" s="131"/>
      <c r="CR332" s="131"/>
      <c r="CS332" s="131"/>
      <c r="CT332" s="131"/>
      <c r="CU332" s="131"/>
      <c r="CV332" s="131"/>
      <c r="CW332" s="131"/>
      <c r="CX332" s="131"/>
    </row>
    <row r="333" spans="1:102" ht="16.5" customHeight="1">
      <c r="A333" s="207"/>
      <c r="B333" s="207"/>
      <c r="C333" s="207"/>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1"/>
    </row>
    <row r="334" spans="1:102" ht="16.5" customHeight="1">
      <c r="A334" s="207"/>
      <c r="B334" s="207"/>
      <c r="C334" s="207"/>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row>
    <row r="335" spans="1:102" ht="16.5" customHeight="1">
      <c r="A335" s="207"/>
      <c r="B335" s="207"/>
      <c r="C335" s="207"/>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1"/>
    </row>
    <row r="336" spans="1:102" ht="16.5" customHeight="1">
      <c r="A336" s="207"/>
      <c r="B336" s="207"/>
      <c r="C336" s="207"/>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1"/>
    </row>
    <row r="337" spans="1:102" ht="16.5" customHeight="1">
      <c r="A337" s="207"/>
      <c r="B337" s="207"/>
      <c r="C337" s="207"/>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c r="CG337" s="131"/>
      <c r="CH337" s="131"/>
      <c r="CI337" s="131"/>
      <c r="CJ337" s="131"/>
      <c r="CK337" s="131"/>
      <c r="CL337" s="131"/>
      <c r="CM337" s="131"/>
      <c r="CN337" s="131"/>
      <c r="CO337" s="131"/>
      <c r="CP337" s="131"/>
      <c r="CQ337" s="131"/>
      <c r="CR337" s="131"/>
      <c r="CS337" s="131"/>
      <c r="CT337" s="131"/>
      <c r="CU337" s="131"/>
      <c r="CV337" s="131"/>
      <c r="CW337" s="131"/>
      <c r="CX337" s="131"/>
    </row>
    <row r="338" spans="1:102" ht="16.5" customHeight="1">
      <c r="A338" s="207"/>
      <c r="B338" s="207"/>
      <c r="C338" s="207"/>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131"/>
      <c r="CN338" s="131"/>
      <c r="CO338" s="131"/>
      <c r="CP338" s="131"/>
      <c r="CQ338" s="131"/>
      <c r="CR338" s="131"/>
      <c r="CS338" s="131"/>
      <c r="CT338" s="131"/>
      <c r="CU338" s="131"/>
      <c r="CV338" s="131"/>
      <c r="CW338" s="131"/>
      <c r="CX338" s="131"/>
    </row>
    <row r="339" spans="1:102" ht="16.5" customHeight="1">
      <c r="A339" s="207"/>
      <c r="B339" s="207"/>
      <c r="C339" s="207"/>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c r="CG339" s="131"/>
      <c r="CH339" s="131"/>
      <c r="CI339" s="131"/>
      <c r="CJ339" s="131"/>
      <c r="CK339" s="131"/>
      <c r="CL339" s="131"/>
      <c r="CM339" s="131"/>
      <c r="CN339" s="131"/>
      <c r="CO339" s="131"/>
      <c r="CP339" s="131"/>
      <c r="CQ339" s="131"/>
      <c r="CR339" s="131"/>
      <c r="CS339" s="131"/>
      <c r="CT339" s="131"/>
      <c r="CU339" s="131"/>
      <c r="CV339" s="131"/>
      <c r="CW339" s="131"/>
      <c r="CX339" s="131"/>
    </row>
    <row r="340" spans="1:102" ht="16.5" customHeight="1">
      <c r="A340" s="207"/>
      <c r="B340" s="207"/>
      <c r="C340" s="207"/>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R340" s="131"/>
      <c r="CS340" s="131"/>
      <c r="CT340" s="131"/>
      <c r="CU340" s="131"/>
      <c r="CV340" s="131"/>
      <c r="CW340" s="131"/>
      <c r="CX340" s="131"/>
    </row>
    <row r="341" spans="1:102" ht="16.5" customHeight="1">
      <c r="A341" s="207"/>
      <c r="B341" s="207"/>
      <c r="C341" s="207"/>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131"/>
      <c r="CN341" s="131"/>
      <c r="CO341" s="131"/>
      <c r="CP341" s="131"/>
      <c r="CQ341" s="131"/>
      <c r="CR341" s="131"/>
      <c r="CS341" s="131"/>
      <c r="CT341" s="131"/>
      <c r="CU341" s="131"/>
      <c r="CV341" s="131"/>
      <c r="CW341" s="131"/>
      <c r="CX341" s="131"/>
    </row>
    <row r="342" spans="1:102" ht="16.5" customHeight="1">
      <c r="A342" s="207"/>
      <c r="B342" s="207"/>
      <c r="C342" s="207"/>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1"/>
    </row>
    <row r="343" spans="1:102" ht="16.5" customHeight="1">
      <c r="A343" s="207"/>
      <c r="B343" s="207"/>
      <c r="C343" s="207"/>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1"/>
    </row>
    <row r="344" spans="1:102" ht="16.5" customHeight="1">
      <c r="A344" s="207"/>
      <c r="B344" s="207"/>
      <c r="C344" s="207"/>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131"/>
      <c r="CN344" s="131"/>
      <c r="CO344" s="131"/>
      <c r="CP344" s="131"/>
      <c r="CQ344" s="131"/>
      <c r="CR344" s="131"/>
      <c r="CS344" s="131"/>
      <c r="CT344" s="131"/>
      <c r="CU344" s="131"/>
      <c r="CV344" s="131"/>
      <c r="CW344" s="131"/>
      <c r="CX344" s="131"/>
    </row>
    <row r="345" spans="1:102" ht="16.5" customHeight="1">
      <c r="A345" s="207"/>
      <c r="B345" s="207"/>
      <c r="C345" s="207"/>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c r="CG345" s="131"/>
      <c r="CH345" s="131"/>
      <c r="CI345" s="131"/>
      <c r="CJ345" s="131"/>
      <c r="CK345" s="131"/>
      <c r="CL345" s="131"/>
      <c r="CM345" s="131"/>
      <c r="CN345" s="131"/>
      <c r="CO345" s="131"/>
      <c r="CP345" s="131"/>
      <c r="CQ345" s="131"/>
      <c r="CR345" s="131"/>
      <c r="CS345" s="131"/>
      <c r="CT345" s="131"/>
      <c r="CU345" s="131"/>
      <c r="CV345" s="131"/>
      <c r="CW345" s="131"/>
      <c r="CX345" s="131"/>
    </row>
    <row r="346" spans="1:102" ht="16.5" customHeight="1">
      <c r="A346" s="207"/>
      <c r="B346" s="207"/>
      <c r="C346" s="207"/>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131"/>
      <c r="CN346" s="131"/>
      <c r="CO346" s="131"/>
      <c r="CP346" s="131"/>
      <c r="CQ346" s="131"/>
      <c r="CR346" s="131"/>
      <c r="CS346" s="131"/>
      <c r="CT346" s="131"/>
      <c r="CU346" s="131"/>
      <c r="CV346" s="131"/>
      <c r="CW346" s="131"/>
      <c r="CX346" s="131"/>
    </row>
    <row r="347" spans="1:102" ht="16.5" customHeight="1">
      <c r="A347" s="207"/>
      <c r="B347" s="207"/>
      <c r="C347" s="207"/>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c r="CG347" s="131"/>
      <c r="CH347" s="131"/>
      <c r="CI347" s="131"/>
      <c r="CJ347" s="131"/>
      <c r="CK347" s="131"/>
      <c r="CL347" s="131"/>
      <c r="CM347" s="131"/>
      <c r="CN347" s="131"/>
      <c r="CO347" s="131"/>
      <c r="CP347" s="131"/>
      <c r="CQ347" s="131"/>
      <c r="CR347" s="131"/>
      <c r="CS347" s="131"/>
      <c r="CT347" s="131"/>
      <c r="CU347" s="131"/>
      <c r="CV347" s="131"/>
      <c r="CW347" s="131"/>
      <c r="CX347" s="131"/>
    </row>
    <row r="348" spans="1:102" ht="16.5" customHeight="1">
      <c r="A348" s="207"/>
      <c r="B348" s="207"/>
      <c r="C348" s="207"/>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c r="CG348" s="131"/>
      <c r="CH348" s="131"/>
      <c r="CI348" s="131"/>
      <c r="CJ348" s="131"/>
      <c r="CK348" s="131"/>
      <c r="CL348" s="131"/>
      <c r="CM348" s="131"/>
      <c r="CN348" s="131"/>
      <c r="CO348" s="131"/>
      <c r="CP348" s="131"/>
      <c r="CQ348" s="131"/>
      <c r="CR348" s="131"/>
      <c r="CS348" s="131"/>
      <c r="CT348" s="131"/>
      <c r="CU348" s="131"/>
      <c r="CV348" s="131"/>
      <c r="CW348" s="131"/>
      <c r="CX348" s="131"/>
    </row>
    <row r="349" spans="1:102" ht="16.5" customHeight="1">
      <c r="A349" s="207"/>
      <c r="B349" s="207"/>
      <c r="C349" s="207"/>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1"/>
    </row>
    <row r="350" spans="1:102" ht="16.5" customHeight="1">
      <c r="A350" s="207"/>
      <c r="B350" s="207"/>
      <c r="C350" s="207"/>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1"/>
    </row>
    <row r="351" spans="1:102" ht="16.5" customHeight="1">
      <c r="A351" s="207"/>
      <c r="B351" s="207"/>
      <c r="C351" s="207"/>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1"/>
    </row>
    <row r="352" spans="1:102" ht="16.5" customHeight="1">
      <c r="A352" s="207"/>
      <c r="B352" s="207"/>
      <c r="C352" s="207"/>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c r="CG352" s="131"/>
      <c r="CH352" s="131"/>
      <c r="CI352" s="131"/>
      <c r="CJ352" s="131"/>
      <c r="CK352" s="131"/>
      <c r="CL352" s="131"/>
      <c r="CM352" s="131"/>
      <c r="CN352" s="131"/>
      <c r="CO352" s="131"/>
      <c r="CP352" s="131"/>
      <c r="CQ352" s="131"/>
      <c r="CR352" s="131"/>
      <c r="CS352" s="131"/>
      <c r="CT352" s="131"/>
      <c r="CU352" s="131"/>
      <c r="CV352" s="131"/>
      <c r="CW352" s="131"/>
      <c r="CX352" s="131"/>
    </row>
    <row r="353" spans="1:102" ht="16.5" customHeight="1">
      <c r="A353" s="207"/>
      <c r="B353" s="207"/>
      <c r="C353" s="207"/>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c r="CG353" s="131"/>
      <c r="CH353" s="131"/>
      <c r="CI353" s="131"/>
      <c r="CJ353" s="131"/>
      <c r="CK353" s="131"/>
      <c r="CL353" s="131"/>
      <c r="CM353" s="131"/>
      <c r="CN353" s="131"/>
      <c r="CO353" s="131"/>
      <c r="CP353" s="131"/>
      <c r="CQ353" s="131"/>
      <c r="CR353" s="131"/>
      <c r="CS353" s="131"/>
      <c r="CT353" s="131"/>
      <c r="CU353" s="131"/>
      <c r="CV353" s="131"/>
      <c r="CW353" s="131"/>
      <c r="CX353" s="131"/>
    </row>
    <row r="354" spans="1:102" ht="16.5" customHeight="1">
      <c r="A354" s="207"/>
      <c r="B354" s="207"/>
      <c r="C354" s="207"/>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131"/>
      <c r="CN354" s="131"/>
      <c r="CO354" s="131"/>
      <c r="CP354" s="131"/>
      <c r="CQ354" s="131"/>
      <c r="CR354" s="131"/>
      <c r="CS354" s="131"/>
      <c r="CT354" s="131"/>
      <c r="CU354" s="131"/>
      <c r="CV354" s="131"/>
      <c r="CW354" s="131"/>
      <c r="CX354" s="131"/>
    </row>
    <row r="355" spans="1:102" ht="16.5" customHeight="1">
      <c r="A355" s="207"/>
      <c r="B355" s="207"/>
      <c r="C355" s="207"/>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1"/>
    </row>
    <row r="356" spans="1:102" ht="16.5" customHeight="1">
      <c r="A356" s="207"/>
      <c r="B356" s="207"/>
      <c r="C356" s="207"/>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c r="CG356" s="131"/>
      <c r="CH356" s="131"/>
      <c r="CI356" s="131"/>
      <c r="CJ356" s="131"/>
      <c r="CK356" s="131"/>
      <c r="CL356" s="131"/>
      <c r="CM356" s="131"/>
      <c r="CN356" s="131"/>
      <c r="CO356" s="131"/>
      <c r="CP356" s="131"/>
      <c r="CQ356" s="131"/>
      <c r="CR356" s="131"/>
      <c r="CS356" s="131"/>
      <c r="CT356" s="131"/>
      <c r="CU356" s="131"/>
      <c r="CV356" s="131"/>
      <c r="CW356" s="131"/>
      <c r="CX356" s="131"/>
    </row>
    <row r="357" spans="1:102" ht="16.5" customHeight="1">
      <c r="A357" s="207"/>
      <c r="B357" s="207"/>
      <c r="C357" s="207"/>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c r="CM357" s="131"/>
      <c r="CN357" s="131"/>
      <c r="CO357" s="131"/>
      <c r="CP357" s="131"/>
      <c r="CQ357" s="131"/>
      <c r="CR357" s="131"/>
      <c r="CS357" s="131"/>
      <c r="CT357" s="131"/>
      <c r="CU357" s="131"/>
      <c r="CV357" s="131"/>
      <c r="CW357" s="131"/>
      <c r="CX357" s="131"/>
    </row>
    <row r="358" spans="1:102" ht="16.5" customHeight="1">
      <c r="A358" s="207"/>
      <c r="B358" s="207"/>
      <c r="C358" s="207"/>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131"/>
      <c r="CN358" s="131"/>
      <c r="CO358" s="131"/>
      <c r="CP358" s="131"/>
      <c r="CQ358" s="131"/>
      <c r="CR358" s="131"/>
      <c r="CS358" s="131"/>
      <c r="CT358" s="131"/>
      <c r="CU358" s="131"/>
      <c r="CV358" s="131"/>
      <c r="CW358" s="131"/>
      <c r="CX358" s="131"/>
    </row>
    <row r="359" spans="1:102" ht="16.5" customHeight="1">
      <c r="A359" s="207"/>
      <c r="B359" s="207"/>
      <c r="C359" s="207"/>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31"/>
      <c r="CU359" s="131"/>
      <c r="CV359" s="131"/>
      <c r="CW359" s="131"/>
      <c r="CX359" s="131"/>
    </row>
    <row r="360" spans="1:102" ht="16.5" customHeight="1">
      <c r="A360" s="207"/>
      <c r="B360" s="207"/>
      <c r="C360" s="207"/>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1"/>
    </row>
    <row r="361" spans="1:102" ht="16.5" customHeight="1">
      <c r="A361" s="207"/>
      <c r="B361" s="207"/>
      <c r="C361" s="207"/>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row>
    <row r="362" spans="1:102" ht="16.5" customHeight="1">
      <c r="A362" s="207"/>
      <c r="B362" s="207"/>
      <c r="C362" s="207"/>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1"/>
    </row>
    <row r="363" spans="1:102" ht="16.5" customHeight="1">
      <c r="A363" s="207"/>
      <c r="B363" s="207"/>
      <c r="C363" s="207"/>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1"/>
    </row>
    <row r="364" spans="1:102" ht="16.5" customHeight="1">
      <c r="A364" s="207"/>
      <c r="B364" s="207"/>
      <c r="C364" s="207"/>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1"/>
    </row>
    <row r="365" spans="1:102" ht="16.5" customHeight="1">
      <c r="A365" s="207"/>
      <c r="B365" s="207"/>
      <c r="C365" s="207"/>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row>
    <row r="366" spans="1:102" ht="16.5" customHeight="1">
      <c r="A366" s="207"/>
      <c r="B366" s="207"/>
      <c r="C366" s="207"/>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1"/>
    </row>
    <row r="367" spans="1:102" ht="16.5" customHeight="1">
      <c r="A367" s="207"/>
      <c r="B367" s="207"/>
      <c r="C367" s="207"/>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row>
    <row r="368" spans="1:102" ht="16.5" customHeight="1">
      <c r="A368" s="207"/>
      <c r="B368" s="207"/>
      <c r="C368" s="207"/>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1"/>
    </row>
    <row r="369" spans="1:102" ht="16.5" customHeight="1">
      <c r="A369" s="207"/>
      <c r="B369" s="207"/>
      <c r="C369" s="207"/>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1"/>
    </row>
    <row r="370" spans="1:102" ht="16.5" customHeight="1">
      <c r="A370" s="207"/>
      <c r="B370" s="207"/>
      <c r="C370" s="207"/>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c r="CL370" s="131"/>
      <c r="CM370" s="131"/>
      <c r="CN370" s="131"/>
      <c r="CO370" s="131"/>
      <c r="CP370" s="131"/>
      <c r="CQ370" s="131"/>
      <c r="CR370" s="131"/>
      <c r="CS370" s="131"/>
      <c r="CT370" s="131"/>
      <c r="CU370" s="131"/>
      <c r="CV370" s="131"/>
      <c r="CW370" s="131"/>
      <c r="CX370" s="131"/>
    </row>
    <row r="371" spans="1:102" ht="16.5" customHeight="1">
      <c r="A371" s="207"/>
      <c r="B371" s="207"/>
      <c r="C371" s="207"/>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131"/>
      <c r="CN371" s="131"/>
      <c r="CO371" s="131"/>
      <c r="CP371" s="131"/>
      <c r="CQ371" s="131"/>
      <c r="CR371" s="131"/>
      <c r="CS371" s="131"/>
      <c r="CT371" s="131"/>
      <c r="CU371" s="131"/>
      <c r="CV371" s="131"/>
      <c r="CW371" s="131"/>
      <c r="CX371" s="131"/>
    </row>
    <row r="372" spans="1:102" ht="16.5" customHeight="1">
      <c r="A372" s="207"/>
      <c r="B372" s="207"/>
      <c r="C372" s="207"/>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c r="CI372" s="131"/>
      <c r="CJ372" s="131"/>
      <c r="CK372" s="131"/>
      <c r="CL372" s="131"/>
      <c r="CM372" s="131"/>
      <c r="CN372" s="131"/>
      <c r="CO372" s="131"/>
      <c r="CP372" s="131"/>
      <c r="CQ372" s="131"/>
      <c r="CR372" s="131"/>
      <c r="CS372" s="131"/>
      <c r="CT372" s="131"/>
      <c r="CU372" s="131"/>
      <c r="CV372" s="131"/>
      <c r="CW372" s="131"/>
      <c r="CX372" s="131"/>
    </row>
    <row r="373" spans="1:102" ht="16.5" customHeight="1">
      <c r="A373" s="207"/>
      <c r="B373" s="207"/>
      <c r="C373" s="207"/>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c r="CG373" s="131"/>
      <c r="CH373" s="131"/>
      <c r="CI373" s="131"/>
      <c r="CJ373" s="131"/>
      <c r="CK373" s="131"/>
      <c r="CL373" s="131"/>
      <c r="CM373" s="131"/>
      <c r="CN373" s="131"/>
      <c r="CO373" s="131"/>
      <c r="CP373" s="131"/>
      <c r="CQ373" s="131"/>
      <c r="CR373" s="131"/>
      <c r="CS373" s="131"/>
      <c r="CT373" s="131"/>
      <c r="CU373" s="131"/>
      <c r="CV373" s="131"/>
      <c r="CW373" s="131"/>
      <c r="CX373" s="131"/>
    </row>
    <row r="374" spans="1:102" ht="16.5" customHeight="1">
      <c r="A374" s="207"/>
      <c r="B374" s="207"/>
      <c r="C374" s="207"/>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1"/>
    </row>
    <row r="375" spans="1:102" ht="16.5" customHeight="1">
      <c r="A375" s="207"/>
      <c r="B375" s="207"/>
      <c r="C375" s="207"/>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1"/>
    </row>
    <row r="376" spans="1:102" ht="16.5" customHeight="1">
      <c r="A376" s="207"/>
      <c r="B376" s="207"/>
      <c r="C376" s="207"/>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1"/>
    </row>
    <row r="377" spans="1:102" ht="16.5" customHeight="1">
      <c r="A377" s="207"/>
      <c r="B377" s="207"/>
      <c r="C377" s="207"/>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1"/>
    </row>
    <row r="378" spans="1:102" ht="16.5" customHeight="1">
      <c r="A378" s="207"/>
      <c r="B378" s="207"/>
      <c r="C378" s="207"/>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1"/>
    </row>
    <row r="379" spans="1:102" ht="16.5" customHeight="1">
      <c r="A379" s="207"/>
      <c r="B379" s="207"/>
      <c r="C379" s="207"/>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row>
    <row r="380" spans="1:102" ht="16.5" customHeight="1">
      <c r="A380" s="207"/>
      <c r="B380" s="207"/>
      <c r="C380" s="207"/>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1"/>
    </row>
    <row r="381" spans="1:102" ht="16.5" customHeight="1">
      <c r="A381" s="207"/>
      <c r="B381" s="207"/>
      <c r="C381" s="207"/>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1"/>
    </row>
    <row r="382" spans="1:102" ht="16.5" customHeight="1">
      <c r="A382" s="207"/>
      <c r="B382" s="207"/>
      <c r="C382" s="207"/>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row>
    <row r="383" spans="1:102" ht="16.5" customHeight="1">
      <c r="A383" s="207"/>
      <c r="B383" s="207"/>
      <c r="C383" s="207"/>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1"/>
    </row>
    <row r="384" spans="1:102" ht="16.5" customHeight="1">
      <c r="A384" s="207"/>
      <c r="B384" s="207"/>
      <c r="C384" s="207"/>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31"/>
      <c r="CK384" s="131"/>
      <c r="CL384" s="131"/>
      <c r="CM384" s="131"/>
      <c r="CN384" s="131"/>
      <c r="CO384" s="131"/>
      <c r="CP384" s="131"/>
      <c r="CQ384" s="131"/>
      <c r="CR384" s="131"/>
      <c r="CS384" s="131"/>
      <c r="CT384" s="131"/>
      <c r="CU384" s="131"/>
      <c r="CV384" s="131"/>
      <c r="CW384" s="131"/>
      <c r="CX384" s="131"/>
    </row>
    <row r="385" spans="1:102" ht="16.5" customHeight="1">
      <c r="A385" s="207"/>
      <c r="B385" s="207"/>
      <c r="C385" s="207"/>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31"/>
      <c r="CN385" s="131"/>
      <c r="CO385" s="131"/>
      <c r="CP385" s="131"/>
      <c r="CQ385" s="131"/>
      <c r="CR385" s="131"/>
      <c r="CS385" s="131"/>
      <c r="CT385" s="131"/>
      <c r="CU385" s="131"/>
      <c r="CV385" s="131"/>
      <c r="CW385" s="131"/>
      <c r="CX385" s="131"/>
    </row>
    <row r="386" spans="1:102" ht="16.5" customHeight="1">
      <c r="A386" s="207"/>
      <c r="B386" s="207"/>
      <c r="C386" s="207"/>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131"/>
      <c r="CN386" s="131"/>
      <c r="CO386" s="131"/>
      <c r="CP386" s="131"/>
      <c r="CQ386" s="131"/>
      <c r="CR386" s="131"/>
      <c r="CS386" s="131"/>
      <c r="CT386" s="131"/>
      <c r="CU386" s="131"/>
      <c r="CV386" s="131"/>
      <c r="CW386" s="131"/>
      <c r="CX386" s="131"/>
    </row>
    <row r="387" spans="1:102" ht="16.5" customHeight="1">
      <c r="A387" s="207"/>
      <c r="B387" s="207"/>
      <c r="C387" s="207"/>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131"/>
      <c r="CN387" s="131"/>
      <c r="CO387" s="131"/>
      <c r="CP387" s="131"/>
      <c r="CQ387" s="131"/>
      <c r="CR387" s="131"/>
      <c r="CS387" s="131"/>
      <c r="CT387" s="131"/>
      <c r="CU387" s="131"/>
      <c r="CV387" s="131"/>
      <c r="CW387" s="131"/>
      <c r="CX387" s="131"/>
    </row>
    <row r="388" spans="1:102" ht="16.5" customHeight="1">
      <c r="A388" s="207"/>
      <c r="B388" s="207"/>
      <c r="C388" s="207"/>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1"/>
    </row>
    <row r="389" spans="1:102" ht="16.5" customHeight="1">
      <c r="A389" s="207"/>
      <c r="B389" s="207"/>
      <c r="C389" s="207"/>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1"/>
    </row>
    <row r="390" spans="1:102" ht="16.5" customHeight="1">
      <c r="A390" s="207"/>
      <c r="B390" s="207"/>
      <c r="C390" s="207"/>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1"/>
    </row>
    <row r="391" spans="1:102" ht="16.5" customHeight="1">
      <c r="A391" s="207"/>
      <c r="B391" s="207"/>
      <c r="C391" s="207"/>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1"/>
    </row>
    <row r="392" spans="1:102" ht="16.5" customHeight="1">
      <c r="A392" s="207"/>
      <c r="B392" s="207"/>
      <c r="C392" s="207"/>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1"/>
    </row>
    <row r="393" spans="1:102" ht="16.5" customHeight="1">
      <c r="A393" s="207"/>
      <c r="B393" s="207"/>
      <c r="C393" s="207"/>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1"/>
    </row>
    <row r="394" spans="1:102" ht="16.5" customHeight="1">
      <c r="A394" s="207"/>
      <c r="B394" s="207"/>
      <c r="C394" s="207"/>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row>
    <row r="395" spans="1:102" ht="16.5" customHeight="1">
      <c r="A395" s="207"/>
      <c r="B395" s="207"/>
      <c r="C395" s="207"/>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1"/>
    </row>
    <row r="396" spans="1:102" ht="16.5" customHeight="1">
      <c r="A396" s="207"/>
      <c r="B396" s="207"/>
      <c r="C396" s="207"/>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1"/>
    </row>
    <row r="397" spans="1:102" ht="16.5" customHeight="1">
      <c r="A397" s="207"/>
      <c r="B397" s="207"/>
      <c r="C397" s="207"/>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1"/>
    </row>
    <row r="398" spans="1:102" ht="16.5" customHeight="1">
      <c r="A398" s="207"/>
      <c r="B398" s="207"/>
      <c r="C398" s="207"/>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131"/>
      <c r="CN398" s="131"/>
      <c r="CO398" s="131"/>
      <c r="CP398" s="131"/>
      <c r="CQ398" s="131"/>
      <c r="CR398" s="131"/>
      <c r="CS398" s="131"/>
      <c r="CT398" s="131"/>
      <c r="CU398" s="131"/>
      <c r="CV398" s="131"/>
      <c r="CW398" s="131"/>
      <c r="CX398" s="131"/>
    </row>
    <row r="399" spans="1:102" ht="16.5" customHeight="1">
      <c r="A399" s="207"/>
      <c r="B399" s="207"/>
      <c r="C399" s="207"/>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c r="CG399" s="131"/>
      <c r="CH399" s="131"/>
      <c r="CI399" s="131"/>
      <c r="CJ399" s="131"/>
      <c r="CK399" s="131"/>
      <c r="CL399" s="131"/>
      <c r="CM399" s="131"/>
      <c r="CN399" s="131"/>
      <c r="CO399" s="131"/>
      <c r="CP399" s="131"/>
      <c r="CQ399" s="131"/>
      <c r="CR399" s="131"/>
      <c r="CS399" s="131"/>
      <c r="CT399" s="131"/>
      <c r="CU399" s="131"/>
      <c r="CV399" s="131"/>
      <c r="CW399" s="131"/>
      <c r="CX399" s="131"/>
    </row>
    <row r="400" spans="1:102" ht="16.5" customHeight="1">
      <c r="A400" s="207"/>
      <c r="B400" s="207"/>
      <c r="C400" s="207"/>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c r="CG400" s="131"/>
      <c r="CH400" s="131"/>
      <c r="CI400" s="131"/>
      <c r="CJ400" s="131"/>
      <c r="CK400" s="131"/>
      <c r="CL400" s="131"/>
      <c r="CM400" s="131"/>
      <c r="CN400" s="131"/>
      <c r="CO400" s="131"/>
      <c r="CP400" s="131"/>
      <c r="CQ400" s="131"/>
      <c r="CR400" s="131"/>
      <c r="CS400" s="131"/>
      <c r="CT400" s="131"/>
      <c r="CU400" s="131"/>
      <c r="CV400" s="131"/>
      <c r="CW400" s="131"/>
      <c r="CX400" s="131"/>
    </row>
    <row r="401" spans="1:102" ht="16.5" customHeight="1">
      <c r="A401" s="207"/>
      <c r="B401" s="207"/>
      <c r="C401" s="207"/>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131"/>
      <c r="CN401" s="131"/>
      <c r="CO401" s="131"/>
      <c r="CP401" s="131"/>
      <c r="CQ401" s="131"/>
      <c r="CR401" s="131"/>
      <c r="CS401" s="131"/>
      <c r="CT401" s="131"/>
      <c r="CU401" s="131"/>
      <c r="CV401" s="131"/>
      <c r="CW401" s="131"/>
      <c r="CX401" s="131"/>
    </row>
    <row r="402" spans="1:102" ht="16.5" customHeight="1">
      <c r="A402" s="207"/>
      <c r="B402" s="207"/>
      <c r="C402" s="207"/>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1"/>
    </row>
    <row r="403" spans="1:102" ht="16.5" customHeight="1">
      <c r="A403" s="207"/>
      <c r="B403" s="207"/>
      <c r="C403" s="207"/>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1"/>
    </row>
    <row r="404" spans="1:102" ht="16.5" customHeight="1">
      <c r="A404" s="207"/>
      <c r="B404" s="207"/>
      <c r="C404" s="207"/>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1"/>
    </row>
    <row r="405" spans="1:102" ht="16.5" customHeight="1">
      <c r="A405" s="207"/>
      <c r="B405" s="207"/>
      <c r="C405" s="207"/>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1"/>
    </row>
    <row r="406" spans="1:102" ht="16.5" customHeight="1">
      <c r="A406" s="207"/>
      <c r="B406" s="207"/>
      <c r="C406" s="207"/>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1"/>
    </row>
    <row r="407" spans="1:102" ht="16.5" customHeight="1">
      <c r="A407" s="207"/>
      <c r="B407" s="207"/>
      <c r="C407" s="207"/>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c r="CG407" s="131"/>
      <c r="CH407" s="131"/>
      <c r="CI407" s="131"/>
      <c r="CJ407" s="131"/>
      <c r="CK407" s="131"/>
      <c r="CL407" s="131"/>
      <c r="CM407" s="131"/>
      <c r="CN407" s="131"/>
      <c r="CO407" s="131"/>
      <c r="CP407" s="131"/>
      <c r="CQ407" s="131"/>
      <c r="CR407" s="131"/>
      <c r="CS407" s="131"/>
      <c r="CT407" s="131"/>
      <c r="CU407" s="131"/>
      <c r="CV407" s="131"/>
      <c r="CW407" s="131"/>
      <c r="CX407" s="131"/>
    </row>
    <row r="408" spans="1:102" ht="16.5" customHeight="1">
      <c r="A408" s="207"/>
      <c r="B408" s="207"/>
      <c r="C408" s="207"/>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131"/>
      <c r="CN408" s="131"/>
      <c r="CO408" s="131"/>
      <c r="CP408" s="131"/>
      <c r="CQ408" s="131"/>
      <c r="CR408" s="131"/>
      <c r="CS408" s="131"/>
      <c r="CT408" s="131"/>
      <c r="CU408" s="131"/>
      <c r="CV408" s="131"/>
      <c r="CW408" s="131"/>
      <c r="CX408" s="131"/>
    </row>
    <row r="409" spans="1:102" ht="16.5" customHeight="1">
      <c r="A409" s="207"/>
      <c r="B409" s="207"/>
      <c r="C409" s="207"/>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c r="CG409" s="131"/>
      <c r="CH409" s="131"/>
      <c r="CI409" s="131"/>
      <c r="CJ409" s="131"/>
      <c r="CK409" s="131"/>
      <c r="CL409" s="131"/>
      <c r="CM409" s="131"/>
      <c r="CN409" s="131"/>
      <c r="CO409" s="131"/>
      <c r="CP409" s="131"/>
      <c r="CQ409" s="131"/>
      <c r="CR409" s="131"/>
      <c r="CS409" s="131"/>
      <c r="CT409" s="131"/>
      <c r="CU409" s="131"/>
      <c r="CV409" s="131"/>
      <c r="CW409" s="131"/>
      <c r="CX409" s="131"/>
    </row>
    <row r="410" spans="1:102" ht="16.5" customHeight="1">
      <c r="A410" s="207"/>
      <c r="B410" s="207"/>
      <c r="C410" s="207"/>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131"/>
      <c r="CN410" s="131"/>
      <c r="CO410" s="131"/>
      <c r="CP410" s="131"/>
      <c r="CQ410" s="131"/>
      <c r="CR410" s="131"/>
      <c r="CS410" s="131"/>
      <c r="CT410" s="131"/>
      <c r="CU410" s="131"/>
      <c r="CV410" s="131"/>
      <c r="CW410" s="131"/>
      <c r="CX410" s="131"/>
    </row>
    <row r="411" spans="1:102" ht="16.5" customHeight="1">
      <c r="A411" s="207"/>
      <c r="B411" s="207"/>
      <c r="C411" s="207"/>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1"/>
    </row>
    <row r="412" spans="1:102" ht="16.5" customHeight="1">
      <c r="A412" s="207"/>
      <c r="B412" s="207"/>
      <c r="C412" s="207"/>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1"/>
    </row>
    <row r="413" spans="1:102" ht="16.5" customHeight="1">
      <c r="A413" s="207"/>
      <c r="B413" s="207"/>
      <c r="C413" s="207"/>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1"/>
    </row>
    <row r="414" spans="1:102" ht="16.5" customHeight="1">
      <c r="A414" s="207"/>
      <c r="B414" s="207"/>
      <c r="C414" s="207"/>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1"/>
    </row>
    <row r="415" spans="1:102" ht="16.5" customHeight="1">
      <c r="A415" s="207"/>
      <c r="B415" s="207"/>
      <c r="C415" s="207"/>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1"/>
    </row>
    <row r="416" spans="1:102" ht="16.5" customHeight="1">
      <c r="A416" s="207"/>
      <c r="B416" s="207"/>
      <c r="C416" s="207"/>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1"/>
    </row>
    <row r="417" spans="1:102" ht="16.5" customHeight="1">
      <c r="A417" s="207"/>
      <c r="B417" s="207"/>
      <c r="C417" s="207"/>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1"/>
    </row>
    <row r="418" spans="1:102" ht="16.5" customHeight="1">
      <c r="A418" s="207"/>
      <c r="B418" s="207"/>
      <c r="C418" s="207"/>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1"/>
    </row>
    <row r="419" spans="1:102" ht="16.5" customHeight="1">
      <c r="A419" s="207"/>
      <c r="B419" s="207"/>
      <c r="C419" s="207"/>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1"/>
    </row>
    <row r="420" spans="1:102" ht="16.5" customHeight="1">
      <c r="A420" s="207"/>
      <c r="B420" s="207"/>
      <c r="C420" s="207"/>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c r="CL420" s="131"/>
      <c r="CM420" s="131"/>
      <c r="CN420" s="131"/>
      <c r="CO420" s="131"/>
      <c r="CP420" s="131"/>
      <c r="CQ420" s="131"/>
      <c r="CR420" s="131"/>
      <c r="CS420" s="131"/>
      <c r="CT420" s="131"/>
      <c r="CU420" s="131"/>
      <c r="CV420" s="131"/>
      <c r="CW420" s="131"/>
      <c r="CX420" s="131"/>
    </row>
    <row r="421" spans="1:102" ht="16.5" customHeight="1">
      <c r="A421" s="207"/>
      <c r="B421" s="207"/>
      <c r="C421" s="207"/>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c r="CL421" s="131"/>
      <c r="CM421" s="131"/>
      <c r="CN421" s="131"/>
      <c r="CO421" s="131"/>
      <c r="CP421" s="131"/>
      <c r="CQ421" s="131"/>
      <c r="CR421" s="131"/>
      <c r="CS421" s="131"/>
      <c r="CT421" s="131"/>
      <c r="CU421" s="131"/>
      <c r="CV421" s="131"/>
      <c r="CW421" s="131"/>
      <c r="CX421" s="131"/>
    </row>
    <row r="422" spans="1:102" ht="16.5" customHeight="1">
      <c r="A422" s="207"/>
      <c r="B422" s="207"/>
      <c r="C422" s="207"/>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c r="CG422" s="131"/>
      <c r="CH422" s="131"/>
      <c r="CI422" s="131"/>
      <c r="CJ422" s="131"/>
      <c r="CK422" s="131"/>
      <c r="CL422" s="131"/>
      <c r="CM422" s="131"/>
      <c r="CN422" s="131"/>
      <c r="CO422" s="131"/>
      <c r="CP422" s="131"/>
      <c r="CQ422" s="131"/>
      <c r="CR422" s="131"/>
      <c r="CS422" s="131"/>
      <c r="CT422" s="131"/>
      <c r="CU422" s="131"/>
      <c r="CV422" s="131"/>
      <c r="CW422" s="131"/>
      <c r="CX422" s="131"/>
    </row>
    <row r="423" spans="1:102" ht="16.5" customHeight="1">
      <c r="A423" s="207"/>
      <c r="B423" s="207"/>
      <c r="C423" s="207"/>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c r="CG423" s="131"/>
      <c r="CH423" s="131"/>
      <c r="CI423" s="131"/>
      <c r="CJ423" s="131"/>
      <c r="CK423" s="131"/>
      <c r="CL423" s="131"/>
      <c r="CM423" s="131"/>
      <c r="CN423" s="131"/>
      <c r="CO423" s="131"/>
      <c r="CP423" s="131"/>
      <c r="CQ423" s="131"/>
      <c r="CR423" s="131"/>
      <c r="CS423" s="131"/>
      <c r="CT423" s="131"/>
      <c r="CU423" s="131"/>
      <c r="CV423" s="131"/>
      <c r="CW423" s="131"/>
      <c r="CX423" s="131"/>
    </row>
    <row r="424" spans="1:102" ht="16.5" customHeight="1">
      <c r="A424" s="207"/>
      <c r="B424" s="207"/>
      <c r="C424" s="207"/>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c r="CG424" s="131"/>
      <c r="CH424" s="131"/>
      <c r="CI424" s="131"/>
      <c r="CJ424" s="131"/>
      <c r="CK424" s="131"/>
      <c r="CL424" s="131"/>
      <c r="CM424" s="131"/>
      <c r="CN424" s="131"/>
      <c r="CO424" s="131"/>
      <c r="CP424" s="131"/>
      <c r="CQ424" s="131"/>
      <c r="CR424" s="131"/>
      <c r="CS424" s="131"/>
      <c r="CT424" s="131"/>
      <c r="CU424" s="131"/>
      <c r="CV424" s="131"/>
      <c r="CW424" s="131"/>
      <c r="CX424" s="131"/>
    </row>
    <row r="425" spans="1:102" ht="16.5" customHeight="1">
      <c r="A425" s="207"/>
      <c r="B425" s="207"/>
      <c r="C425" s="207"/>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c r="CG425" s="131"/>
      <c r="CH425" s="131"/>
      <c r="CI425" s="131"/>
      <c r="CJ425" s="131"/>
      <c r="CK425" s="131"/>
      <c r="CL425" s="131"/>
      <c r="CM425" s="131"/>
      <c r="CN425" s="131"/>
      <c r="CO425" s="131"/>
      <c r="CP425" s="131"/>
      <c r="CQ425" s="131"/>
      <c r="CR425" s="131"/>
      <c r="CS425" s="131"/>
      <c r="CT425" s="131"/>
      <c r="CU425" s="131"/>
      <c r="CV425" s="131"/>
      <c r="CW425" s="131"/>
      <c r="CX425" s="131"/>
    </row>
    <row r="426" spans="1:102" ht="16.5" customHeight="1">
      <c r="A426" s="207"/>
      <c r="B426" s="207"/>
      <c r="C426" s="207"/>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131"/>
      <c r="CN426" s="131"/>
      <c r="CO426" s="131"/>
      <c r="CP426" s="131"/>
      <c r="CQ426" s="131"/>
      <c r="CR426" s="131"/>
      <c r="CS426" s="131"/>
      <c r="CT426" s="131"/>
      <c r="CU426" s="131"/>
      <c r="CV426" s="131"/>
      <c r="CW426" s="131"/>
      <c r="CX426" s="131"/>
    </row>
    <row r="427" spans="1:102" ht="16.5" customHeight="1">
      <c r="A427" s="207"/>
      <c r="B427" s="207"/>
      <c r="C427" s="207"/>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c r="CH427" s="131"/>
      <c r="CI427" s="131"/>
      <c r="CJ427" s="131"/>
      <c r="CK427" s="131"/>
      <c r="CL427" s="131"/>
      <c r="CM427" s="131"/>
      <c r="CN427" s="131"/>
      <c r="CO427" s="131"/>
      <c r="CP427" s="131"/>
      <c r="CQ427" s="131"/>
      <c r="CR427" s="131"/>
      <c r="CS427" s="131"/>
      <c r="CT427" s="131"/>
      <c r="CU427" s="131"/>
      <c r="CV427" s="131"/>
      <c r="CW427" s="131"/>
      <c r="CX427" s="131"/>
    </row>
    <row r="428" spans="1:102" ht="16.5" customHeight="1">
      <c r="A428" s="207"/>
      <c r="B428" s="207"/>
      <c r="C428" s="207"/>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c r="CG428" s="131"/>
      <c r="CH428" s="131"/>
      <c r="CI428" s="131"/>
      <c r="CJ428" s="131"/>
      <c r="CK428" s="131"/>
      <c r="CL428" s="131"/>
      <c r="CM428" s="131"/>
      <c r="CN428" s="131"/>
      <c r="CO428" s="131"/>
      <c r="CP428" s="131"/>
      <c r="CQ428" s="131"/>
      <c r="CR428" s="131"/>
      <c r="CS428" s="131"/>
      <c r="CT428" s="131"/>
      <c r="CU428" s="131"/>
      <c r="CV428" s="131"/>
      <c r="CW428" s="131"/>
      <c r="CX428" s="131"/>
    </row>
    <row r="429" spans="1:102" ht="16.5" customHeight="1">
      <c r="A429" s="207"/>
      <c r="B429" s="207"/>
      <c r="C429" s="207"/>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c r="CG429" s="131"/>
      <c r="CH429" s="131"/>
      <c r="CI429" s="131"/>
      <c r="CJ429" s="131"/>
      <c r="CK429" s="131"/>
      <c r="CL429" s="131"/>
      <c r="CM429" s="131"/>
      <c r="CN429" s="131"/>
      <c r="CO429" s="131"/>
      <c r="CP429" s="131"/>
      <c r="CQ429" s="131"/>
      <c r="CR429" s="131"/>
      <c r="CS429" s="131"/>
      <c r="CT429" s="131"/>
      <c r="CU429" s="131"/>
      <c r="CV429" s="131"/>
      <c r="CW429" s="131"/>
      <c r="CX429" s="131"/>
    </row>
    <row r="430" spans="1:102" ht="16.5" customHeight="1">
      <c r="A430" s="207"/>
      <c r="B430" s="207"/>
      <c r="C430" s="207"/>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c r="CG430" s="131"/>
      <c r="CH430" s="131"/>
      <c r="CI430" s="131"/>
      <c r="CJ430" s="131"/>
      <c r="CK430" s="131"/>
      <c r="CL430" s="131"/>
      <c r="CM430" s="131"/>
      <c r="CN430" s="131"/>
      <c r="CO430" s="131"/>
      <c r="CP430" s="131"/>
      <c r="CQ430" s="131"/>
      <c r="CR430" s="131"/>
      <c r="CS430" s="131"/>
      <c r="CT430" s="131"/>
      <c r="CU430" s="131"/>
      <c r="CV430" s="131"/>
      <c r="CW430" s="131"/>
      <c r="CX430" s="131"/>
    </row>
    <row r="431" spans="1:102" ht="16.5" customHeight="1">
      <c r="A431" s="207"/>
      <c r="B431" s="207"/>
      <c r="C431" s="207"/>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131"/>
      <c r="CN431" s="131"/>
      <c r="CO431" s="131"/>
      <c r="CP431" s="131"/>
      <c r="CQ431" s="131"/>
      <c r="CR431" s="131"/>
      <c r="CS431" s="131"/>
      <c r="CT431" s="131"/>
      <c r="CU431" s="131"/>
      <c r="CV431" s="131"/>
      <c r="CW431" s="131"/>
      <c r="CX431" s="131"/>
    </row>
    <row r="432" spans="1:102" ht="16.5" customHeight="1">
      <c r="A432" s="207"/>
      <c r="B432" s="207"/>
      <c r="C432" s="207"/>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c r="CG432" s="131"/>
      <c r="CH432" s="131"/>
      <c r="CI432" s="131"/>
      <c r="CJ432" s="131"/>
      <c r="CK432" s="131"/>
      <c r="CL432" s="131"/>
      <c r="CM432" s="131"/>
      <c r="CN432" s="131"/>
      <c r="CO432" s="131"/>
      <c r="CP432" s="131"/>
      <c r="CQ432" s="131"/>
      <c r="CR432" s="131"/>
      <c r="CS432" s="131"/>
      <c r="CT432" s="131"/>
      <c r="CU432" s="131"/>
      <c r="CV432" s="131"/>
      <c r="CW432" s="131"/>
      <c r="CX432" s="131"/>
    </row>
    <row r="433" spans="1:102" ht="16.5" customHeight="1">
      <c r="A433" s="207"/>
      <c r="B433" s="207"/>
      <c r="C433" s="207"/>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131"/>
      <c r="CN433" s="131"/>
      <c r="CO433" s="131"/>
      <c r="CP433" s="131"/>
      <c r="CQ433" s="131"/>
      <c r="CR433" s="131"/>
      <c r="CS433" s="131"/>
      <c r="CT433" s="131"/>
      <c r="CU433" s="131"/>
      <c r="CV433" s="131"/>
      <c r="CW433" s="131"/>
      <c r="CX433" s="131"/>
    </row>
    <row r="434" spans="1:102" ht="16.5" customHeight="1">
      <c r="A434" s="207"/>
      <c r="B434" s="207"/>
      <c r="C434" s="207"/>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131"/>
      <c r="CN434" s="131"/>
      <c r="CO434" s="131"/>
      <c r="CP434" s="131"/>
      <c r="CQ434" s="131"/>
      <c r="CR434" s="131"/>
      <c r="CS434" s="131"/>
      <c r="CT434" s="131"/>
      <c r="CU434" s="131"/>
      <c r="CV434" s="131"/>
      <c r="CW434" s="131"/>
      <c r="CX434" s="131"/>
    </row>
    <row r="435" spans="1:102" ht="16.5" customHeight="1">
      <c r="A435" s="207"/>
      <c r="B435" s="207"/>
      <c r="C435" s="207"/>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c r="CG435" s="131"/>
      <c r="CH435" s="131"/>
      <c r="CI435" s="131"/>
      <c r="CJ435" s="131"/>
      <c r="CK435" s="131"/>
      <c r="CL435" s="131"/>
      <c r="CM435" s="131"/>
      <c r="CN435" s="131"/>
      <c r="CO435" s="131"/>
      <c r="CP435" s="131"/>
      <c r="CQ435" s="131"/>
      <c r="CR435" s="131"/>
      <c r="CS435" s="131"/>
      <c r="CT435" s="131"/>
      <c r="CU435" s="131"/>
      <c r="CV435" s="131"/>
      <c r="CW435" s="131"/>
      <c r="CX435" s="131"/>
    </row>
    <row r="436" spans="1:102" ht="16.5" customHeight="1">
      <c r="A436" s="207"/>
      <c r="B436" s="207"/>
      <c r="C436" s="207"/>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131"/>
      <c r="CN436" s="131"/>
      <c r="CO436" s="131"/>
      <c r="CP436" s="131"/>
      <c r="CQ436" s="131"/>
      <c r="CR436" s="131"/>
      <c r="CS436" s="131"/>
      <c r="CT436" s="131"/>
      <c r="CU436" s="131"/>
      <c r="CV436" s="131"/>
      <c r="CW436" s="131"/>
      <c r="CX436" s="131"/>
    </row>
    <row r="437" spans="1:102" ht="16.5" customHeight="1">
      <c r="A437" s="207"/>
      <c r="B437" s="207"/>
      <c r="C437" s="207"/>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131"/>
      <c r="CN437" s="131"/>
      <c r="CO437" s="131"/>
      <c r="CP437" s="131"/>
      <c r="CQ437" s="131"/>
      <c r="CR437" s="131"/>
      <c r="CS437" s="131"/>
      <c r="CT437" s="131"/>
      <c r="CU437" s="131"/>
      <c r="CV437" s="131"/>
      <c r="CW437" s="131"/>
      <c r="CX437" s="131"/>
    </row>
    <row r="438" spans="1:102" ht="16.5" customHeight="1">
      <c r="A438" s="207"/>
      <c r="B438" s="207"/>
      <c r="C438" s="207"/>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c r="CG438" s="131"/>
      <c r="CH438" s="131"/>
      <c r="CI438" s="131"/>
      <c r="CJ438" s="131"/>
      <c r="CK438" s="131"/>
      <c r="CL438" s="131"/>
      <c r="CM438" s="131"/>
      <c r="CN438" s="131"/>
      <c r="CO438" s="131"/>
      <c r="CP438" s="131"/>
      <c r="CQ438" s="131"/>
      <c r="CR438" s="131"/>
      <c r="CS438" s="131"/>
      <c r="CT438" s="131"/>
      <c r="CU438" s="131"/>
      <c r="CV438" s="131"/>
      <c r="CW438" s="131"/>
      <c r="CX438" s="131"/>
    </row>
    <row r="439" spans="1:102" ht="16.5" customHeight="1">
      <c r="A439" s="207"/>
      <c r="B439" s="207"/>
      <c r="C439" s="207"/>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131"/>
      <c r="CN439" s="131"/>
      <c r="CO439" s="131"/>
      <c r="CP439" s="131"/>
      <c r="CQ439" s="131"/>
      <c r="CR439" s="131"/>
      <c r="CS439" s="131"/>
      <c r="CT439" s="131"/>
      <c r="CU439" s="131"/>
      <c r="CV439" s="131"/>
      <c r="CW439" s="131"/>
      <c r="CX439" s="131"/>
    </row>
    <row r="440" spans="1:102" ht="16.5" customHeight="1">
      <c r="A440" s="207"/>
      <c r="B440" s="207"/>
      <c r="C440" s="207"/>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c r="CL440" s="131"/>
      <c r="CM440" s="131"/>
      <c r="CN440" s="131"/>
      <c r="CO440" s="131"/>
      <c r="CP440" s="131"/>
      <c r="CQ440" s="131"/>
      <c r="CR440" s="131"/>
      <c r="CS440" s="131"/>
      <c r="CT440" s="131"/>
      <c r="CU440" s="131"/>
      <c r="CV440" s="131"/>
      <c r="CW440" s="131"/>
      <c r="CX440" s="131"/>
    </row>
    <row r="441" spans="1:102" ht="16.5" customHeight="1">
      <c r="A441" s="207"/>
      <c r="B441" s="207"/>
      <c r="C441" s="207"/>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c r="CG441" s="131"/>
      <c r="CH441" s="131"/>
      <c r="CI441" s="131"/>
      <c r="CJ441" s="131"/>
      <c r="CK441" s="131"/>
      <c r="CL441" s="131"/>
      <c r="CM441" s="131"/>
      <c r="CN441" s="131"/>
      <c r="CO441" s="131"/>
      <c r="CP441" s="131"/>
      <c r="CQ441" s="131"/>
      <c r="CR441" s="131"/>
      <c r="CS441" s="131"/>
      <c r="CT441" s="131"/>
      <c r="CU441" s="131"/>
      <c r="CV441" s="131"/>
      <c r="CW441" s="131"/>
      <c r="CX441" s="131"/>
    </row>
    <row r="442" spans="1:102" ht="16.5" customHeight="1">
      <c r="A442" s="207"/>
      <c r="B442" s="207"/>
      <c r="C442" s="207"/>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131"/>
      <c r="CN442" s="131"/>
      <c r="CO442" s="131"/>
      <c r="CP442" s="131"/>
      <c r="CQ442" s="131"/>
      <c r="CR442" s="131"/>
      <c r="CS442" s="131"/>
      <c r="CT442" s="131"/>
      <c r="CU442" s="131"/>
      <c r="CV442" s="131"/>
      <c r="CW442" s="131"/>
      <c r="CX442" s="131"/>
    </row>
    <row r="443" spans="1:102" ht="16.5" customHeight="1">
      <c r="A443" s="207"/>
      <c r="B443" s="207"/>
      <c r="C443" s="207"/>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131"/>
      <c r="CN443" s="131"/>
      <c r="CO443" s="131"/>
      <c r="CP443" s="131"/>
      <c r="CQ443" s="131"/>
      <c r="CR443" s="131"/>
      <c r="CS443" s="131"/>
      <c r="CT443" s="131"/>
      <c r="CU443" s="131"/>
      <c r="CV443" s="131"/>
      <c r="CW443" s="131"/>
      <c r="CX443" s="131"/>
    </row>
    <row r="444" spans="1:102" ht="16.5" customHeight="1">
      <c r="A444" s="207"/>
      <c r="B444" s="207"/>
      <c r="C444" s="207"/>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131"/>
      <c r="CN444" s="131"/>
      <c r="CO444" s="131"/>
      <c r="CP444" s="131"/>
      <c r="CQ444" s="131"/>
      <c r="CR444" s="131"/>
      <c r="CS444" s="131"/>
      <c r="CT444" s="131"/>
      <c r="CU444" s="131"/>
      <c r="CV444" s="131"/>
      <c r="CW444" s="131"/>
      <c r="CX444" s="131"/>
    </row>
    <row r="445" spans="1:102" ht="16.5" customHeight="1">
      <c r="A445" s="207"/>
      <c r="B445" s="207"/>
      <c r="C445" s="207"/>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131"/>
      <c r="CN445" s="131"/>
      <c r="CO445" s="131"/>
      <c r="CP445" s="131"/>
      <c r="CQ445" s="131"/>
      <c r="CR445" s="131"/>
      <c r="CS445" s="131"/>
      <c r="CT445" s="131"/>
      <c r="CU445" s="131"/>
      <c r="CV445" s="131"/>
      <c r="CW445" s="131"/>
      <c r="CX445" s="131"/>
    </row>
    <row r="446" spans="1:102" ht="16.5" customHeight="1">
      <c r="A446" s="207"/>
      <c r="B446" s="207"/>
      <c r="C446" s="207"/>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131"/>
      <c r="CN446" s="131"/>
      <c r="CO446" s="131"/>
      <c r="CP446" s="131"/>
      <c r="CQ446" s="131"/>
      <c r="CR446" s="131"/>
      <c r="CS446" s="131"/>
      <c r="CT446" s="131"/>
      <c r="CU446" s="131"/>
      <c r="CV446" s="131"/>
      <c r="CW446" s="131"/>
      <c r="CX446" s="131"/>
    </row>
    <row r="447" spans="1:102" ht="16.5" customHeight="1">
      <c r="A447" s="207"/>
      <c r="B447" s="207"/>
      <c r="C447" s="207"/>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131"/>
      <c r="CN447" s="131"/>
      <c r="CO447" s="131"/>
      <c r="CP447" s="131"/>
      <c r="CQ447" s="131"/>
      <c r="CR447" s="131"/>
      <c r="CS447" s="131"/>
      <c r="CT447" s="131"/>
      <c r="CU447" s="131"/>
      <c r="CV447" s="131"/>
      <c r="CW447" s="131"/>
      <c r="CX447" s="131"/>
    </row>
    <row r="448" spans="1:102" ht="16.5" customHeight="1">
      <c r="A448" s="207"/>
      <c r="B448" s="207"/>
      <c r="C448" s="207"/>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c r="CG448" s="131"/>
      <c r="CH448" s="131"/>
      <c r="CI448" s="131"/>
      <c r="CJ448" s="131"/>
      <c r="CK448" s="131"/>
      <c r="CL448" s="131"/>
      <c r="CM448" s="131"/>
      <c r="CN448" s="131"/>
      <c r="CO448" s="131"/>
      <c r="CP448" s="131"/>
      <c r="CQ448" s="131"/>
      <c r="CR448" s="131"/>
      <c r="CS448" s="131"/>
      <c r="CT448" s="131"/>
      <c r="CU448" s="131"/>
      <c r="CV448" s="131"/>
      <c r="CW448" s="131"/>
      <c r="CX448" s="131"/>
    </row>
    <row r="449" spans="1:102" ht="16.5" customHeight="1">
      <c r="A449" s="207"/>
      <c r="B449" s="207"/>
      <c r="C449" s="207"/>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131"/>
      <c r="CN449" s="131"/>
      <c r="CO449" s="131"/>
      <c r="CP449" s="131"/>
      <c r="CQ449" s="131"/>
      <c r="CR449" s="131"/>
      <c r="CS449" s="131"/>
      <c r="CT449" s="131"/>
      <c r="CU449" s="131"/>
      <c r="CV449" s="131"/>
      <c r="CW449" s="131"/>
      <c r="CX449" s="131"/>
    </row>
    <row r="450" spans="1:102" ht="16.5" customHeight="1">
      <c r="A450" s="207"/>
      <c r="B450" s="207"/>
      <c r="C450" s="207"/>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c r="CG450" s="131"/>
      <c r="CH450" s="131"/>
      <c r="CI450" s="131"/>
      <c r="CJ450" s="131"/>
      <c r="CK450" s="131"/>
      <c r="CL450" s="131"/>
      <c r="CM450" s="131"/>
      <c r="CN450" s="131"/>
      <c r="CO450" s="131"/>
      <c r="CP450" s="131"/>
      <c r="CQ450" s="131"/>
      <c r="CR450" s="131"/>
      <c r="CS450" s="131"/>
      <c r="CT450" s="131"/>
      <c r="CU450" s="131"/>
      <c r="CV450" s="131"/>
      <c r="CW450" s="131"/>
      <c r="CX450" s="131"/>
    </row>
    <row r="451" spans="1:102" ht="16.5" customHeight="1">
      <c r="A451" s="207"/>
      <c r="B451" s="207"/>
      <c r="C451" s="207"/>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131"/>
      <c r="CN451" s="131"/>
      <c r="CO451" s="131"/>
      <c r="CP451" s="131"/>
      <c r="CQ451" s="131"/>
      <c r="CR451" s="131"/>
      <c r="CS451" s="131"/>
      <c r="CT451" s="131"/>
      <c r="CU451" s="131"/>
      <c r="CV451" s="131"/>
      <c r="CW451" s="131"/>
      <c r="CX451" s="131"/>
    </row>
    <row r="452" spans="1:102" ht="16.5" customHeight="1">
      <c r="A452" s="207"/>
      <c r="B452" s="207"/>
      <c r="C452" s="207"/>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c r="CG452" s="131"/>
      <c r="CH452" s="131"/>
      <c r="CI452" s="131"/>
      <c r="CJ452" s="131"/>
      <c r="CK452" s="131"/>
      <c r="CL452" s="131"/>
      <c r="CM452" s="131"/>
      <c r="CN452" s="131"/>
      <c r="CO452" s="131"/>
      <c r="CP452" s="131"/>
      <c r="CQ452" s="131"/>
      <c r="CR452" s="131"/>
      <c r="CS452" s="131"/>
      <c r="CT452" s="131"/>
      <c r="CU452" s="131"/>
      <c r="CV452" s="131"/>
      <c r="CW452" s="131"/>
      <c r="CX452" s="131"/>
    </row>
    <row r="453" spans="1:102" ht="16.5" customHeight="1">
      <c r="A453" s="207"/>
      <c r="B453" s="207"/>
      <c r="C453" s="207"/>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c r="CG453" s="131"/>
      <c r="CH453" s="131"/>
      <c r="CI453" s="131"/>
      <c r="CJ453" s="131"/>
      <c r="CK453" s="131"/>
      <c r="CL453" s="131"/>
      <c r="CM453" s="131"/>
      <c r="CN453" s="131"/>
      <c r="CO453" s="131"/>
      <c r="CP453" s="131"/>
      <c r="CQ453" s="131"/>
      <c r="CR453" s="131"/>
      <c r="CS453" s="131"/>
      <c r="CT453" s="131"/>
      <c r="CU453" s="131"/>
      <c r="CV453" s="131"/>
      <c r="CW453" s="131"/>
      <c r="CX453" s="131"/>
    </row>
    <row r="454" spans="1:102" ht="16.5" customHeight="1">
      <c r="A454" s="207"/>
      <c r="B454" s="207"/>
      <c r="C454" s="207"/>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c r="CG454" s="131"/>
      <c r="CH454" s="131"/>
      <c r="CI454" s="131"/>
      <c r="CJ454" s="131"/>
      <c r="CK454" s="131"/>
      <c r="CL454" s="131"/>
      <c r="CM454" s="131"/>
      <c r="CN454" s="131"/>
      <c r="CO454" s="131"/>
      <c r="CP454" s="131"/>
      <c r="CQ454" s="131"/>
      <c r="CR454" s="131"/>
      <c r="CS454" s="131"/>
      <c r="CT454" s="131"/>
      <c r="CU454" s="131"/>
      <c r="CV454" s="131"/>
      <c r="CW454" s="131"/>
      <c r="CX454" s="131"/>
    </row>
    <row r="455" spans="1:102" ht="16.5" customHeight="1">
      <c r="A455" s="207"/>
      <c r="B455" s="207"/>
      <c r="C455" s="207"/>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c r="CG455" s="131"/>
      <c r="CH455" s="131"/>
      <c r="CI455" s="131"/>
      <c r="CJ455" s="131"/>
      <c r="CK455" s="131"/>
      <c r="CL455" s="131"/>
      <c r="CM455" s="131"/>
      <c r="CN455" s="131"/>
      <c r="CO455" s="131"/>
      <c r="CP455" s="131"/>
      <c r="CQ455" s="131"/>
      <c r="CR455" s="131"/>
      <c r="CS455" s="131"/>
      <c r="CT455" s="131"/>
      <c r="CU455" s="131"/>
      <c r="CV455" s="131"/>
      <c r="CW455" s="131"/>
      <c r="CX455" s="131"/>
    </row>
    <row r="456" spans="1:102" ht="16.5" customHeight="1">
      <c r="A456" s="207"/>
      <c r="B456" s="207"/>
      <c r="C456" s="207"/>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131"/>
      <c r="CN456" s="131"/>
      <c r="CO456" s="131"/>
      <c r="CP456" s="131"/>
      <c r="CQ456" s="131"/>
      <c r="CR456" s="131"/>
      <c r="CS456" s="131"/>
      <c r="CT456" s="131"/>
      <c r="CU456" s="131"/>
      <c r="CV456" s="131"/>
      <c r="CW456" s="131"/>
      <c r="CX456" s="131"/>
    </row>
    <row r="457" spans="1:102" ht="16.5" customHeight="1">
      <c r="A457" s="207"/>
      <c r="B457" s="207"/>
      <c r="C457" s="207"/>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c r="CG457" s="131"/>
      <c r="CH457" s="131"/>
      <c r="CI457" s="131"/>
      <c r="CJ457" s="131"/>
      <c r="CK457" s="131"/>
      <c r="CL457" s="131"/>
      <c r="CM457" s="131"/>
      <c r="CN457" s="131"/>
      <c r="CO457" s="131"/>
      <c r="CP457" s="131"/>
      <c r="CQ457" s="131"/>
      <c r="CR457" s="131"/>
      <c r="CS457" s="131"/>
      <c r="CT457" s="131"/>
      <c r="CU457" s="131"/>
      <c r="CV457" s="131"/>
      <c r="CW457" s="131"/>
      <c r="CX457" s="131"/>
    </row>
    <row r="458" spans="1:102" ht="16.5" customHeight="1">
      <c r="A458" s="207"/>
      <c r="B458" s="207"/>
      <c r="C458" s="207"/>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c r="CG458" s="131"/>
      <c r="CH458" s="131"/>
      <c r="CI458" s="131"/>
      <c r="CJ458" s="131"/>
      <c r="CK458" s="131"/>
      <c r="CL458" s="131"/>
      <c r="CM458" s="131"/>
      <c r="CN458" s="131"/>
      <c r="CO458" s="131"/>
      <c r="CP458" s="131"/>
      <c r="CQ458" s="131"/>
      <c r="CR458" s="131"/>
      <c r="CS458" s="131"/>
      <c r="CT458" s="131"/>
      <c r="CU458" s="131"/>
      <c r="CV458" s="131"/>
      <c r="CW458" s="131"/>
      <c r="CX458" s="131"/>
    </row>
    <row r="459" spans="1:102" ht="16.5" customHeight="1">
      <c r="A459" s="207"/>
      <c r="B459" s="207"/>
      <c r="C459" s="207"/>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c r="CG459" s="131"/>
      <c r="CH459" s="131"/>
      <c r="CI459" s="131"/>
      <c r="CJ459" s="131"/>
      <c r="CK459" s="131"/>
      <c r="CL459" s="131"/>
      <c r="CM459" s="131"/>
      <c r="CN459" s="131"/>
      <c r="CO459" s="131"/>
      <c r="CP459" s="131"/>
      <c r="CQ459" s="131"/>
      <c r="CR459" s="131"/>
      <c r="CS459" s="131"/>
      <c r="CT459" s="131"/>
      <c r="CU459" s="131"/>
      <c r="CV459" s="131"/>
      <c r="CW459" s="131"/>
      <c r="CX459" s="131"/>
    </row>
    <row r="460" spans="1:102" ht="16.5" customHeight="1">
      <c r="A460" s="207"/>
      <c r="B460" s="207"/>
      <c r="C460" s="207"/>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c r="CG460" s="131"/>
      <c r="CH460" s="131"/>
      <c r="CI460" s="131"/>
      <c r="CJ460" s="131"/>
      <c r="CK460" s="131"/>
      <c r="CL460" s="131"/>
      <c r="CM460" s="131"/>
      <c r="CN460" s="131"/>
      <c r="CO460" s="131"/>
      <c r="CP460" s="131"/>
      <c r="CQ460" s="131"/>
      <c r="CR460" s="131"/>
      <c r="CS460" s="131"/>
      <c r="CT460" s="131"/>
      <c r="CU460" s="131"/>
      <c r="CV460" s="131"/>
      <c r="CW460" s="131"/>
      <c r="CX460" s="131"/>
    </row>
    <row r="461" spans="1:102" ht="16.5" customHeight="1">
      <c r="A461" s="207"/>
      <c r="B461" s="207"/>
      <c r="C461" s="207"/>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c r="CL461" s="131"/>
      <c r="CM461" s="131"/>
      <c r="CN461" s="131"/>
      <c r="CO461" s="131"/>
      <c r="CP461" s="131"/>
      <c r="CQ461" s="131"/>
      <c r="CR461" s="131"/>
      <c r="CS461" s="131"/>
      <c r="CT461" s="131"/>
      <c r="CU461" s="131"/>
      <c r="CV461" s="131"/>
      <c r="CW461" s="131"/>
      <c r="CX461" s="131"/>
    </row>
    <row r="462" spans="1:102" ht="16.5" customHeight="1">
      <c r="A462" s="207"/>
      <c r="B462" s="207"/>
      <c r="C462" s="207"/>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c r="CH462" s="131"/>
      <c r="CI462" s="131"/>
      <c r="CJ462" s="131"/>
      <c r="CK462" s="131"/>
      <c r="CL462" s="131"/>
      <c r="CM462" s="131"/>
      <c r="CN462" s="131"/>
      <c r="CO462" s="131"/>
      <c r="CP462" s="131"/>
      <c r="CQ462" s="131"/>
      <c r="CR462" s="131"/>
      <c r="CS462" s="131"/>
      <c r="CT462" s="131"/>
      <c r="CU462" s="131"/>
      <c r="CV462" s="131"/>
      <c r="CW462" s="131"/>
      <c r="CX462" s="131"/>
    </row>
    <row r="463" spans="1:102" ht="16.5" customHeight="1">
      <c r="A463" s="207"/>
      <c r="B463" s="207"/>
      <c r="C463" s="207"/>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c r="CH463" s="131"/>
      <c r="CI463" s="131"/>
      <c r="CJ463" s="131"/>
      <c r="CK463" s="131"/>
      <c r="CL463" s="131"/>
      <c r="CM463" s="131"/>
      <c r="CN463" s="131"/>
      <c r="CO463" s="131"/>
      <c r="CP463" s="131"/>
      <c r="CQ463" s="131"/>
      <c r="CR463" s="131"/>
      <c r="CS463" s="131"/>
      <c r="CT463" s="131"/>
      <c r="CU463" s="131"/>
      <c r="CV463" s="131"/>
      <c r="CW463" s="131"/>
      <c r="CX463" s="131"/>
    </row>
    <row r="464" spans="1:102" ht="16.5" customHeight="1">
      <c r="A464" s="207"/>
      <c r="B464" s="207"/>
      <c r="C464" s="207"/>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c r="CG464" s="131"/>
      <c r="CH464" s="131"/>
      <c r="CI464" s="131"/>
      <c r="CJ464" s="131"/>
      <c r="CK464" s="131"/>
      <c r="CL464" s="131"/>
      <c r="CM464" s="131"/>
      <c r="CN464" s="131"/>
      <c r="CO464" s="131"/>
      <c r="CP464" s="131"/>
      <c r="CQ464" s="131"/>
      <c r="CR464" s="131"/>
      <c r="CS464" s="131"/>
      <c r="CT464" s="131"/>
      <c r="CU464" s="131"/>
      <c r="CV464" s="131"/>
      <c r="CW464" s="131"/>
      <c r="CX464" s="131"/>
    </row>
    <row r="465" spans="1:102" ht="16.5" customHeight="1">
      <c r="A465" s="207"/>
      <c r="B465" s="207"/>
      <c r="C465" s="207"/>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c r="CG465" s="131"/>
      <c r="CH465" s="131"/>
      <c r="CI465" s="131"/>
      <c r="CJ465" s="131"/>
      <c r="CK465" s="131"/>
      <c r="CL465" s="131"/>
      <c r="CM465" s="131"/>
      <c r="CN465" s="131"/>
      <c r="CO465" s="131"/>
      <c r="CP465" s="131"/>
      <c r="CQ465" s="131"/>
      <c r="CR465" s="131"/>
      <c r="CS465" s="131"/>
      <c r="CT465" s="131"/>
      <c r="CU465" s="131"/>
      <c r="CV465" s="131"/>
      <c r="CW465" s="131"/>
      <c r="CX465" s="131"/>
    </row>
    <row r="466" spans="1:102" ht="16.5" customHeight="1">
      <c r="A466" s="207"/>
      <c r="B466" s="207"/>
      <c r="C466" s="207"/>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c r="CL466" s="131"/>
      <c r="CM466" s="131"/>
      <c r="CN466" s="131"/>
      <c r="CO466" s="131"/>
      <c r="CP466" s="131"/>
      <c r="CQ466" s="131"/>
      <c r="CR466" s="131"/>
      <c r="CS466" s="131"/>
      <c r="CT466" s="131"/>
      <c r="CU466" s="131"/>
      <c r="CV466" s="131"/>
      <c r="CW466" s="131"/>
      <c r="CX466" s="131"/>
    </row>
    <row r="467" spans="1:102" ht="16.5" customHeight="1">
      <c r="A467" s="207"/>
      <c r="B467" s="207"/>
      <c r="C467" s="207"/>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c r="CG467" s="131"/>
      <c r="CH467" s="131"/>
      <c r="CI467" s="131"/>
      <c r="CJ467" s="131"/>
      <c r="CK467" s="131"/>
      <c r="CL467" s="131"/>
      <c r="CM467" s="131"/>
      <c r="CN467" s="131"/>
      <c r="CO467" s="131"/>
      <c r="CP467" s="131"/>
      <c r="CQ467" s="131"/>
      <c r="CR467" s="131"/>
      <c r="CS467" s="131"/>
      <c r="CT467" s="131"/>
      <c r="CU467" s="131"/>
      <c r="CV467" s="131"/>
      <c r="CW467" s="131"/>
      <c r="CX467" s="131"/>
    </row>
    <row r="468" spans="1:102" ht="16.5" customHeight="1">
      <c r="A468" s="207"/>
      <c r="B468" s="207"/>
      <c r="C468" s="207"/>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c r="CG468" s="131"/>
      <c r="CH468" s="131"/>
      <c r="CI468" s="131"/>
      <c r="CJ468" s="131"/>
      <c r="CK468" s="131"/>
      <c r="CL468" s="131"/>
      <c r="CM468" s="131"/>
      <c r="CN468" s="131"/>
      <c r="CO468" s="131"/>
      <c r="CP468" s="131"/>
      <c r="CQ468" s="131"/>
      <c r="CR468" s="131"/>
      <c r="CS468" s="131"/>
      <c r="CT468" s="131"/>
      <c r="CU468" s="131"/>
      <c r="CV468" s="131"/>
      <c r="CW468" s="131"/>
      <c r="CX468" s="131"/>
    </row>
    <row r="469" spans="1:102" ht="16.5" customHeight="1">
      <c r="A469" s="207"/>
      <c r="B469" s="207"/>
      <c r="C469" s="207"/>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131"/>
      <c r="CN469" s="131"/>
      <c r="CO469" s="131"/>
      <c r="CP469" s="131"/>
      <c r="CQ469" s="131"/>
      <c r="CR469" s="131"/>
      <c r="CS469" s="131"/>
      <c r="CT469" s="131"/>
      <c r="CU469" s="131"/>
      <c r="CV469" s="131"/>
      <c r="CW469" s="131"/>
      <c r="CX469" s="131"/>
    </row>
    <row r="470" spans="1:102" ht="16.5" customHeight="1">
      <c r="A470" s="207"/>
      <c r="B470" s="207"/>
      <c r="C470" s="207"/>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c r="CH470" s="131"/>
      <c r="CI470" s="131"/>
      <c r="CJ470" s="131"/>
      <c r="CK470" s="131"/>
      <c r="CL470" s="131"/>
      <c r="CM470" s="131"/>
      <c r="CN470" s="131"/>
      <c r="CO470" s="131"/>
      <c r="CP470" s="131"/>
      <c r="CQ470" s="131"/>
      <c r="CR470" s="131"/>
      <c r="CS470" s="131"/>
      <c r="CT470" s="131"/>
      <c r="CU470" s="131"/>
      <c r="CV470" s="131"/>
      <c r="CW470" s="131"/>
      <c r="CX470" s="131"/>
    </row>
    <row r="471" spans="1:102" ht="16.5" customHeight="1">
      <c r="A471" s="207"/>
      <c r="B471" s="207"/>
      <c r="C471" s="207"/>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c r="CG471" s="131"/>
      <c r="CH471" s="131"/>
      <c r="CI471" s="131"/>
      <c r="CJ471" s="131"/>
      <c r="CK471" s="131"/>
      <c r="CL471" s="131"/>
      <c r="CM471" s="131"/>
      <c r="CN471" s="131"/>
      <c r="CO471" s="131"/>
      <c r="CP471" s="131"/>
      <c r="CQ471" s="131"/>
      <c r="CR471" s="131"/>
      <c r="CS471" s="131"/>
      <c r="CT471" s="131"/>
      <c r="CU471" s="131"/>
      <c r="CV471" s="131"/>
      <c r="CW471" s="131"/>
      <c r="CX471" s="131"/>
    </row>
    <row r="472" spans="1:102" ht="16.5" customHeight="1">
      <c r="A472" s="207"/>
      <c r="B472" s="207"/>
      <c r="C472" s="207"/>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131"/>
      <c r="CN472" s="131"/>
      <c r="CO472" s="131"/>
      <c r="CP472" s="131"/>
      <c r="CQ472" s="131"/>
      <c r="CR472" s="131"/>
      <c r="CS472" s="131"/>
      <c r="CT472" s="131"/>
      <c r="CU472" s="131"/>
      <c r="CV472" s="131"/>
      <c r="CW472" s="131"/>
      <c r="CX472" s="131"/>
    </row>
    <row r="473" spans="1:102" ht="16.5" customHeight="1">
      <c r="A473" s="207"/>
      <c r="B473" s="207"/>
      <c r="C473" s="207"/>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c r="CG473" s="131"/>
      <c r="CH473" s="131"/>
      <c r="CI473" s="131"/>
      <c r="CJ473" s="131"/>
      <c r="CK473" s="131"/>
      <c r="CL473" s="131"/>
      <c r="CM473" s="131"/>
      <c r="CN473" s="131"/>
      <c r="CO473" s="131"/>
      <c r="CP473" s="131"/>
      <c r="CQ473" s="131"/>
      <c r="CR473" s="131"/>
      <c r="CS473" s="131"/>
      <c r="CT473" s="131"/>
      <c r="CU473" s="131"/>
      <c r="CV473" s="131"/>
      <c r="CW473" s="131"/>
      <c r="CX473" s="131"/>
    </row>
    <row r="474" spans="1:102" ht="16.5" customHeight="1">
      <c r="A474" s="207"/>
      <c r="B474" s="207"/>
      <c r="C474" s="207"/>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c r="CG474" s="131"/>
      <c r="CH474" s="131"/>
      <c r="CI474" s="131"/>
      <c r="CJ474" s="131"/>
      <c r="CK474" s="131"/>
      <c r="CL474" s="131"/>
      <c r="CM474" s="131"/>
      <c r="CN474" s="131"/>
      <c r="CO474" s="131"/>
      <c r="CP474" s="131"/>
      <c r="CQ474" s="131"/>
      <c r="CR474" s="131"/>
      <c r="CS474" s="131"/>
      <c r="CT474" s="131"/>
      <c r="CU474" s="131"/>
      <c r="CV474" s="131"/>
      <c r="CW474" s="131"/>
      <c r="CX474" s="131"/>
    </row>
    <row r="475" spans="1:102" ht="16.5" customHeight="1">
      <c r="A475" s="207"/>
      <c r="B475" s="207"/>
      <c r="C475" s="207"/>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131"/>
      <c r="CN475" s="131"/>
      <c r="CO475" s="131"/>
      <c r="CP475" s="131"/>
      <c r="CQ475" s="131"/>
      <c r="CR475" s="131"/>
      <c r="CS475" s="131"/>
      <c r="CT475" s="131"/>
      <c r="CU475" s="131"/>
      <c r="CV475" s="131"/>
      <c r="CW475" s="131"/>
      <c r="CX475" s="131"/>
    </row>
    <row r="476" spans="1:102" ht="16.5" customHeight="1">
      <c r="A476" s="207"/>
      <c r="B476" s="207"/>
      <c r="C476" s="207"/>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c r="CG476" s="131"/>
      <c r="CH476" s="131"/>
      <c r="CI476" s="131"/>
      <c r="CJ476" s="131"/>
      <c r="CK476" s="131"/>
      <c r="CL476" s="131"/>
      <c r="CM476" s="131"/>
      <c r="CN476" s="131"/>
      <c r="CO476" s="131"/>
      <c r="CP476" s="131"/>
      <c r="CQ476" s="131"/>
      <c r="CR476" s="131"/>
      <c r="CS476" s="131"/>
      <c r="CT476" s="131"/>
      <c r="CU476" s="131"/>
      <c r="CV476" s="131"/>
      <c r="CW476" s="131"/>
      <c r="CX476" s="131"/>
    </row>
    <row r="477" spans="1:102" ht="16.5" customHeight="1">
      <c r="A477" s="207"/>
      <c r="B477" s="207"/>
      <c r="C477" s="207"/>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131"/>
      <c r="CN477" s="131"/>
      <c r="CO477" s="131"/>
      <c r="CP477" s="131"/>
      <c r="CQ477" s="131"/>
      <c r="CR477" s="131"/>
      <c r="CS477" s="131"/>
      <c r="CT477" s="131"/>
      <c r="CU477" s="131"/>
      <c r="CV477" s="131"/>
      <c r="CW477" s="131"/>
      <c r="CX477" s="131"/>
    </row>
    <row r="478" spans="1:102" ht="16.5" customHeight="1">
      <c r="A478" s="207"/>
      <c r="B478" s="207"/>
      <c r="C478" s="207"/>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c r="CH478" s="131"/>
      <c r="CI478" s="131"/>
      <c r="CJ478" s="131"/>
      <c r="CK478" s="131"/>
      <c r="CL478" s="131"/>
      <c r="CM478" s="131"/>
      <c r="CN478" s="131"/>
      <c r="CO478" s="131"/>
      <c r="CP478" s="131"/>
      <c r="CQ478" s="131"/>
      <c r="CR478" s="131"/>
      <c r="CS478" s="131"/>
      <c r="CT478" s="131"/>
      <c r="CU478" s="131"/>
      <c r="CV478" s="131"/>
      <c r="CW478" s="131"/>
      <c r="CX478" s="131"/>
    </row>
    <row r="479" spans="1:102" ht="16.5" customHeight="1">
      <c r="A479" s="207"/>
      <c r="B479" s="207"/>
      <c r="C479" s="207"/>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c r="CL479" s="131"/>
      <c r="CM479" s="131"/>
      <c r="CN479" s="131"/>
      <c r="CO479" s="131"/>
      <c r="CP479" s="131"/>
      <c r="CQ479" s="131"/>
      <c r="CR479" s="131"/>
      <c r="CS479" s="131"/>
      <c r="CT479" s="131"/>
      <c r="CU479" s="131"/>
      <c r="CV479" s="131"/>
      <c r="CW479" s="131"/>
      <c r="CX479" s="131"/>
    </row>
    <row r="480" spans="1:102" ht="16.5" customHeight="1">
      <c r="A480" s="207"/>
      <c r="B480" s="207"/>
      <c r="C480" s="207"/>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c r="CG480" s="131"/>
      <c r="CH480" s="131"/>
      <c r="CI480" s="131"/>
      <c r="CJ480" s="131"/>
      <c r="CK480" s="131"/>
      <c r="CL480" s="131"/>
      <c r="CM480" s="131"/>
      <c r="CN480" s="131"/>
      <c r="CO480" s="131"/>
      <c r="CP480" s="131"/>
      <c r="CQ480" s="131"/>
      <c r="CR480" s="131"/>
      <c r="CS480" s="131"/>
      <c r="CT480" s="131"/>
      <c r="CU480" s="131"/>
      <c r="CV480" s="131"/>
      <c r="CW480" s="131"/>
      <c r="CX480" s="131"/>
    </row>
    <row r="481" spans="1:102" ht="16.5" customHeight="1">
      <c r="A481" s="207"/>
      <c r="B481" s="207"/>
      <c r="C481" s="207"/>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c r="CG481" s="131"/>
      <c r="CH481" s="131"/>
      <c r="CI481" s="131"/>
      <c r="CJ481" s="131"/>
      <c r="CK481" s="131"/>
      <c r="CL481" s="131"/>
      <c r="CM481" s="131"/>
      <c r="CN481" s="131"/>
      <c r="CO481" s="131"/>
      <c r="CP481" s="131"/>
      <c r="CQ481" s="131"/>
      <c r="CR481" s="131"/>
      <c r="CS481" s="131"/>
      <c r="CT481" s="131"/>
      <c r="CU481" s="131"/>
      <c r="CV481" s="131"/>
      <c r="CW481" s="131"/>
      <c r="CX481" s="131"/>
    </row>
    <row r="482" spans="1:102" ht="16.5" customHeight="1">
      <c r="A482" s="207"/>
      <c r="B482" s="207"/>
      <c r="C482" s="207"/>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c r="CH482" s="131"/>
      <c r="CI482" s="131"/>
      <c r="CJ482" s="131"/>
      <c r="CK482" s="131"/>
      <c r="CL482" s="131"/>
      <c r="CM482" s="131"/>
      <c r="CN482" s="131"/>
      <c r="CO482" s="131"/>
      <c r="CP482" s="131"/>
      <c r="CQ482" s="131"/>
      <c r="CR482" s="131"/>
      <c r="CS482" s="131"/>
      <c r="CT482" s="131"/>
      <c r="CU482" s="131"/>
      <c r="CV482" s="131"/>
      <c r="CW482" s="131"/>
      <c r="CX482" s="131"/>
    </row>
    <row r="483" spans="1:102" ht="16.5" customHeight="1">
      <c r="A483" s="207"/>
      <c r="B483" s="207"/>
      <c r="C483" s="207"/>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c r="CH483" s="131"/>
      <c r="CI483" s="131"/>
      <c r="CJ483" s="131"/>
      <c r="CK483" s="131"/>
      <c r="CL483" s="131"/>
      <c r="CM483" s="131"/>
      <c r="CN483" s="131"/>
      <c r="CO483" s="131"/>
      <c r="CP483" s="131"/>
      <c r="CQ483" s="131"/>
      <c r="CR483" s="131"/>
      <c r="CS483" s="131"/>
      <c r="CT483" s="131"/>
      <c r="CU483" s="131"/>
      <c r="CV483" s="131"/>
      <c r="CW483" s="131"/>
      <c r="CX483" s="131"/>
    </row>
    <row r="484" spans="1:102" ht="16.5" customHeight="1">
      <c r="A484" s="207"/>
      <c r="B484" s="207"/>
      <c r="C484" s="207"/>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c r="CL484" s="131"/>
      <c r="CM484" s="131"/>
      <c r="CN484" s="131"/>
      <c r="CO484" s="131"/>
      <c r="CP484" s="131"/>
      <c r="CQ484" s="131"/>
      <c r="CR484" s="131"/>
      <c r="CS484" s="131"/>
      <c r="CT484" s="131"/>
      <c r="CU484" s="131"/>
      <c r="CV484" s="131"/>
      <c r="CW484" s="131"/>
      <c r="CX484" s="131"/>
    </row>
    <row r="485" spans="1:102" ht="16.5" customHeight="1">
      <c r="A485" s="207"/>
      <c r="B485" s="207"/>
      <c r="C485" s="207"/>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131"/>
      <c r="CN485" s="131"/>
      <c r="CO485" s="131"/>
      <c r="CP485" s="131"/>
      <c r="CQ485" s="131"/>
      <c r="CR485" s="131"/>
      <c r="CS485" s="131"/>
      <c r="CT485" s="131"/>
      <c r="CU485" s="131"/>
      <c r="CV485" s="131"/>
      <c r="CW485" s="131"/>
      <c r="CX485" s="131"/>
    </row>
    <row r="486" spans="1:102" ht="16.5" customHeight="1">
      <c r="A486" s="207"/>
      <c r="B486" s="207"/>
      <c r="C486" s="207"/>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131"/>
      <c r="CN486" s="131"/>
      <c r="CO486" s="131"/>
      <c r="CP486" s="131"/>
      <c r="CQ486" s="131"/>
      <c r="CR486" s="131"/>
      <c r="CS486" s="131"/>
      <c r="CT486" s="131"/>
      <c r="CU486" s="131"/>
      <c r="CV486" s="131"/>
      <c r="CW486" s="131"/>
      <c r="CX486" s="131"/>
    </row>
    <row r="487" spans="1:102" ht="16.5" customHeight="1">
      <c r="A487" s="207"/>
      <c r="B487" s="207"/>
      <c r="C487" s="207"/>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131"/>
      <c r="CN487" s="131"/>
      <c r="CO487" s="131"/>
      <c r="CP487" s="131"/>
      <c r="CQ487" s="131"/>
      <c r="CR487" s="131"/>
      <c r="CS487" s="131"/>
      <c r="CT487" s="131"/>
      <c r="CU487" s="131"/>
      <c r="CV487" s="131"/>
      <c r="CW487" s="131"/>
      <c r="CX487" s="131"/>
    </row>
    <row r="488" spans="1:102" ht="16.5" customHeight="1">
      <c r="A488" s="207"/>
      <c r="B488" s="207"/>
      <c r="C488" s="207"/>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c r="CG488" s="131"/>
      <c r="CH488" s="131"/>
      <c r="CI488" s="131"/>
      <c r="CJ488" s="131"/>
      <c r="CK488" s="131"/>
      <c r="CL488" s="131"/>
      <c r="CM488" s="131"/>
      <c r="CN488" s="131"/>
      <c r="CO488" s="131"/>
      <c r="CP488" s="131"/>
      <c r="CQ488" s="131"/>
      <c r="CR488" s="131"/>
      <c r="CS488" s="131"/>
      <c r="CT488" s="131"/>
      <c r="CU488" s="131"/>
      <c r="CV488" s="131"/>
      <c r="CW488" s="131"/>
      <c r="CX488" s="131"/>
    </row>
    <row r="489" spans="1:102" ht="16.5" customHeight="1">
      <c r="A489" s="207"/>
      <c r="B489" s="207"/>
      <c r="C489" s="207"/>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131"/>
      <c r="CN489" s="131"/>
      <c r="CO489" s="131"/>
      <c r="CP489" s="131"/>
      <c r="CQ489" s="131"/>
      <c r="CR489" s="131"/>
      <c r="CS489" s="131"/>
      <c r="CT489" s="131"/>
      <c r="CU489" s="131"/>
      <c r="CV489" s="131"/>
      <c r="CW489" s="131"/>
      <c r="CX489" s="131"/>
    </row>
    <row r="490" spans="1:102" ht="16.5" customHeight="1">
      <c r="A490" s="207"/>
      <c r="B490" s="207"/>
      <c r="C490" s="207"/>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131"/>
      <c r="CN490" s="131"/>
      <c r="CO490" s="131"/>
      <c r="CP490" s="131"/>
      <c r="CQ490" s="131"/>
      <c r="CR490" s="131"/>
      <c r="CS490" s="131"/>
      <c r="CT490" s="131"/>
      <c r="CU490" s="131"/>
      <c r="CV490" s="131"/>
      <c r="CW490" s="131"/>
      <c r="CX490" s="131"/>
    </row>
    <row r="491" spans="1:102" ht="16.5" customHeight="1">
      <c r="A491" s="207"/>
      <c r="B491" s="207"/>
      <c r="C491" s="207"/>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131"/>
      <c r="CN491" s="131"/>
      <c r="CO491" s="131"/>
      <c r="CP491" s="131"/>
      <c r="CQ491" s="131"/>
      <c r="CR491" s="131"/>
      <c r="CS491" s="131"/>
      <c r="CT491" s="131"/>
      <c r="CU491" s="131"/>
      <c r="CV491" s="131"/>
      <c r="CW491" s="131"/>
      <c r="CX491" s="131"/>
    </row>
    <row r="492" spans="1:102" ht="16.5" customHeight="1">
      <c r="A492" s="207"/>
      <c r="B492" s="207"/>
      <c r="C492" s="207"/>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131"/>
      <c r="CN492" s="131"/>
      <c r="CO492" s="131"/>
      <c r="CP492" s="131"/>
      <c r="CQ492" s="131"/>
      <c r="CR492" s="131"/>
      <c r="CS492" s="131"/>
      <c r="CT492" s="131"/>
      <c r="CU492" s="131"/>
      <c r="CV492" s="131"/>
      <c r="CW492" s="131"/>
      <c r="CX492" s="131"/>
    </row>
    <row r="493" spans="1:102" ht="16.5" customHeight="1">
      <c r="A493" s="207"/>
      <c r="B493" s="207"/>
      <c r="C493" s="207"/>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c r="CM493" s="131"/>
      <c r="CN493" s="131"/>
      <c r="CO493" s="131"/>
      <c r="CP493" s="131"/>
      <c r="CQ493" s="131"/>
      <c r="CR493" s="131"/>
      <c r="CS493" s="131"/>
      <c r="CT493" s="131"/>
      <c r="CU493" s="131"/>
      <c r="CV493" s="131"/>
      <c r="CW493" s="131"/>
      <c r="CX493" s="131"/>
    </row>
    <row r="494" spans="1:102" ht="16.5" customHeight="1">
      <c r="A494" s="207"/>
      <c r="B494" s="207"/>
      <c r="C494" s="207"/>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131"/>
      <c r="CN494" s="131"/>
      <c r="CO494" s="131"/>
      <c r="CP494" s="131"/>
      <c r="CQ494" s="131"/>
      <c r="CR494" s="131"/>
      <c r="CS494" s="131"/>
      <c r="CT494" s="131"/>
      <c r="CU494" s="131"/>
      <c r="CV494" s="131"/>
      <c r="CW494" s="131"/>
      <c r="CX494" s="131"/>
    </row>
    <row r="495" spans="1:102" ht="16.5" customHeight="1">
      <c r="A495" s="207"/>
      <c r="B495" s="207"/>
      <c r="C495" s="207"/>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131"/>
      <c r="CN495" s="131"/>
      <c r="CO495" s="131"/>
      <c r="CP495" s="131"/>
      <c r="CQ495" s="131"/>
      <c r="CR495" s="131"/>
      <c r="CS495" s="131"/>
      <c r="CT495" s="131"/>
      <c r="CU495" s="131"/>
      <c r="CV495" s="131"/>
      <c r="CW495" s="131"/>
      <c r="CX495" s="131"/>
    </row>
    <row r="496" spans="1:102" ht="16.5" customHeight="1">
      <c r="A496" s="207"/>
      <c r="B496" s="207"/>
      <c r="C496" s="207"/>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c r="CG496" s="131"/>
      <c r="CH496" s="131"/>
      <c r="CI496" s="131"/>
      <c r="CJ496" s="131"/>
      <c r="CK496" s="131"/>
      <c r="CL496" s="131"/>
      <c r="CM496" s="131"/>
      <c r="CN496" s="131"/>
      <c r="CO496" s="131"/>
      <c r="CP496" s="131"/>
      <c r="CQ496" s="131"/>
      <c r="CR496" s="131"/>
      <c r="CS496" s="131"/>
      <c r="CT496" s="131"/>
      <c r="CU496" s="131"/>
      <c r="CV496" s="131"/>
      <c r="CW496" s="131"/>
      <c r="CX496" s="131"/>
    </row>
    <row r="497" spans="1:102" ht="16.5" customHeight="1">
      <c r="A497" s="207"/>
      <c r="B497" s="207"/>
      <c r="C497" s="207"/>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c r="CG497" s="131"/>
      <c r="CH497" s="131"/>
      <c r="CI497" s="131"/>
      <c r="CJ497" s="131"/>
      <c r="CK497" s="131"/>
      <c r="CL497" s="131"/>
      <c r="CM497" s="131"/>
      <c r="CN497" s="131"/>
      <c r="CO497" s="131"/>
      <c r="CP497" s="131"/>
      <c r="CQ497" s="131"/>
      <c r="CR497" s="131"/>
      <c r="CS497" s="131"/>
      <c r="CT497" s="131"/>
      <c r="CU497" s="131"/>
      <c r="CV497" s="131"/>
      <c r="CW497" s="131"/>
      <c r="CX497" s="131"/>
    </row>
    <row r="498" spans="1:102" ht="16.5" customHeight="1">
      <c r="A498" s="207"/>
      <c r="B498" s="207"/>
      <c r="C498" s="207"/>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131"/>
      <c r="CN498" s="131"/>
      <c r="CO498" s="131"/>
      <c r="CP498" s="131"/>
      <c r="CQ498" s="131"/>
      <c r="CR498" s="131"/>
      <c r="CS498" s="131"/>
      <c r="CT498" s="131"/>
      <c r="CU498" s="131"/>
      <c r="CV498" s="131"/>
      <c r="CW498" s="131"/>
      <c r="CX498" s="131"/>
    </row>
    <row r="499" spans="1:102" ht="16.5" customHeight="1">
      <c r="A499" s="207"/>
      <c r="B499" s="207"/>
      <c r="C499" s="207"/>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c r="CG499" s="131"/>
      <c r="CH499" s="131"/>
      <c r="CI499" s="131"/>
      <c r="CJ499" s="131"/>
      <c r="CK499" s="131"/>
      <c r="CL499" s="131"/>
      <c r="CM499" s="131"/>
      <c r="CN499" s="131"/>
      <c r="CO499" s="131"/>
      <c r="CP499" s="131"/>
      <c r="CQ499" s="131"/>
      <c r="CR499" s="131"/>
      <c r="CS499" s="131"/>
      <c r="CT499" s="131"/>
      <c r="CU499" s="131"/>
      <c r="CV499" s="131"/>
      <c r="CW499" s="131"/>
      <c r="CX499" s="131"/>
    </row>
    <row r="500" spans="1:102" ht="16.5" customHeight="1">
      <c r="A500" s="207"/>
      <c r="B500" s="207"/>
      <c r="C500" s="207"/>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c r="CG500" s="131"/>
      <c r="CH500" s="131"/>
      <c r="CI500" s="131"/>
      <c r="CJ500" s="131"/>
      <c r="CK500" s="131"/>
      <c r="CL500" s="131"/>
      <c r="CM500" s="131"/>
      <c r="CN500" s="131"/>
      <c r="CO500" s="131"/>
      <c r="CP500" s="131"/>
      <c r="CQ500" s="131"/>
      <c r="CR500" s="131"/>
      <c r="CS500" s="131"/>
      <c r="CT500" s="131"/>
      <c r="CU500" s="131"/>
      <c r="CV500" s="131"/>
      <c r="CW500" s="131"/>
      <c r="CX500" s="131"/>
    </row>
    <row r="501" spans="1:102" ht="16.5" customHeight="1">
      <c r="A501" s="207"/>
      <c r="B501" s="207"/>
      <c r="C501" s="207"/>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c r="CG501" s="131"/>
      <c r="CH501" s="131"/>
      <c r="CI501" s="131"/>
      <c r="CJ501" s="131"/>
      <c r="CK501" s="131"/>
      <c r="CL501" s="131"/>
      <c r="CM501" s="131"/>
      <c r="CN501" s="131"/>
      <c r="CO501" s="131"/>
      <c r="CP501" s="131"/>
      <c r="CQ501" s="131"/>
      <c r="CR501" s="131"/>
      <c r="CS501" s="131"/>
      <c r="CT501" s="131"/>
      <c r="CU501" s="131"/>
      <c r="CV501" s="131"/>
      <c r="CW501" s="131"/>
      <c r="CX501" s="131"/>
    </row>
    <row r="502" spans="1:102" ht="16.5" customHeight="1">
      <c r="A502" s="207"/>
      <c r="B502" s="207"/>
      <c r="C502" s="207"/>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c r="CG502" s="131"/>
      <c r="CH502" s="131"/>
      <c r="CI502" s="131"/>
      <c r="CJ502" s="131"/>
      <c r="CK502" s="131"/>
      <c r="CL502" s="131"/>
      <c r="CM502" s="131"/>
      <c r="CN502" s="131"/>
      <c r="CO502" s="131"/>
      <c r="CP502" s="131"/>
      <c r="CQ502" s="131"/>
      <c r="CR502" s="131"/>
      <c r="CS502" s="131"/>
      <c r="CT502" s="131"/>
      <c r="CU502" s="131"/>
      <c r="CV502" s="131"/>
      <c r="CW502" s="131"/>
      <c r="CX502" s="131"/>
    </row>
    <row r="503" spans="1:102" ht="16.5" customHeight="1">
      <c r="A503" s="207"/>
      <c r="B503" s="207"/>
      <c r="C503" s="207"/>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131"/>
      <c r="CN503" s="131"/>
      <c r="CO503" s="131"/>
      <c r="CP503" s="131"/>
      <c r="CQ503" s="131"/>
      <c r="CR503" s="131"/>
      <c r="CS503" s="131"/>
      <c r="CT503" s="131"/>
      <c r="CU503" s="131"/>
      <c r="CV503" s="131"/>
      <c r="CW503" s="131"/>
      <c r="CX503" s="131"/>
    </row>
    <row r="504" spans="1:102" ht="16.5" customHeight="1">
      <c r="A504" s="207"/>
      <c r="B504" s="207"/>
      <c r="C504" s="207"/>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c r="CG504" s="131"/>
      <c r="CH504" s="131"/>
      <c r="CI504" s="131"/>
      <c r="CJ504" s="131"/>
      <c r="CK504" s="131"/>
      <c r="CL504" s="131"/>
      <c r="CM504" s="131"/>
      <c r="CN504" s="131"/>
      <c r="CO504" s="131"/>
      <c r="CP504" s="131"/>
      <c r="CQ504" s="131"/>
      <c r="CR504" s="131"/>
      <c r="CS504" s="131"/>
      <c r="CT504" s="131"/>
      <c r="CU504" s="131"/>
      <c r="CV504" s="131"/>
      <c r="CW504" s="131"/>
      <c r="CX504" s="131"/>
    </row>
    <row r="505" spans="1:102" ht="16.5" customHeight="1">
      <c r="A505" s="207"/>
      <c r="B505" s="207"/>
      <c r="C505" s="207"/>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c r="CH505" s="131"/>
      <c r="CI505" s="131"/>
      <c r="CJ505" s="131"/>
      <c r="CK505" s="131"/>
      <c r="CL505" s="131"/>
      <c r="CM505" s="131"/>
      <c r="CN505" s="131"/>
      <c r="CO505" s="131"/>
      <c r="CP505" s="131"/>
      <c r="CQ505" s="131"/>
      <c r="CR505" s="131"/>
      <c r="CS505" s="131"/>
      <c r="CT505" s="131"/>
      <c r="CU505" s="131"/>
      <c r="CV505" s="131"/>
      <c r="CW505" s="131"/>
      <c r="CX505" s="131"/>
    </row>
    <row r="506" spans="1:102" ht="16.5" customHeight="1">
      <c r="A506" s="207"/>
      <c r="B506" s="207"/>
      <c r="C506" s="207"/>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c r="CG506" s="131"/>
      <c r="CH506" s="131"/>
      <c r="CI506" s="131"/>
      <c r="CJ506" s="131"/>
      <c r="CK506" s="131"/>
      <c r="CL506" s="131"/>
      <c r="CM506" s="131"/>
      <c r="CN506" s="131"/>
      <c r="CO506" s="131"/>
      <c r="CP506" s="131"/>
      <c r="CQ506" s="131"/>
      <c r="CR506" s="131"/>
      <c r="CS506" s="131"/>
      <c r="CT506" s="131"/>
      <c r="CU506" s="131"/>
      <c r="CV506" s="131"/>
      <c r="CW506" s="131"/>
      <c r="CX506" s="131"/>
    </row>
    <row r="507" spans="1:102" ht="16.5" customHeight="1">
      <c r="A507" s="207"/>
      <c r="B507" s="207"/>
      <c r="C507" s="207"/>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131"/>
      <c r="CN507" s="131"/>
      <c r="CO507" s="131"/>
      <c r="CP507" s="131"/>
      <c r="CQ507" s="131"/>
      <c r="CR507" s="131"/>
      <c r="CS507" s="131"/>
      <c r="CT507" s="131"/>
      <c r="CU507" s="131"/>
      <c r="CV507" s="131"/>
      <c r="CW507" s="131"/>
      <c r="CX507" s="131"/>
    </row>
    <row r="508" spans="1:102" ht="16.5" customHeight="1">
      <c r="A508" s="207"/>
      <c r="B508" s="207"/>
      <c r="C508" s="207"/>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c r="CG508" s="131"/>
      <c r="CH508" s="131"/>
      <c r="CI508" s="131"/>
      <c r="CJ508" s="131"/>
      <c r="CK508" s="131"/>
      <c r="CL508" s="131"/>
      <c r="CM508" s="131"/>
      <c r="CN508" s="131"/>
      <c r="CO508" s="131"/>
      <c r="CP508" s="131"/>
      <c r="CQ508" s="131"/>
      <c r="CR508" s="131"/>
      <c r="CS508" s="131"/>
      <c r="CT508" s="131"/>
      <c r="CU508" s="131"/>
      <c r="CV508" s="131"/>
      <c r="CW508" s="131"/>
      <c r="CX508" s="131"/>
    </row>
    <row r="509" spans="1:102" ht="16.5" customHeight="1">
      <c r="A509" s="207"/>
      <c r="B509" s="207"/>
      <c r="C509" s="207"/>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c r="CG509" s="131"/>
      <c r="CH509" s="131"/>
      <c r="CI509" s="131"/>
      <c r="CJ509" s="131"/>
      <c r="CK509" s="131"/>
      <c r="CL509" s="131"/>
      <c r="CM509" s="131"/>
      <c r="CN509" s="131"/>
      <c r="CO509" s="131"/>
      <c r="CP509" s="131"/>
      <c r="CQ509" s="131"/>
      <c r="CR509" s="131"/>
      <c r="CS509" s="131"/>
      <c r="CT509" s="131"/>
      <c r="CU509" s="131"/>
      <c r="CV509" s="131"/>
      <c r="CW509" s="131"/>
      <c r="CX509" s="131"/>
    </row>
    <row r="510" spans="1:102" ht="16.5" customHeight="1">
      <c r="A510" s="207"/>
      <c r="B510" s="207"/>
      <c r="C510" s="207"/>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131"/>
      <c r="CN510" s="131"/>
      <c r="CO510" s="131"/>
      <c r="CP510" s="131"/>
      <c r="CQ510" s="131"/>
      <c r="CR510" s="131"/>
      <c r="CS510" s="131"/>
      <c r="CT510" s="131"/>
      <c r="CU510" s="131"/>
      <c r="CV510" s="131"/>
      <c r="CW510" s="131"/>
      <c r="CX510" s="131"/>
    </row>
    <row r="511" spans="1:102" ht="16.5" customHeight="1">
      <c r="A511" s="207"/>
      <c r="B511" s="207"/>
      <c r="C511" s="207"/>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c r="CH511" s="131"/>
      <c r="CI511" s="131"/>
      <c r="CJ511" s="131"/>
      <c r="CK511" s="131"/>
      <c r="CL511" s="131"/>
      <c r="CM511" s="131"/>
      <c r="CN511" s="131"/>
      <c r="CO511" s="131"/>
      <c r="CP511" s="131"/>
      <c r="CQ511" s="131"/>
      <c r="CR511" s="131"/>
      <c r="CS511" s="131"/>
      <c r="CT511" s="131"/>
      <c r="CU511" s="131"/>
      <c r="CV511" s="131"/>
      <c r="CW511" s="131"/>
      <c r="CX511" s="131"/>
    </row>
    <row r="512" spans="1:102" ht="16.5" customHeight="1">
      <c r="A512" s="207"/>
      <c r="B512" s="207"/>
      <c r="C512" s="207"/>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131"/>
      <c r="CN512" s="131"/>
      <c r="CO512" s="131"/>
      <c r="CP512" s="131"/>
      <c r="CQ512" s="131"/>
      <c r="CR512" s="131"/>
      <c r="CS512" s="131"/>
      <c r="CT512" s="131"/>
      <c r="CU512" s="131"/>
      <c r="CV512" s="131"/>
      <c r="CW512" s="131"/>
      <c r="CX512" s="131"/>
    </row>
    <row r="513" spans="1:102" ht="16.5" customHeight="1">
      <c r="A513" s="207"/>
      <c r="B513" s="207"/>
      <c r="C513" s="207"/>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c r="CG513" s="131"/>
      <c r="CH513" s="131"/>
      <c r="CI513" s="131"/>
      <c r="CJ513" s="131"/>
      <c r="CK513" s="131"/>
      <c r="CL513" s="131"/>
      <c r="CM513" s="131"/>
      <c r="CN513" s="131"/>
      <c r="CO513" s="131"/>
      <c r="CP513" s="131"/>
      <c r="CQ513" s="131"/>
      <c r="CR513" s="131"/>
      <c r="CS513" s="131"/>
      <c r="CT513" s="131"/>
      <c r="CU513" s="131"/>
      <c r="CV513" s="131"/>
      <c r="CW513" s="131"/>
      <c r="CX513" s="131"/>
    </row>
    <row r="514" spans="1:102" ht="16.5" customHeight="1">
      <c r="A514" s="207"/>
      <c r="B514" s="207"/>
      <c r="C514" s="207"/>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131"/>
      <c r="CN514" s="131"/>
      <c r="CO514" s="131"/>
      <c r="CP514" s="131"/>
      <c r="CQ514" s="131"/>
      <c r="CR514" s="131"/>
      <c r="CS514" s="131"/>
      <c r="CT514" s="131"/>
      <c r="CU514" s="131"/>
      <c r="CV514" s="131"/>
      <c r="CW514" s="131"/>
      <c r="CX514" s="131"/>
    </row>
    <row r="515" spans="1:102" ht="16.5" customHeight="1">
      <c r="A515" s="207"/>
      <c r="B515" s="207"/>
      <c r="C515" s="207"/>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131"/>
      <c r="CN515" s="131"/>
      <c r="CO515" s="131"/>
      <c r="CP515" s="131"/>
      <c r="CQ515" s="131"/>
      <c r="CR515" s="131"/>
      <c r="CS515" s="131"/>
      <c r="CT515" s="131"/>
      <c r="CU515" s="131"/>
      <c r="CV515" s="131"/>
      <c r="CW515" s="131"/>
      <c r="CX515" s="131"/>
    </row>
    <row r="516" spans="1:102" ht="16.5" customHeight="1">
      <c r="A516" s="207"/>
      <c r="B516" s="207"/>
      <c r="C516" s="207"/>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c r="CG516" s="131"/>
      <c r="CH516" s="131"/>
      <c r="CI516" s="131"/>
      <c r="CJ516" s="131"/>
      <c r="CK516" s="131"/>
      <c r="CL516" s="131"/>
      <c r="CM516" s="131"/>
      <c r="CN516" s="131"/>
      <c r="CO516" s="131"/>
      <c r="CP516" s="131"/>
      <c r="CQ516" s="131"/>
      <c r="CR516" s="131"/>
      <c r="CS516" s="131"/>
      <c r="CT516" s="131"/>
      <c r="CU516" s="131"/>
      <c r="CV516" s="131"/>
      <c r="CW516" s="131"/>
      <c r="CX516" s="131"/>
    </row>
    <row r="517" spans="1:102" ht="16.5" customHeight="1">
      <c r="A517" s="207"/>
      <c r="B517" s="207"/>
      <c r="C517" s="207"/>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c r="CG517" s="131"/>
      <c r="CH517" s="131"/>
      <c r="CI517" s="131"/>
      <c r="CJ517" s="131"/>
      <c r="CK517" s="131"/>
      <c r="CL517" s="131"/>
      <c r="CM517" s="131"/>
      <c r="CN517" s="131"/>
      <c r="CO517" s="131"/>
      <c r="CP517" s="131"/>
      <c r="CQ517" s="131"/>
      <c r="CR517" s="131"/>
      <c r="CS517" s="131"/>
      <c r="CT517" s="131"/>
      <c r="CU517" s="131"/>
      <c r="CV517" s="131"/>
      <c r="CW517" s="131"/>
      <c r="CX517" s="131"/>
    </row>
    <row r="518" spans="1:102" ht="16.5" customHeight="1">
      <c r="A518" s="207"/>
      <c r="B518" s="207"/>
      <c r="C518" s="207"/>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c r="CG518" s="131"/>
      <c r="CH518" s="131"/>
      <c r="CI518" s="131"/>
      <c r="CJ518" s="131"/>
      <c r="CK518" s="131"/>
      <c r="CL518" s="131"/>
      <c r="CM518" s="131"/>
      <c r="CN518" s="131"/>
      <c r="CO518" s="131"/>
      <c r="CP518" s="131"/>
      <c r="CQ518" s="131"/>
      <c r="CR518" s="131"/>
      <c r="CS518" s="131"/>
      <c r="CT518" s="131"/>
      <c r="CU518" s="131"/>
      <c r="CV518" s="131"/>
      <c r="CW518" s="131"/>
      <c r="CX518" s="131"/>
    </row>
    <row r="519" spans="1:102" ht="16.5" customHeight="1">
      <c r="A519" s="207"/>
      <c r="B519" s="207"/>
      <c r="C519" s="207"/>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c r="CG519" s="131"/>
      <c r="CH519" s="131"/>
      <c r="CI519" s="131"/>
      <c r="CJ519" s="131"/>
      <c r="CK519" s="131"/>
      <c r="CL519" s="131"/>
      <c r="CM519" s="131"/>
      <c r="CN519" s="131"/>
      <c r="CO519" s="131"/>
      <c r="CP519" s="131"/>
      <c r="CQ519" s="131"/>
      <c r="CR519" s="131"/>
      <c r="CS519" s="131"/>
      <c r="CT519" s="131"/>
      <c r="CU519" s="131"/>
      <c r="CV519" s="131"/>
      <c r="CW519" s="131"/>
      <c r="CX519" s="131"/>
    </row>
    <row r="520" spans="1:102" ht="16.5" customHeight="1">
      <c r="A520" s="207"/>
      <c r="B520" s="207"/>
      <c r="C520" s="207"/>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131"/>
      <c r="CN520" s="131"/>
      <c r="CO520" s="131"/>
      <c r="CP520" s="131"/>
      <c r="CQ520" s="131"/>
      <c r="CR520" s="131"/>
      <c r="CS520" s="131"/>
      <c r="CT520" s="131"/>
      <c r="CU520" s="131"/>
      <c r="CV520" s="131"/>
      <c r="CW520" s="131"/>
      <c r="CX520" s="131"/>
    </row>
    <row r="521" spans="1:102" ht="16.5" customHeight="1">
      <c r="A521" s="207"/>
      <c r="B521" s="207"/>
      <c r="C521" s="207"/>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c r="CG521" s="131"/>
      <c r="CH521" s="131"/>
      <c r="CI521" s="131"/>
      <c r="CJ521" s="131"/>
      <c r="CK521" s="131"/>
      <c r="CL521" s="131"/>
      <c r="CM521" s="131"/>
      <c r="CN521" s="131"/>
      <c r="CO521" s="131"/>
      <c r="CP521" s="131"/>
      <c r="CQ521" s="131"/>
      <c r="CR521" s="131"/>
      <c r="CS521" s="131"/>
      <c r="CT521" s="131"/>
      <c r="CU521" s="131"/>
      <c r="CV521" s="131"/>
      <c r="CW521" s="131"/>
      <c r="CX521" s="131"/>
    </row>
    <row r="522" spans="1:102" ht="16.5" customHeight="1">
      <c r="A522" s="207"/>
      <c r="B522" s="207"/>
      <c r="C522" s="207"/>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131"/>
      <c r="CN522" s="131"/>
      <c r="CO522" s="131"/>
      <c r="CP522" s="131"/>
      <c r="CQ522" s="131"/>
      <c r="CR522" s="131"/>
      <c r="CS522" s="131"/>
      <c r="CT522" s="131"/>
      <c r="CU522" s="131"/>
      <c r="CV522" s="131"/>
      <c r="CW522" s="131"/>
      <c r="CX522" s="131"/>
    </row>
    <row r="523" spans="1:102" ht="16.5" customHeight="1">
      <c r="A523" s="207"/>
      <c r="B523" s="207"/>
      <c r="C523" s="207"/>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131"/>
      <c r="CN523" s="131"/>
      <c r="CO523" s="131"/>
      <c r="CP523" s="131"/>
      <c r="CQ523" s="131"/>
      <c r="CR523" s="131"/>
      <c r="CS523" s="131"/>
      <c r="CT523" s="131"/>
      <c r="CU523" s="131"/>
      <c r="CV523" s="131"/>
      <c r="CW523" s="131"/>
      <c r="CX523" s="131"/>
    </row>
    <row r="524" spans="1:102" ht="16.5" customHeight="1">
      <c r="A524" s="207"/>
      <c r="B524" s="207"/>
      <c r="C524" s="207"/>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c r="CG524" s="131"/>
      <c r="CH524" s="131"/>
      <c r="CI524" s="131"/>
      <c r="CJ524" s="131"/>
      <c r="CK524" s="131"/>
      <c r="CL524" s="131"/>
      <c r="CM524" s="131"/>
      <c r="CN524" s="131"/>
      <c r="CO524" s="131"/>
      <c r="CP524" s="131"/>
      <c r="CQ524" s="131"/>
      <c r="CR524" s="131"/>
      <c r="CS524" s="131"/>
      <c r="CT524" s="131"/>
      <c r="CU524" s="131"/>
      <c r="CV524" s="131"/>
      <c r="CW524" s="131"/>
      <c r="CX524" s="131"/>
    </row>
    <row r="525" spans="1:102" ht="16.5" customHeight="1">
      <c r="A525" s="207"/>
      <c r="B525" s="207"/>
      <c r="C525" s="207"/>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c r="CG525" s="131"/>
      <c r="CH525" s="131"/>
      <c r="CI525" s="131"/>
      <c r="CJ525" s="131"/>
      <c r="CK525" s="131"/>
      <c r="CL525" s="131"/>
      <c r="CM525" s="131"/>
      <c r="CN525" s="131"/>
      <c r="CO525" s="131"/>
      <c r="CP525" s="131"/>
      <c r="CQ525" s="131"/>
      <c r="CR525" s="131"/>
      <c r="CS525" s="131"/>
      <c r="CT525" s="131"/>
      <c r="CU525" s="131"/>
      <c r="CV525" s="131"/>
      <c r="CW525" s="131"/>
      <c r="CX525" s="131"/>
    </row>
    <row r="526" spans="1:102" ht="16.5" customHeight="1">
      <c r="A526" s="207"/>
      <c r="B526" s="207"/>
      <c r="C526" s="207"/>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row>
    <row r="527" spans="1:102" ht="16.5" customHeight="1">
      <c r="A527" s="207"/>
      <c r="B527" s="207"/>
      <c r="C527" s="207"/>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131"/>
      <c r="CN527" s="131"/>
      <c r="CO527" s="131"/>
      <c r="CP527" s="131"/>
      <c r="CQ527" s="131"/>
      <c r="CR527" s="131"/>
      <c r="CS527" s="131"/>
      <c r="CT527" s="131"/>
      <c r="CU527" s="131"/>
      <c r="CV527" s="131"/>
      <c r="CW527" s="131"/>
      <c r="CX527" s="131"/>
    </row>
    <row r="528" spans="1:102" ht="16.5" customHeight="1">
      <c r="A528" s="207"/>
      <c r="B528" s="207"/>
      <c r="C528" s="207"/>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c r="CG528" s="131"/>
      <c r="CH528" s="131"/>
      <c r="CI528" s="131"/>
      <c r="CJ528" s="131"/>
      <c r="CK528" s="131"/>
      <c r="CL528" s="131"/>
      <c r="CM528" s="131"/>
      <c r="CN528" s="131"/>
      <c r="CO528" s="131"/>
      <c r="CP528" s="131"/>
      <c r="CQ528" s="131"/>
      <c r="CR528" s="131"/>
      <c r="CS528" s="131"/>
      <c r="CT528" s="131"/>
      <c r="CU528" s="131"/>
      <c r="CV528" s="131"/>
      <c r="CW528" s="131"/>
      <c r="CX528" s="131"/>
    </row>
    <row r="529" spans="1:102" ht="16.5" customHeight="1">
      <c r="A529" s="207"/>
      <c r="B529" s="207"/>
      <c r="C529" s="207"/>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c r="CG529" s="131"/>
      <c r="CH529" s="131"/>
      <c r="CI529" s="131"/>
      <c r="CJ529" s="131"/>
      <c r="CK529" s="131"/>
      <c r="CL529" s="131"/>
      <c r="CM529" s="131"/>
      <c r="CN529" s="131"/>
      <c r="CO529" s="131"/>
      <c r="CP529" s="131"/>
      <c r="CQ529" s="131"/>
      <c r="CR529" s="131"/>
      <c r="CS529" s="131"/>
      <c r="CT529" s="131"/>
      <c r="CU529" s="131"/>
      <c r="CV529" s="131"/>
      <c r="CW529" s="131"/>
      <c r="CX529" s="131"/>
    </row>
    <row r="530" spans="1:102" ht="16.5" customHeight="1">
      <c r="A530" s="207"/>
      <c r="B530" s="207"/>
      <c r="C530" s="207"/>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c r="CG530" s="131"/>
      <c r="CH530" s="131"/>
      <c r="CI530" s="131"/>
      <c r="CJ530" s="131"/>
      <c r="CK530" s="131"/>
      <c r="CL530" s="131"/>
      <c r="CM530" s="131"/>
      <c r="CN530" s="131"/>
      <c r="CO530" s="131"/>
      <c r="CP530" s="131"/>
      <c r="CQ530" s="131"/>
      <c r="CR530" s="131"/>
      <c r="CS530" s="131"/>
      <c r="CT530" s="131"/>
      <c r="CU530" s="131"/>
      <c r="CV530" s="131"/>
      <c r="CW530" s="131"/>
      <c r="CX530" s="131"/>
    </row>
    <row r="531" spans="1:102" ht="16.5" customHeight="1">
      <c r="A531" s="207"/>
      <c r="B531" s="207"/>
      <c r="C531" s="207"/>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c r="CH531" s="131"/>
      <c r="CI531" s="131"/>
      <c r="CJ531" s="131"/>
      <c r="CK531" s="131"/>
      <c r="CL531" s="131"/>
      <c r="CM531" s="131"/>
      <c r="CN531" s="131"/>
      <c r="CO531" s="131"/>
      <c r="CP531" s="131"/>
      <c r="CQ531" s="131"/>
      <c r="CR531" s="131"/>
      <c r="CS531" s="131"/>
      <c r="CT531" s="131"/>
      <c r="CU531" s="131"/>
      <c r="CV531" s="131"/>
      <c r="CW531" s="131"/>
      <c r="CX531" s="131"/>
    </row>
    <row r="532" spans="1:102" ht="16.5" customHeight="1">
      <c r="A532" s="207"/>
      <c r="B532" s="207"/>
      <c r="C532" s="207"/>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131"/>
      <c r="CN532" s="131"/>
      <c r="CO532" s="131"/>
      <c r="CP532" s="131"/>
      <c r="CQ532" s="131"/>
      <c r="CR532" s="131"/>
      <c r="CS532" s="131"/>
      <c r="CT532" s="131"/>
      <c r="CU532" s="131"/>
      <c r="CV532" s="131"/>
      <c r="CW532" s="131"/>
      <c r="CX532" s="131"/>
    </row>
    <row r="533" spans="1:102" ht="16.5" customHeight="1">
      <c r="A533" s="207"/>
      <c r="B533" s="207"/>
      <c r="C533" s="207"/>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c r="CG533" s="131"/>
      <c r="CH533" s="131"/>
      <c r="CI533" s="131"/>
      <c r="CJ533" s="131"/>
      <c r="CK533" s="131"/>
      <c r="CL533" s="131"/>
      <c r="CM533" s="131"/>
      <c r="CN533" s="131"/>
      <c r="CO533" s="131"/>
      <c r="CP533" s="131"/>
      <c r="CQ533" s="131"/>
      <c r="CR533" s="131"/>
      <c r="CS533" s="131"/>
      <c r="CT533" s="131"/>
      <c r="CU533" s="131"/>
      <c r="CV533" s="131"/>
      <c r="CW533" s="131"/>
      <c r="CX533" s="131"/>
    </row>
    <row r="534" spans="1:102" ht="16.5" customHeight="1">
      <c r="A534" s="207"/>
      <c r="B534" s="207"/>
      <c r="C534" s="207"/>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131"/>
      <c r="CN534" s="131"/>
      <c r="CO534" s="131"/>
      <c r="CP534" s="131"/>
      <c r="CQ534" s="131"/>
      <c r="CR534" s="131"/>
      <c r="CS534" s="131"/>
      <c r="CT534" s="131"/>
      <c r="CU534" s="131"/>
      <c r="CV534" s="131"/>
      <c r="CW534" s="131"/>
      <c r="CX534" s="131"/>
    </row>
    <row r="535" spans="1:102" ht="16.5" customHeight="1">
      <c r="A535" s="207"/>
      <c r="B535" s="207"/>
      <c r="C535" s="207"/>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131"/>
      <c r="CN535" s="131"/>
      <c r="CO535" s="131"/>
      <c r="CP535" s="131"/>
      <c r="CQ535" s="131"/>
      <c r="CR535" s="131"/>
      <c r="CS535" s="131"/>
      <c r="CT535" s="131"/>
      <c r="CU535" s="131"/>
      <c r="CV535" s="131"/>
      <c r="CW535" s="131"/>
      <c r="CX535" s="131"/>
    </row>
    <row r="536" spans="1:102" ht="16.5" customHeight="1">
      <c r="A536" s="207"/>
      <c r="B536" s="207"/>
      <c r="C536" s="207"/>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131"/>
      <c r="CN536" s="131"/>
      <c r="CO536" s="131"/>
      <c r="CP536" s="131"/>
      <c r="CQ536" s="131"/>
      <c r="CR536" s="131"/>
      <c r="CS536" s="131"/>
      <c r="CT536" s="131"/>
      <c r="CU536" s="131"/>
      <c r="CV536" s="131"/>
      <c r="CW536" s="131"/>
      <c r="CX536" s="131"/>
    </row>
    <row r="537" spans="1:102" ht="16.5" customHeight="1">
      <c r="A537" s="207"/>
      <c r="B537" s="207"/>
      <c r="C537" s="207"/>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c r="CG537" s="131"/>
      <c r="CH537" s="131"/>
      <c r="CI537" s="131"/>
      <c r="CJ537" s="131"/>
      <c r="CK537" s="131"/>
      <c r="CL537" s="131"/>
      <c r="CM537" s="131"/>
      <c r="CN537" s="131"/>
      <c r="CO537" s="131"/>
      <c r="CP537" s="131"/>
      <c r="CQ537" s="131"/>
      <c r="CR537" s="131"/>
      <c r="CS537" s="131"/>
      <c r="CT537" s="131"/>
      <c r="CU537" s="131"/>
      <c r="CV537" s="131"/>
      <c r="CW537" s="131"/>
      <c r="CX537" s="131"/>
    </row>
    <row r="538" spans="1:102" ht="16.5" customHeight="1">
      <c r="A538" s="207"/>
      <c r="B538" s="207"/>
      <c r="C538" s="207"/>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row>
    <row r="539" spans="1:102" ht="16.5" customHeight="1">
      <c r="A539" s="207"/>
      <c r="B539" s="207"/>
      <c r="C539" s="207"/>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131"/>
      <c r="CN539" s="131"/>
      <c r="CO539" s="131"/>
      <c r="CP539" s="131"/>
      <c r="CQ539" s="131"/>
      <c r="CR539" s="131"/>
      <c r="CS539" s="131"/>
      <c r="CT539" s="131"/>
      <c r="CU539" s="131"/>
      <c r="CV539" s="131"/>
      <c r="CW539" s="131"/>
      <c r="CX539" s="131"/>
    </row>
    <row r="540" spans="1:102" ht="16.5" customHeight="1">
      <c r="A540" s="207"/>
      <c r="B540" s="207"/>
      <c r="C540" s="207"/>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c r="CG540" s="131"/>
      <c r="CH540" s="131"/>
      <c r="CI540" s="131"/>
      <c r="CJ540" s="131"/>
      <c r="CK540" s="131"/>
      <c r="CL540" s="131"/>
      <c r="CM540" s="131"/>
      <c r="CN540" s="131"/>
      <c r="CO540" s="131"/>
      <c r="CP540" s="131"/>
      <c r="CQ540" s="131"/>
      <c r="CR540" s="131"/>
      <c r="CS540" s="131"/>
      <c r="CT540" s="131"/>
      <c r="CU540" s="131"/>
      <c r="CV540" s="131"/>
      <c r="CW540" s="131"/>
      <c r="CX540" s="131"/>
    </row>
    <row r="541" spans="1:102" ht="16.5" customHeight="1">
      <c r="A541" s="207"/>
      <c r="B541" s="207"/>
      <c r="C541" s="207"/>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131"/>
      <c r="CN541" s="131"/>
      <c r="CO541" s="131"/>
      <c r="CP541" s="131"/>
      <c r="CQ541" s="131"/>
      <c r="CR541" s="131"/>
      <c r="CS541" s="131"/>
      <c r="CT541" s="131"/>
      <c r="CU541" s="131"/>
      <c r="CV541" s="131"/>
      <c r="CW541" s="131"/>
      <c r="CX541" s="131"/>
    </row>
    <row r="542" spans="1:102" ht="16.5" customHeight="1">
      <c r="A542" s="207"/>
      <c r="B542" s="207"/>
      <c r="C542" s="207"/>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131"/>
      <c r="CN542" s="131"/>
      <c r="CO542" s="131"/>
      <c r="CP542" s="131"/>
      <c r="CQ542" s="131"/>
      <c r="CR542" s="131"/>
      <c r="CS542" s="131"/>
      <c r="CT542" s="131"/>
      <c r="CU542" s="131"/>
      <c r="CV542" s="131"/>
      <c r="CW542" s="131"/>
      <c r="CX542" s="131"/>
    </row>
    <row r="543" spans="1:102" ht="16.5" customHeight="1">
      <c r="A543" s="207"/>
      <c r="B543" s="207"/>
      <c r="C543" s="207"/>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c r="CG543" s="131"/>
      <c r="CH543" s="131"/>
      <c r="CI543" s="131"/>
      <c r="CJ543" s="131"/>
      <c r="CK543" s="131"/>
      <c r="CL543" s="131"/>
      <c r="CM543" s="131"/>
      <c r="CN543" s="131"/>
      <c r="CO543" s="131"/>
      <c r="CP543" s="131"/>
      <c r="CQ543" s="131"/>
      <c r="CR543" s="131"/>
      <c r="CS543" s="131"/>
      <c r="CT543" s="131"/>
      <c r="CU543" s="131"/>
      <c r="CV543" s="131"/>
      <c r="CW543" s="131"/>
      <c r="CX543" s="131"/>
    </row>
    <row r="544" spans="1:102" ht="16.5" customHeight="1">
      <c r="A544" s="207"/>
      <c r="B544" s="207"/>
      <c r="C544" s="207"/>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131"/>
      <c r="CN544" s="131"/>
      <c r="CO544" s="131"/>
      <c r="CP544" s="131"/>
      <c r="CQ544" s="131"/>
      <c r="CR544" s="131"/>
      <c r="CS544" s="131"/>
      <c r="CT544" s="131"/>
      <c r="CU544" s="131"/>
      <c r="CV544" s="131"/>
      <c r="CW544" s="131"/>
      <c r="CX544" s="131"/>
    </row>
    <row r="545" spans="1:102" ht="16.5" customHeight="1">
      <c r="A545" s="207"/>
      <c r="B545" s="207"/>
      <c r="C545" s="207"/>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131"/>
      <c r="CN545" s="131"/>
      <c r="CO545" s="131"/>
      <c r="CP545" s="131"/>
      <c r="CQ545" s="131"/>
      <c r="CR545" s="131"/>
      <c r="CS545" s="131"/>
      <c r="CT545" s="131"/>
      <c r="CU545" s="131"/>
      <c r="CV545" s="131"/>
      <c r="CW545" s="131"/>
      <c r="CX545" s="131"/>
    </row>
    <row r="546" spans="1:102" ht="16.5" customHeight="1">
      <c r="A546" s="207"/>
      <c r="B546" s="207"/>
      <c r="C546" s="207"/>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c r="CG546" s="131"/>
      <c r="CH546" s="131"/>
      <c r="CI546" s="131"/>
      <c r="CJ546" s="131"/>
      <c r="CK546" s="131"/>
      <c r="CL546" s="131"/>
      <c r="CM546" s="131"/>
      <c r="CN546" s="131"/>
      <c r="CO546" s="131"/>
      <c r="CP546" s="131"/>
      <c r="CQ546" s="131"/>
      <c r="CR546" s="131"/>
      <c r="CS546" s="131"/>
      <c r="CT546" s="131"/>
      <c r="CU546" s="131"/>
      <c r="CV546" s="131"/>
      <c r="CW546" s="131"/>
      <c r="CX546" s="131"/>
    </row>
    <row r="547" spans="1:102" ht="16.5" customHeight="1">
      <c r="A547" s="207"/>
      <c r="B547" s="207"/>
      <c r="C547" s="207"/>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c r="CG547" s="131"/>
      <c r="CH547" s="131"/>
      <c r="CI547" s="131"/>
      <c r="CJ547" s="131"/>
      <c r="CK547" s="131"/>
      <c r="CL547" s="131"/>
      <c r="CM547" s="131"/>
      <c r="CN547" s="131"/>
      <c r="CO547" s="131"/>
      <c r="CP547" s="131"/>
      <c r="CQ547" s="131"/>
      <c r="CR547" s="131"/>
      <c r="CS547" s="131"/>
      <c r="CT547" s="131"/>
      <c r="CU547" s="131"/>
      <c r="CV547" s="131"/>
      <c r="CW547" s="131"/>
      <c r="CX547" s="131"/>
    </row>
    <row r="548" spans="1:102" ht="16.5" customHeight="1">
      <c r="A548" s="207"/>
      <c r="B548" s="207"/>
      <c r="C548" s="207"/>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c r="CG548" s="131"/>
      <c r="CH548" s="131"/>
      <c r="CI548" s="131"/>
      <c r="CJ548" s="131"/>
      <c r="CK548" s="131"/>
      <c r="CL548" s="131"/>
      <c r="CM548" s="131"/>
      <c r="CN548" s="131"/>
      <c r="CO548" s="131"/>
      <c r="CP548" s="131"/>
      <c r="CQ548" s="131"/>
      <c r="CR548" s="131"/>
      <c r="CS548" s="131"/>
      <c r="CT548" s="131"/>
      <c r="CU548" s="131"/>
      <c r="CV548" s="131"/>
      <c r="CW548" s="131"/>
      <c r="CX548" s="131"/>
    </row>
    <row r="549" spans="1:102" ht="16.5" customHeight="1">
      <c r="A549" s="207"/>
      <c r="B549" s="207"/>
      <c r="C549" s="207"/>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c r="CG549" s="131"/>
      <c r="CH549" s="131"/>
      <c r="CI549" s="131"/>
      <c r="CJ549" s="131"/>
      <c r="CK549" s="131"/>
      <c r="CL549" s="131"/>
      <c r="CM549" s="131"/>
      <c r="CN549" s="131"/>
      <c r="CO549" s="131"/>
      <c r="CP549" s="131"/>
      <c r="CQ549" s="131"/>
      <c r="CR549" s="131"/>
      <c r="CS549" s="131"/>
      <c r="CT549" s="131"/>
      <c r="CU549" s="131"/>
      <c r="CV549" s="131"/>
      <c r="CW549" s="131"/>
      <c r="CX549" s="131"/>
    </row>
    <row r="550" spans="1:102" ht="16.5" customHeight="1">
      <c r="A550" s="207"/>
      <c r="B550" s="207"/>
      <c r="C550" s="207"/>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c r="CG550" s="131"/>
      <c r="CH550" s="131"/>
      <c r="CI550" s="131"/>
      <c r="CJ550" s="131"/>
      <c r="CK550" s="131"/>
      <c r="CL550" s="131"/>
      <c r="CM550" s="131"/>
      <c r="CN550" s="131"/>
      <c r="CO550" s="131"/>
      <c r="CP550" s="131"/>
      <c r="CQ550" s="131"/>
      <c r="CR550" s="131"/>
      <c r="CS550" s="131"/>
      <c r="CT550" s="131"/>
      <c r="CU550" s="131"/>
      <c r="CV550" s="131"/>
      <c r="CW550" s="131"/>
      <c r="CX550" s="131"/>
    </row>
    <row r="551" spans="1:102" ht="16.5" customHeight="1">
      <c r="A551" s="207"/>
      <c r="B551" s="207"/>
      <c r="C551" s="207"/>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131"/>
      <c r="CN551" s="131"/>
      <c r="CO551" s="131"/>
      <c r="CP551" s="131"/>
      <c r="CQ551" s="131"/>
      <c r="CR551" s="131"/>
      <c r="CS551" s="131"/>
      <c r="CT551" s="131"/>
      <c r="CU551" s="131"/>
      <c r="CV551" s="131"/>
      <c r="CW551" s="131"/>
      <c r="CX551" s="131"/>
    </row>
    <row r="552" spans="1:102" ht="16.5" customHeight="1">
      <c r="A552" s="207"/>
      <c r="B552" s="207"/>
      <c r="C552" s="207"/>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c r="CG552" s="131"/>
      <c r="CH552" s="131"/>
      <c r="CI552" s="131"/>
      <c r="CJ552" s="131"/>
      <c r="CK552" s="131"/>
      <c r="CL552" s="131"/>
      <c r="CM552" s="131"/>
      <c r="CN552" s="131"/>
      <c r="CO552" s="131"/>
      <c r="CP552" s="131"/>
      <c r="CQ552" s="131"/>
      <c r="CR552" s="131"/>
      <c r="CS552" s="131"/>
      <c r="CT552" s="131"/>
      <c r="CU552" s="131"/>
      <c r="CV552" s="131"/>
      <c r="CW552" s="131"/>
      <c r="CX552" s="131"/>
    </row>
    <row r="553" spans="1:102" ht="16.5" customHeight="1">
      <c r="A553" s="207"/>
      <c r="B553" s="207"/>
      <c r="C553" s="207"/>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131"/>
      <c r="CN553" s="131"/>
      <c r="CO553" s="131"/>
      <c r="CP553" s="131"/>
      <c r="CQ553" s="131"/>
      <c r="CR553" s="131"/>
      <c r="CS553" s="131"/>
      <c r="CT553" s="131"/>
      <c r="CU553" s="131"/>
      <c r="CV553" s="131"/>
      <c r="CW553" s="131"/>
      <c r="CX553" s="131"/>
    </row>
    <row r="554" spans="1:102" ht="16.5" customHeight="1">
      <c r="A554" s="207"/>
      <c r="B554" s="207"/>
      <c r="C554" s="207"/>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c r="CL554" s="131"/>
      <c r="CM554" s="131"/>
      <c r="CN554" s="131"/>
      <c r="CO554" s="131"/>
      <c r="CP554" s="131"/>
      <c r="CQ554" s="131"/>
      <c r="CR554" s="131"/>
      <c r="CS554" s="131"/>
      <c r="CT554" s="131"/>
      <c r="CU554" s="131"/>
      <c r="CV554" s="131"/>
      <c r="CW554" s="131"/>
      <c r="CX554" s="131"/>
    </row>
    <row r="555" spans="1:102" ht="16.5" customHeight="1">
      <c r="A555" s="207"/>
      <c r="B555" s="207"/>
      <c r="C555" s="207"/>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c r="CG555" s="131"/>
      <c r="CH555" s="131"/>
      <c r="CI555" s="131"/>
      <c r="CJ555" s="131"/>
      <c r="CK555" s="131"/>
      <c r="CL555" s="131"/>
      <c r="CM555" s="131"/>
      <c r="CN555" s="131"/>
      <c r="CO555" s="131"/>
      <c r="CP555" s="131"/>
      <c r="CQ555" s="131"/>
      <c r="CR555" s="131"/>
      <c r="CS555" s="131"/>
      <c r="CT555" s="131"/>
      <c r="CU555" s="131"/>
      <c r="CV555" s="131"/>
      <c r="CW555" s="131"/>
      <c r="CX555" s="131"/>
    </row>
    <row r="556" spans="1:102" ht="16.5" customHeight="1">
      <c r="A556" s="207"/>
      <c r="B556" s="207"/>
      <c r="C556" s="207"/>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c r="CG556" s="131"/>
      <c r="CH556" s="131"/>
      <c r="CI556" s="131"/>
      <c r="CJ556" s="131"/>
      <c r="CK556" s="131"/>
      <c r="CL556" s="131"/>
      <c r="CM556" s="131"/>
      <c r="CN556" s="131"/>
      <c r="CO556" s="131"/>
      <c r="CP556" s="131"/>
      <c r="CQ556" s="131"/>
      <c r="CR556" s="131"/>
      <c r="CS556" s="131"/>
      <c r="CT556" s="131"/>
      <c r="CU556" s="131"/>
      <c r="CV556" s="131"/>
      <c r="CW556" s="131"/>
      <c r="CX556" s="131"/>
    </row>
    <row r="557" spans="1:102" ht="16.5" customHeight="1">
      <c r="A557" s="207"/>
      <c r="B557" s="207"/>
      <c r="C557" s="207"/>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131"/>
      <c r="CN557" s="131"/>
      <c r="CO557" s="131"/>
      <c r="CP557" s="131"/>
      <c r="CQ557" s="131"/>
      <c r="CR557" s="131"/>
      <c r="CS557" s="131"/>
      <c r="CT557" s="131"/>
      <c r="CU557" s="131"/>
      <c r="CV557" s="131"/>
      <c r="CW557" s="131"/>
      <c r="CX557" s="131"/>
    </row>
    <row r="558" spans="1:102" ht="16.5" customHeight="1">
      <c r="A558" s="207"/>
      <c r="B558" s="207"/>
      <c r="C558" s="207"/>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c r="CG558" s="131"/>
      <c r="CH558" s="131"/>
      <c r="CI558" s="131"/>
      <c r="CJ558" s="131"/>
      <c r="CK558" s="131"/>
      <c r="CL558" s="131"/>
      <c r="CM558" s="131"/>
      <c r="CN558" s="131"/>
      <c r="CO558" s="131"/>
      <c r="CP558" s="131"/>
      <c r="CQ558" s="131"/>
      <c r="CR558" s="131"/>
      <c r="CS558" s="131"/>
      <c r="CT558" s="131"/>
      <c r="CU558" s="131"/>
      <c r="CV558" s="131"/>
      <c r="CW558" s="131"/>
      <c r="CX558" s="131"/>
    </row>
    <row r="559" spans="1:102" ht="16.5" customHeight="1">
      <c r="A559" s="207"/>
      <c r="B559" s="207"/>
      <c r="C559" s="207"/>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131"/>
      <c r="CN559" s="131"/>
      <c r="CO559" s="131"/>
      <c r="CP559" s="131"/>
      <c r="CQ559" s="131"/>
      <c r="CR559" s="131"/>
      <c r="CS559" s="131"/>
      <c r="CT559" s="131"/>
      <c r="CU559" s="131"/>
      <c r="CV559" s="131"/>
      <c r="CW559" s="131"/>
      <c r="CX559" s="131"/>
    </row>
    <row r="560" spans="1:102" ht="16.5" customHeight="1">
      <c r="A560" s="207"/>
      <c r="B560" s="207"/>
      <c r="C560" s="207"/>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131"/>
      <c r="CN560" s="131"/>
      <c r="CO560" s="131"/>
      <c r="CP560" s="131"/>
      <c r="CQ560" s="131"/>
      <c r="CR560" s="131"/>
      <c r="CS560" s="131"/>
      <c r="CT560" s="131"/>
      <c r="CU560" s="131"/>
      <c r="CV560" s="131"/>
      <c r="CW560" s="131"/>
      <c r="CX560" s="131"/>
    </row>
    <row r="561" spans="1:102" ht="16.5" customHeight="1">
      <c r="A561" s="207"/>
      <c r="B561" s="207"/>
      <c r="C561" s="207"/>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131"/>
      <c r="CN561" s="131"/>
      <c r="CO561" s="131"/>
      <c r="CP561" s="131"/>
      <c r="CQ561" s="131"/>
      <c r="CR561" s="131"/>
      <c r="CS561" s="131"/>
      <c r="CT561" s="131"/>
      <c r="CU561" s="131"/>
      <c r="CV561" s="131"/>
      <c r="CW561" s="131"/>
      <c r="CX561" s="131"/>
    </row>
    <row r="562" spans="1:102" ht="16.5" customHeight="1">
      <c r="A562" s="207"/>
      <c r="B562" s="207"/>
      <c r="C562" s="207"/>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c r="CG562" s="131"/>
      <c r="CH562" s="131"/>
      <c r="CI562" s="131"/>
      <c r="CJ562" s="131"/>
      <c r="CK562" s="131"/>
      <c r="CL562" s="131"/>
      <c r="CM562" s="131"/>
      <c r="CN562" s="131"/>
      <c r="CO562" s="131"/>
      <c r="CP562" s="131"/>
      <c r="CQ562" s="131"/>
      <c r="CR562" s="131"/>
      <c r="CS562" s="131"/>
      <c r="CT562" s="131"/>
      <c r="CU562" s="131"/>
      <c r="CV562" s="131"/>
      <c r="CW562" s="131"/>
      <c r="CX562" s="131"/>
    </row>
    <row r="563" spans="1:102" ht="16.5" customHeight="1">
      <c r="A563" s="207"/>
      <c r="B563" s="207"/>
      <c r="C563" s="207"/>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c r="CG563" s="131"/>
      <c r="CH563" s="131"/>
      <c r="CI563" s="131"/>
      <c r="CJ563" s="131"/>
      <c r="CK563" s="131"/>
      <c r="CL563" s="131"/>
      <c r="CM563" s="131"/>
      <c r="CN563" s="131"/>
      <c r="CO563" s="131"/>
      <c r="CP563" s="131"/>
      <c r="CQ563" s="131"/>
      <c r="CR563" s="131"/>
      <c r="CS563" s="131"/>
      <c r="CT563" s="131"/>
      <c r="CU563" s="131"/>
      <c r="CV563" s="131"/>
      <c r="CW563" s="131"/>
      <c r="CX563" s="131"/>
    </row>
    <row r="564" spans="1:102" ht="16.5" customHeight="1">
      <c r="A564" s="207"/>
      <c r="B564" s="207"/>
      <c r="C564" s="207"/>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c r="CG564" s="131"/>
      <c r="CH564" s="131"/>
      <c r="CI564" s="131"/>
      <c r="CJ564" s="131"/>
      <c r="CK564" s="131"/>
      <c r="CL564" s="131"/>
      <c r="CM564" s="131"/>
      <c r="CN564" s="131"/>
      <c r="CO564" s="131"/>
      <c r="CP564" s="131"/>
      <c r="CQ564" s="131"/>
      <c r="CR564" s="131"/>
      <c r="CS564" s="131"/>
      <c r="CT564" s="131"/>
      <c r="CU564" s="131"/>
      <c r="CV564" s="131"/>
      <c r="CW564" s="131"/>
      <c r="CX564" s="131"/>
    </row>
    <row r="565" spans="1:102" ht="16.5" customHeight="1">
      <c r="A565" s="207"/>
      <c r="B565" s="207"/>
      <c r="C565" s="207"/>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131"/>
      <c r="CN565" s="131"/>
      <c r="CO565" s="131"/>
      <c r="CP565" s="131"/>
      <c r="CQ565" s="131"/>
      <c r="CR565" s="131"/>
      <c r="CS565" s="131"/>
      <c r="CT565" s="131"/>
      <c r="CU565" s="131"/>
      <c r="CV565" s="131"/>
      <c r="CW565" s="131"/>
      <c r="CX565" s="131"/>
    </row>
    <row r="566" spans="1:102" ht="16.5" customHeight="1">
      <c r="A566" s="207"/>
      <c r="B566" s="207"/>
      <c r="C566" s="207"/>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c r="CL566" s="131"/>
      <c r="CM566" s="131"/>
      <c r="CN566" s="131"/>
      <c r="CO566" s="131"/>
      <c r="CP566" s="131"/>
      <c r="CQ566" s="131"/>
      <c r="CR566" s="131"/>
      <c r="CS566" s="131"/>
      <c r="CT566" s="131"/>
      <c r="CU566" s="131"/>
      <c r="CV566" s="131"/>
      <c r="CW566" s="131"/>
      <c r="CX566" s="131"/>
    </row>
    <row r="567" spans="1:102" ht="16.5" customHeight="1">
      <c r="A567" s="207"/>
      <c r="B567" s="207"/>
      <c r="C567" s="207"/>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131"/>
      <c r="CN567" s="131"/>
      <c r="CO567" s="131"/>
      <c r="CP567" s="131"/>
      <c r="CQ567" s="131"/>
      <c r="CR567" s="131"/>
      <c r="CS567" s="131"/>
      <c r="CT567" s="131"/>
      <c r="CU567" s="131"/>
      <c r="CV567" s="131"/>
      <c r="CW567" s="131"/>
      <c r="CX567" s="131"/>
    </row>
    <row r="568" spans="1:102" ht="16.5" customHeight="1">
      <c r="A568" s="207"/>
      <c r="B568" s="207"/>
      <c r="C568" s="207"/>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c r="CG568" s="131"/>
      <c r="CH568" s="131"/>
      <c r="CI568" s="131"/>
      <c r="CJ568" s="131"/>
      <c r="CK568" s="131"/>
      <c r="CL568" s="131"/>
      <c r="CM568" s="131"/>
      <c r="CN568" s="131"/>
      <c r="CO568" s="131"/>
      <c r="CP568" s="131"/>
      <c r="CQ568" s="131"/>
      <c r="CR568" s="131"/>
      <c r="CS568" s="131"/>
      <c r="CT568" s="131"/>
      <c r="CU568" s="131"/>
      <c r="CV568" s="131"/>
      <c r="CW568" s="131"/>
      <c r="CX568" s="131"/>
    </row>
    <row r="569" spans="1:102" ht="16.5" customHeight="1">
      <c r="A569" s="207"/>
      <c r="B569" s="207"/>
      <c r="C569" s="207"/>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c r="CG569" s="131"/>
      <c r="CH569" s="131"/>
      <c r="CI569" s="131"/>
      <c r="CJ569" s="131"/>
      <c r="CK569" s="131"/>
      <c r="CL569" s="131"/>
      <c r="CM569" s="131"/>
      <c r="CN569" s="131"/>
      <c r="CO569" s="131"/>
      <c r="CP569" s="131"/>
      <c r="CQ569" s="131"/>
      <c r="CR569" s="131"/>
      <c r="CS569" s="131"/>
      <c r="CT569" s="131"/>
      <c r="CU569" s="131"/>
      <c r="CV569" s="131"/>
      <c r="CW569" s="131"/>
      <c r="CX569" s="131"/>
    </row>
    <row r="570" spans="1:102" ht="16.5" customHeight="1">
      <c r="A570" s="207"/>
      <c r="B570" s="207"/>
      <c r="C570" s="207"/>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c r="CG570" s="131"/>
      <c r="CH570" s="131"/>
      <c r="CI570" s="131"/>
      <c r="CJ570" s="131"/>
      <c r="CK570" s="131"/>
      <c r="CL570" s="131"/>
      <c r="CM570" s="131"/>
      <c r="CN570" s="131"/>
      <c r="CO570" s="131"/>
      <c r="CP570" s="131"/>
      <c r="CQ570" s="131"/>
      <c r="CR570" s="131"/>
      <c r="CS570" s="131"/>
      <c r="CT570" s="131"/>
      <c r="CU570" s="131"/>
      <c r="CV570" s="131"/>
      <c r="CW570" s="131"/>
      <c r="CX570" s="131"/>
    </row>
    <row r="571" spans="1:102" ht="16.5" customHeight="1">
      <c r="A571" s="207"/>
      <c r="B571" s="207"/>
      <c r="C571" s="207"/>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c r="CG571" s="131"/>
      <c r="CH571" s="131"/>
      <c r="CI571" s="131"/>
      <c r="CJ571" s="131"/>
      <c r="CK571" s="131"/>
      <c r="CL571" s="131"/>
      <c r="CM571" s="131"/>
      <c r="CN571" s="131"/>
      <c r="CO571" s="131"/>
      <c r="CP571" s="131"/>
      <c r="CQ571" s="131"/>
      <c r="CR571" s="131"/>
      <c r="CS571" s="131"/>
      <c r="CT571" s="131"/>
      <c r="CU571" s="131"/>
      <c r="CV571" s="131"/>
      <c r="CW571" s="131"/>
      <c r="CX571" s="131"/>
    </row>
    <row r="572" spans="1:102" ht="16.5" customHeight="1">
      <c r="A572" s="207"/>
      <c r="B572" s="207"/>
      <c r="C572" s="207"/>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131"/>
      <c r="CN572" s="131"/>
      <c r="CO572" s="131"/>
      <c r="CP572" s="131"/>
      <c r="CQ572" s="131"/>
      <c r="CR572" s="131"/>
      <c r="CS572" s="131"/>
      <c r="CT572" s="131"/>
      <c r="CU572" s="131"/>
      <c r="CV572" s="131"/>
      <c r="CW572" s="131"/>
      <c r="CX572" s="131"/>
    </row>
    <row r="573" spans="1:102" ht="16.5" customHeight="1">
      <c r="A573" s="207"/>
      <c r="B573" s="207"/>
      <c r="C573" s="207"/>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c r="CG573" s="131"/>
      <c r="CH573" s="131"/>
      <c r="CI573" s="131"/>
      <c r="CJ573" s="131"/>
      <c r="CK573" s="131"/>
      <c r="CL573" s="131"/>
      <c r="CM573" s="131"/>
      <c r="CN573" s="131"/>
      <c r="CO573" s="131"/>
      <c r="CP573" s="131"/>
      <c r="CQ573" s="131"/>
      <c r="CR573" s="131"/>
      <c r="CS573" s="131"/>
      <c r="CT573" s="131"/>
      <c r="CU573" s="131"/>
      <c r="CV573" s="131"/>
      <c r="CW573" s="131"/>
      <c r="CX573" s="131"/>
    </row>
    <row r="574" spans="1:102" ht="16.5" customHeight="1">
      <c r="A574" s="207"/>
      <c r="B574" s="207"/>
      <c r="C574" s="207"/>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c r="CG574" s="131"/>
      <c r="CH574" s="131"/>
      <c r="CI574" s="131"/>
      <c r="CJ574" s="131"/>
      <c r="CK574" s="131"/>
      <c r="CL574" s="131"/>
      <c r="CM574" s="131"/>
      <c r="CN574" s="131"/>
      <c r="CO574" s="131"/>
      <c r="CP574" s="131"/>
      <c r="CQ574" s="131"/>
      <c r="CR574" s="131"/>
      <c r="CS574" s="131"/>
      <c r="CT574" s="131"/>
      <c r="CU574" s="131"/>
      <c r="CV574" s="131"/>
      <c r="CW574" s="131"/>
      <c r="CX574" s="131"/>
    </row>
    <row r="575" spans="1:102" ht="16.5" customHeight="1">
      <c r="A575" s="207"/>
      <c r="B575" s="207"/>
      <c r="C575" s="207"/>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row>
    <row r="576" spans="1:102" ht="16.5" customHeight="1">
      <c r="A576" s="207"/>
      <c r="B576" s="207"/>
      <c r="C576" s="207"/>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131"/>
      <c r="CN576" s="131"/>
      <c r="CO576" s="131"/>
      <c r="CP576" s="131"/>
      <c r="CQ576" s="131"/>
      <c r="CR576" s="131"/>
      <c r="CS576" s="131"/>
      <c r="CT576" s="131"/>
      <c r="CU576" s="131"/>
      <c r="CV576" s="131"/>
      <c r="CW576" s="131"/>
      <c r="CX576" s="131"/>
    </row>
    <row r="577" spans="1:102" ht="16.5" customHeight="1">
      <c r="A577" s="207"/>
      <c r="B577" s="207"/>
      <c r="C577" s="207"/>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c r="CG577" s="131"/>
      <c r="CH577" s="131"/>
      <c r="CI577" s="131"/>
      <c r="CJ577" s="131"/>
      <c r="CK577" s="131"/>
      <c r="CL577" s="131"/>
      <c r="CM577" s="131"/>
      <c r="CN577" s="131"/>
      <c r="CO577" s="131"/>
      <c r="CP577" s="131"/>
      <c r="CQ577" s="131"/>
      <c r="CR577" s="131"/>
      <c r="CS577" s="131"/>
      <c r="CT577" s="131"/>
      <c r="CU577" s="131"/>
      <c r="CV577" s="131"/>
      <c r="CW577" s="131"/>
      <c r="CX577" s="131"/>
    </row>
    <row r="578" spans="1:102" ht="16.5" customHeight="1">
      <c r="A578" s="207"/>
      <c r="B578" s="207"/>
      <c r="C578" s="207"/>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131"/>
      <c r="CN578" s="131"/>
      <c r="CO578" s="131"/>
      <c r="CP578" s="131"/>
      <c r="CQ578" s="131"/>
      <c r="CR578" s="131"/>
      <c r="CS578" s="131"/>
      <c r="CT578" s="131"/>
      <c r="CU578" s="131"/>
      <c r="CV578" s="131"/>
      <c r="CW578" s="131"/>
      <c r="CX578" s="131"/>
    </row>
    <row r="579" spans="1:102" ht="16.5" customHeight="1">
      <c r="A579" s="207"/>
      <c r="B579" s="207"/>
      <c r="C579" s="207"/>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c r="CG579" s="131"/>
      <c r="CH579" s="131"/>
      <c r="CI579" s="131"/>
      <c r="CJ579" s="131"/>
      <c r="CK579" s="131"/>
      <c r="CL579" s="131"/>
      <c r="CM579" s="131"/>
      <c r="CN579" s="131"/>
      <c r="CO579" s="131"/>
      <c r="CP579" s="131"/>
      <c r="CQ579" s="131"/>
      <c r="CR579" s="131"/>
      <c r="CS579" s="131"/>
      <c r="CT579" s="131"/>
      <c r="CU579" s="131"/>
      <c r="CV579" s="131"/>
      <c r="CW579" s="131"/>
      <c r="CX579" s="131"/>
    </row>
    <row r="580" spans="1:102" ht="16.5" customHeight="1">
      <c r="A580" s="207"/>
      <c r="B580" s="207"/>
      <c r="C580" s="207"/>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131"/>
      <c r="CN580" s="131"/>
      <c r="CO580" s="131"/>
      <c r="CP580" s="131"/>
      <c r="CQ580" s="131"/>
      <c r="CR580" s="131"/>
      <c r="CS580" s="131"/>
      <c r="CT580" s="131"/>
      <c r="CU580" s="131"/>
      <c r="CV580" s="131"/>
      <c r="CW580" s="131"/>
      <c r="CX580" s="131"/>
    </row>
    <row r="581" spans="1:102" ht="16.5" customHeight="1">
      <c r="A581" s="207"/>
      <c r="B581" s="207"/>
      <c r="C581" s="207"/>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131"/>
      <c r="CN581" s="131"/>
      <c r="CO581" s="131"/>
      <c r="CP581" s="131"/>
      <c r="CQ581" s="131"/>
      <c r="CR581" s="131"/>
      <c r="CS581" s="131"/>
      <c r="CT581" s="131"/>
      <c r="CU581" s="131"/>
      <c r="CV581" s="131"/>
      <c r="CW581" s="131"/>
      <c r="CX581" s="131"/>
    </row>
    <row r="582" spans="1:102" ht="16.5" customHeight="1">
      <c r="A582" s="207"/>
      <c r="B582" s="207"/>
      <c r="C582" s="207"/>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c r="CG582" s="131"/>
      <c r="CH582" s="131"/>
      <c r="CI582" s="131"/>
      <c r="CJ582" s="131"/>
      <c r="CK582" s="131"/>
      <c r="CL582" s="131"/>
      <c r="CM582" s="131"/>
      <c r="CN582" s="131"/>
      <c r="CO582" s="131"/>
      <c r="CP582" s="131"/>
      <c r="CQ582" s="131"/>
      <c r="CR582" s="131"/>
      <c r="CS582" s="131"/>
      <c r="CT582" s="131"/>
      <c r="CU582" s="131"/>
      <c r="CV582" s="131"/>
      <c r="CW582" s="131"/>
      <c r="CX582" s="131"/>
    </row>
    <row r="583" spans="1:102" ht="16.5" customHeight="1">
      <c r="A583" s="207"/>
      <c r="B583" s="207"/>
      <c r="C583" s="207"/>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c r="CG583" s="131"/>
      <c r="CH583" s="131"/>
      <c r="CI583" s="131"/>
      <c r="CJ583" s="131"/>
      <c r="CK583" s="131"/>
      <c r="CL583" s="131"/>
      <c r="CM583" s="131"/>
      <c r="CN583" s="131"/>
      <c r="CO583" s="131"/>
      <c r="CP583" s="131"/>
      <c r="CQ583" s="131"/>
      <c r="CR583" s="131"/>
      <c r="CS583" s="131"/>
      <c r="CT583" s="131"/>
      <c r="CU583" s="131"/>
      <c r="CV583" s="131"/>
      <c r="CW583" s="131"/>
      <c r="CX583" s="131"/>
    </row>
    <row r="584" spans="1:102" ht="16.5" customHeight="1">
      <c r="A584" s="207"/>
      <c r="B584" s="207"/>
      <c r="C584" s="207"/>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c r="CG584" s="131"/>
      <c r="CH584" s="131"/>
      <c r="CI584" s="131"/>
      <c r="CJ584" s="131"/>
      <c r="CK584" s="131"/>
      <c r="CL584" s="131"/>
      <c r="CM584" s="131"/>
      <c r="CN584" s="131"/>
      <c r="CO584" s="131"/>
      <c r="CP584" s="131"/>
      <c r="CQ584" s="131"/>
      <c r="CR584" s="131"/>
      <c r="CS584" s="131"/>
      <c r="CT584" s="131"/>
      <c r="CU584" s="131"/>
      <c r="CV584" s="131"/>
      <c r="CW584" s="131"/>
      <c r="CX584" s="131"/>
    </row>
    <row r="585" spans="1:102" ht="16.5" customHeight="1">
      <c r="A585" s="207"/>
      <c r="B585" s="207"/>
      <c r="C585" s="207"/>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c r="CG585" s="131"/>
      <c r="CH585" s="131"/>
      <c r="CI585" s="131"/>
      <c r="CJ585" s="131"/>
      <c r="CK585" s="131"/>
      <c r="CL585" s="131"/>
      <c r="CM585" s="131"/>
      <c r="CN585" s="131"/>
      <c r="CO585" s="131"/>
      <c r="CP585" s="131"/>
      <c r="CQ585" s="131"/>
      <c r="CR585" s="131"/>
      <c r="CS585" s="131"/>
      <c r="CT585" s="131"/>
      <c r="CU585" s="131"/>
      <c r="CV585" s="131"/>
      <c r="CW585" s="131"/>
      <c r="CX585" s="131"/>
    </row>
    <row r="586" spans="1:102" ht="16.5" customHeight="1">
      <c r="A586" s="207"/>
      <c r="B586" s="207"/>
      <c r="C586" s="207"/>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c r="CG586" s="131"/>
      <c r="CH586" s="131"/>
      <c r="CI586" s="131"/>
      <c r="CJ586" s="131"/>
      <c r="CK586" s="131"/>
      <c r="CL586" s="131"/>
      <c r="CM586" s="131"/>
      <c r="CN586" s="131"/>
      <c r="CO586" s="131"/>
      <c r="CP586" s="131"/>
      <c r="CQ586" s="131"/>
      <c r="CR586" s="131"/>
      <c r="CS586" s="131"/>
      <c r="CT586" s="131"/>
      <c r="CU586" s="131"/>
      <c r="CV586" s="131"/>
      <c r="CW586" s="131"/>
      <c r="CX586" s="131"/>
    </row>
    <row r="587" spans="1:102" ht="16.5" customHeight="1">
      <c r="A587" s="207"/>
      <c r="B587" s="207"/>
      <c r="C587" s="207"/>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c r="CG587" s="131"/>
      <c r="CH587" s="131"/>
      <c r="CI587" s="131"/>
      <c r="CJ587" s="131"/>
      <c r="CK587" s="131"/>
      <c r="CL587" s="131"/>
      <c r="CM587" s="131"/>
      <c r="CN587" s="131"/>
      <c r="CO587" s="131"/>
      <c r="CP587" s="131"/>
      <c r="CQ587" s="131"/>
      <c r="CR587" s="131"/>
      <c r="CS587" s="131"/>
      <c r="CT587" s="131"/>
      <c r="CU587" s="131"/>
      <c r="CV587" s="131"/>
      <c r="CW587" s="131"/>
      <c r="CX587" s="131"/>
    </row>
    <row r="588" spans="1:102" ht="16.5" customHeight="1">
      <c r="A588" s="207"/>
      <c r="B588" s="207"/>
      <c r="C588" s="207"/>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131"/>
      <c r="CN588" s="131"/>
      <c r="CO588" s="131"/>
      <c r="CP588" s="131"/>
      <c r="CQ588" s="131"/>
      <c r="CR588" s="131"/>
      <c r="CS588" s="131"/>
      <c r="CT588" s="131"/>
      <c r="CU588" s="131"/>
      <c r="CV588" s="131"/>
      <c r="CW588" s="131"/>
      <c r="CX588" s="131"/>
    </row>
    <row r="589" spans="1:102" ht="16.5" customHeight="1">
      <c r="A589" s="207"/>
      <c r="B589" s="207"/>
      <c r="C589" s="207"/>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131"/>
      <c r="CN589" s="131"/>
      <c r="CO589" s="131"/>
      <c r="CP589" s="131"/>
      <c r="CQ589" s="131"/>
      <c r="CR589" s="131"/>
      <c r="CS589" s="131"/>
      <c r="CT589" s="131"/>
      <c r="CU589" s="131"/>
      <c r="CV589" s="131"/>
      <c r="CW589" s="131"/>
      <c r="CX589" s="131"/>
    </row>
    <row r="590" spans="1:102" ht="16.5" customHeight="1">
      <c r="A590" s="207"/>
      <c r="B590" s="207"/>
      <c r="C590" s="207"/>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131"/>
      <c r="CN590" s="131"/>
      <c r="CO590" s="131"/>
      <c r="CP590" s="131"/>
      <c r="CQ590" s="131"/>
      <c r="CR590" s="131"/>
      <c r="CS590" s="131"/>
      <c r="CT590" s="131"/>
      <c r="CU590" s="131"/>
      <c r="CV590" s="131"/>
      <c r="CW590" s="131"/>
      <c r="CX590" s="131"/>
    </row>
    <row r="591" spans="1:102" ht="16.5" customHeight="1">
      <c r="A591" s="207"/>
      <c r="B591" s="207"/>
      <c r="C591" s="207"/>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c r="CG591" s="131"/>
      <c r="CH591" s="131"/>
      <c r="CI591" s="131"/>
      <c r="CJ591" s="131"/>
      <c r="CK591" s="131"/>
      <c r="CL591" s="131"/>
      <c r="CM591" s="131"/>
      <c r="CN591" s="131"/>
      <c r="CO591" s="131"/>
      <c r="CP591" s="131"/>
      <c r="CQ591" s="131"/>
      <c r="CR591" s="131"/>
      <c r="CS591" s="131"/>
      <c r="CT591" s="131"/>
      <c r="CU591" s="131"/>
      <c r="CV591" s="131"/>
      <c r="CW591" s="131"/>
      <c r="CX591" s="131"/>
    </row>
    <row r="592" spans="1:102" ht="16.5" customHeight="1">
      <c r="A592" s="207"/>
      <c r="B592" s="207"/>
      <c r="C592" s="207"/>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c r="CG592" s="131"/>
      <c r="CH592" s="131"/>
      <c r="CI592" s="131"/>
      <c r="CJ592" s="131"/>
      <c r="CK592" s="131"/>
      <c r="CL592" s="131"/>
      <c r="CM592" s="131"/>
      <c r="CN592" s="131"/>
      <c r="CO592" s="131"/>
      <c r="CP592" s="131"/>
      <c r="CQ592" s="131"/>
      <c r="CR592" s="131"/>
      <c r="CS592" s="131"/>
      <c r="CT592" s="131"/>
      <c r="CU592" s="131"/>
      <c r="CV592" s="131"/>
      <c r="CW592" s="131"/>
      <c r="CX592" s="131"/>
    </row>
    <row r="593" spans="1:102" ht="16.5" customHeight="1">
      <c r="A593" s="207"/>
      <c r="B593" s="207"/>
      <c r="C593" s="207"/>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c r="CG593" s="131"/>
      <c r="CH593" s="131"/>
      <c r="CI593" s="131"/>
      <c r="CJ593" s="131"/>
      <c r="CK593" s="131"/>
      <c r="CL593" s="131"/>
      <c r="CM593" s="131"/>
      <c r="CN593" s="131"/>
      <c r="CO593" s="131"/>
      <c r="CP593" s="131"/>
      <c r="CQ593" s="131"/>
      <c r="CR593" s="131"/>
      <c r="CS593" s="131"/>
      <c r="CT593" s="131"/>
      <c r="CU593" s="131"/>
      <c r="CV593" s="131"/>
      <c r="CW593" s="131"/>
      <c r="CX593" s="131"/>
    </row>
    <row r="594" spans="1:102" ht="16.5" customHeight="1">
      <c r="A594" s="207"/>
      <c r="B594" s="207"/>
      <c r="C594" s="207"/>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c r="CL594" s="131"/>
      <c r="CM594" s="131"/>
      <c r="CN594" s="131"/>
      <c r="CO594" s="131"/>
      <c r="CP594" s="131"/>
      <c r="CQ594" s="131"/>
      <c r="CR594" s="131"/>
      <c r="CS594" s="131"/>
      <c r="CT594" s="131"/>
      <c r="CU594" s="131"/>
      <c r="CV594" s="131"/>
      <c r="CW594" s="131"/>
      <c r="CX594" s="131"/>
    </row>
    <row r="595" spans="1:102" ht="16.5" customHeight="1">
      <c r="A595" s="207"/>
      <c r="B595" s="207"/>
      <c r="C595" s="207"/>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row>
    <row r="596" spans="1:102" ht="16.5" customHeight="1">
      <c r="A596" s="207"/>
      <c r="B596" s="207"/>
      <c r="C596" s="207"/>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131"/>
      <c r="CN596" s="131"/>
      <c r="CO596" s="131"/>
      <c r="CP596" s="131"/>
      <c r="CQ596" s="131"/>
      <c r="CR596" s="131"/>
      <c r="CS596" s="131"/>
      <c r="CT596" s="131"/>
      <c r="CU596" s="131"/>
      <c r="CV596" s="131"/>
      <c r="CW596" s="131"/>
      <c r="CX596" s="131"/>
    </row>
    <row r="597" spans="1:102" ht="16.5" customHeight="1">
      <c r="A597" s="207"/>
      <c r="B597" s="207"/>
      <c r="C597" s="207"/>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c r="CG597" s="131"/>
      <c r="CH597" s="131"/>
      <c r="CI597" s="131"/>
      <c r="CJ597" s="131"/>
      <c r="CK597" s="131"/>
      <c r="CL597" s="131"/>
      <c r="CM597" s="131"/>
      <c r="CN597" s="131"/>
      <c r="CO597" s="131"/>
      <c r="CP597" s="131"/>
      <c r="CQ597" s="131"/>
      <c r="CR597" s="131"/>
      <c r="CS597" s="131"/>
      <c r="CT597" s="131"/>
      <c r="CU597" s="131"/>
      <c r="CV597" s="131"/>
      <c r="CW597" s="131"/>
      <c r="CX597" s="131"/>
    </row>
    <row r="598" spans="1:102" ht="16.5" customHeight="1">
      <c r="A598" s="207"/>
      <c r="B598" s="207"/>
      <c r="C598" s="207"/>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c r="CG598" s="131"/>
      <c r="CH598" s="131"/>
      <c r="CI598" s="131"/>
      <c r="CJ598" s="131"/>
      <c r="CK598" s="131"/>
      <c r="CL598" s="131"/>
      <c r="CM598" s="131"/>
      <c r="CN598" s="131"/>
      <c r="CO598" s="131"/>
      <c r="CP598" s="131"/>
      <c r="CQ598" s="131"/>
      <c r="CR598" s="131"/>
      <c r="CS598" s="131"/>
      <c r="CT598" s="131"/>
      <c r="CU598" s="131"/>
      <c r="CV598" s="131"/>
      <c r="CW598" s="131"/>
      <c r="CX598" s="131"/>
    </row>
    <row r="599" spans="1:102" ht="16.5" customHeight="1">
      <c r="A599" s="207"/>
      <c r="B599" s="207"/>
      <c r="C599" s="207"/>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c r="CG599" s="131"/>
      <c r="CH599" s="131"/>
      <c r="CI599" s="131"/>
      <c r="CJ599" s="131"/>
      <c r="CK599" s="131"/>
      <c r="CL599" s="131"/>
      <c r="CM599" s="131"/>
      <c r="CN599" s="131"/>
      <c r="CO599" s="131"/>
      <c r="CP599" s="131"/>
      <c r="CQ599" s="131"/>
      <c r="CR599" s="131"/>
      <c r="CS599" s="131"/>
      <c r="CT599" s="131"/>
      <c r="CU599" s="131"/>
      <c r="CV599" s="131"/>
      <c r="CW599" s="131"/>
      <c r="CX599" s="131"/>
    </row>
    <row r="600" spans="1:102" ht="16.5" customHeight="1">
      <c r="A600" s="207"/>
      <c r="B600" s="207"/>
      <c r="C600" s="207"/>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c r="CG600" s="131"/>
      <c r="CH600" s="131"/>
      <c r="CI600" s="131"/>
      <c r="CJ600" s="131"/>
      <c r="CK600" s="131"/>
      <c r="CL600" s="131"/>
      <c r="CM600" s="131"/>
      <c r="CN600" s="131"/>
      <c r="CO600" s="131"/>
      <c r="CP600" s="131"/>
      <c r="CQ600" s="131"/>
      <c r="CR600" s="131"/>
      <c r="CS600" s="131"/>
      <c r="CT600" s="131"/>
      <c r="CU600" s="131"/>
      <c r="CV600" s="131"/>
      <c r="CW600" s="131"/>
      <c r="CX600" s="131"/>
    </row>
    <row r="601" spans="1:102" ht="16.5" customHeight="1">
      <c r="A601" s="207"/>
      <c r="B601" s="207"/>
      <c r="C601" s="207"/>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c r="CG601" s="131"/>
      <c r="CH601" s="131"/>
      <c r="CI601" s="131"/>
      <c r="CJ601" s="131"/>
      <c r="CK601" s="131"/>
      <c r="CL601" s="131"/>
      <c r="CM601" s="131"/>
      <c r="CN601" s="131"/>
      <c r="CO601" s="131"/>
      <c r="CP601" s="131"/>
      <c r="CQ601" s="131"/>
      <c r="CR601" s="131"/>
      <c r="CS601" s="131"/>
      <c r="CT601" s="131"/>
      <c r="CU601" s="131"/>
      <c r="CV601" s="131"/>
      <c r="CW601" s="131"/>
      <c r="CX601" s="131"/>
    </row>
    <row r="602" spans="1:102" ht="16.5" customHeight="1">
      <c r="A602" s="207"/>
      <c r="B602" s="207"/>
      <c r="C602" s="207"/>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131"/>
      <c r="CN602" s="131"/>
      <c r="CO602" s="131"/>
      <c r="CP602" s="131"/>
      <c r="CQ602" s="131"/>
      <c r="CR602" s="131"/>
      <c r="CS602" s="131"/>
      <c r="CT602" s="131"/>
      <c r="CU602" s="131"/>
      <c r="CV602" s="131"/>
      <c r="CW602" s="131"/>
      <c r="CX602" s="131"/>
    </row>
    <row r="603" spans="1:102" ht="16.5" customHeight="1">
      <c r="A603" s="207"/>
      <c r="B603" s="207"/>
      <c r="C603" s="207"/>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c r="CG603" s="131"/>
      <c r="CH603" s="131"/>
      <c r="CI603" s="131"/>
      <c r="CJ603" s="131"/>
      <c r="CK603" s="131"/>
      <c r="CL603" s="131"/>
      <c r="CM603" s="131"/>
      <c r="CN603" s="131"/>
      <c r="CO603" s="131"/>
      <c r="CP603" s="131"/>
      <c r="CQ603" s="131"/>
      <c r="CR603" s="131"/>
      <c r="CS603" s="131"/>
      <c r="CT603" s="131"/>
      <c r="CU603" s="131"/>
      <c r="CV603" s="131"/>
      <c r="CW603" s="131"/>
      <c r="CX603" s="131"/>
    </row>
    <row r="604" spans="1:102" ht="16.5" customHeight="1">
      <c r="A604" s="207"/>
      <c r="B604" s="207"/>
      <c r="C604" s="207"/>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c r="CG604" s="131"/>
      <c r="CH604" s="131"/>
      <c r="CI604" s="131"/>
      <c r="CJ604" s="131"/>
      <c r="CK604" s="131"/>
      <c r="CL604" s="131"/>
      <c r="CM604" s="131"/>
      <c r="CN604" s="131"/>
      <c r="CO604" s="131"/>
      <c r="CP604" s="131"/>
      <c r="CQ604" s="131"/>
      <c r="CR604" s="131"/>
      <c r="CS604" s="131"/>
      <c r="CT604" s="131"/>
      <c r="CU604" s="131"/>
      <c r="CV604" s="131"/>
      <c r="CW604" s="131"/>
      <c r="CX604" s="131"/>
    </row>
    <row r="605" spans="1:102" ht="16.5" customHeight="1">
      <c r="A605" s="207"/>
      <c r="B605" s="207"/>
      <c r="C605" s="207"/>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131"/>
      <c r="CN605" s="131"/>
      <c r="CO605" s="131"/>
      <c r="CP605" s="131"/>
      <c r="CQ605" s="131"/>
      <c r="CR605" s="131"/>
      <c r="CS605" s="131"/>
      <c r="CT605" s="131"/>
      <c r="CU605" s="131"/>
      <c r="CV605" s="131"/>
      <c r="CW605" s="131"/>
      <c r="CX605" s="131"/>
    </row>
    <row r="606" spans="1:102" ht="16.5" customHeight="1">
      <c r="A606" s="207"/>
      <c r="B606" s="207"/>
      <c r="C606" s="207"/>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c r="CG606" s="131"/>
      <c r="CH606" s="131"/>
      <c r="CI606" s="131"/>
      <c r="CJ606" s="131"/>
      <c r="CK606" s="131"/>
      <c r="CL606" s="131"/>
      <c r="CM606" s="131"/>
      <c r="CN606" s="131"/>
      <c r="CO606" s="131"/>
      <c r="CP606" s="131"/>
      <c r="CQ606" s="131"/>
      <c r="CR606" s="131"/>
      <c r="CS606" s="131"/>
      <c r="CT606" s="131"/>
      <c r="CU606" s="131"/>
      <c r="CV606" s="131"/>
      <c r="CW606" s="131"/>
      <c r="CX606" s="131"/>
    </row>
    <row r="607" spans="1:102" ht="16.5" customHeight="1">
      <c r="A607" s="207"/>
      <c r="B607" s="207"/>
      <c r="C607" s="207"/>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c r="CG607" s="131"/>
      <c r="CH607" s="131"/>
      <c r="CI607" s="131"/>
      <c r="CJ607" s="131"/>
      <c r="CK607" s="131"/>
      <c r="CL607" s="131"/>
      <c r="CM607" s="131"/>
      <c r="CN607" s="131"/>
      <c r="CO607" s="131"/>
      <c r="CP607" s="131"/>
      <c r="CQ607" s="131"/>
      <c r="CR607" s="131"/>
      <c r="CS607" s="131"/>
      <c r="CT607" s="131"/>
      <c r="CU607" s="131"/>
      <c r="CV607" s="131"/>
      <c r="CW607" s="131"/>
      <c r="CX607" s="131"/>
    </row>
    <row r="608" spans="1:102" ht="16.5" customHeight="1">
      <c r="A608" s="207"/>
      <c r="B608" s="207"/>
      <c r="C608" s="207"/>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131"/>
      <c r="CN608" s="131"/>
      <c r="CO608" s="131"/>
      <c r="CP608" s="131"/>
      <c r="CQ608" s="131"/>
      <c r="CR608" s="131"/>
      <c r="CS608" s="131"/>
      <c r="CT608" s="131"/>
      <c r="CU608" s="131"/>
      <c r="CV608" s="131"/>
      <c r="CW608" s="131"/>
      <c r="CX608" s="131"/>
    </row>
    <row r="609" spans="1:102" ht="16.5" customHeight="1">
      <c r="A609" s="207"/>
      <c r="B609" s="207"/>
      <c r="C609" s="207"/>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131"/>
      <c r="CN609" s="131"/>
      <c r="CO609" s="131"/>
      <c r="CP609" s="131"/>
      <c r="CQ609" s="131"/>
      <c r="CR609" s="131"/>
      <c r="CS609" s="131"/>
      <c r="CT609" s="131"/>
      <c r="CU609" s="131"/>
      <c r="CV609" s="131"/>
      <c r="CW609" s="131"/>
      <c r="CX609" s="131"/>
    </row>
    <row r="610" spans="1:102" ht="16.5" customHeight="1">
      <c r="A610" s="207"/>
      <c r="B610" s="207"/>
      <c r="C610" s="207"/>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c r="CG610" s="131"/>
      <c r="CH610" s="131"/>
      <c r="CI610" s="131"/>
      <c r="CJ610" s="131"/>
      <c r="CK610" s="131"/>
      <c r="CL610" s="131"/>
      <c r="CM610" s="131"/>
      <c r="CN610" s="131"/>
      <c r="CO610" s="131"/>
      <c r="CP610" s="131"/>
      <c r="CQ610" s="131"/>
      <c r="CR610" s="131"/>
      <c r="CS610" s="131"/>
      <c r="CT610" s="131"/>
      <c r="CU610" s="131"/>
      <c r="CV610" s="131"/>
      <c r="CW610" s="131"/>
      <c r="CX610" s="131"/>
    </row>
    <row r="611" spans="1:102" ht="16.5" customHeight="1">
      <c r="A611" s="207"/>
      <c r="B611" s="207"/>
      <c r="C611" s="207"/>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c r="CG611" s="131"/>
      <c r="CH611" s="131"/>
      <c r="CI611" s="131"/>
      <c r="CJ611" s="131"/>
      <c r="CK611" s="131"/>
      <c r="CL611" s="131"/>
      <c r="CM611" s="131"/>
      <c r="CN611" s="131"/>
      <c r="CO611" s="131"/>
      <c r="CP611" s="131"/>
      <c r="CQ611" s="131"/>
      <c r="CR611" s="131"/>
      <c r="CS611" s="131"/>
      <c r="CT611" s="131"/>
      <c r="CU611" s="131"/>
      <c r="CV611" s="131"/>
      <c r="CW611" s="131"/>
      <c r="CX611" s="131"/>
    </row>
    <row r="612" spans="1:102" ht="16.5" customHeight="1">
      <c r="A612" s="207"/>
      <c r="B612" s="207"/>
      <c r="C612" s="207"/>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131"/>
      <c r="CN612" s="131"/>
      <c r="CO612" s="131"/>
      <c r="CP612" s="131"/>
      <c r="CQ612" s="131"/>
      <c r="CR612" s="131"/>
      <c r="CS612" s="131"/>
      <c r="CT612" s="131"/>
      <c r="CU612" s="131"/>
      <c r="CV612" s="131"/>
      <c r="CW612" s="131"/>
      <c r="CX612" s="131"/>
    </row>
    <row r="613" spans="1:102" ht="16.5" customHeight="1">
      <c r="A613" s="207"/>
      <c r="B613" s="207"/>
      <c r="C613" s="207"/>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131"/>
      <c r="CN613" s="131"/>
      <c r="CO613" s="131"/>
      <c r="CP613" s="131"/>
      <c r="CQ613" s="131"/>
      <c r="CR613" s="131"/>
      <c r="CS613" s="131"/>
      <c r="CT613" s="131"/>
      <c r="CU613" s="131"/>
      <c r="CV613" s="131"/>
      <c r="CW613" s="131"/>
      <c r="CX613" s="131"/>
    </row>
    <row r="614" spans="1:102" ht="16.5" customHeight="1">
      <c r="A614" s="207"/>
      <c r="B614" s="207"/>
      <c r="C614" s="207"/>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c r="CG614" s="131"/>
      <c r="CH614" s="131"/>
      <c r="CI614" s="131"/>
      <c r="CJ614" s="131"/>
      <c r="CK614" s="131"/>
      <c r="CL614" s="131"/>
      <c r="CM614" s="131"/>
      <c r="CN614" s="131"/>
      <c r="CO614" s="131"/>
      <c r="CP614" s="131"/>
      <c r="CQ614" s="131"/>
      <c r="CR614" s="131"/>
      <c r="CS614" s="131"/>
      <c r="CT614" s="131"/>
      <c r="CU614" s="131"/>
      <c r="CV614" s="131"/>
      <c r="CW614" s="131"/>
      <c r="CX614" s="131"/>
    </row>
    <row r="615" spans="1:102" ht="16.5" customHeight="1">
      <c r="A615" s="207"/>
      <c r="B615" s="207"/>
      <c r="C615" s="207"/>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c r="CG615" s="131"/>
      <c r="CH615" s="131"/>
      <c r="CI615" s="131"/>
      <c r="CJ615" s="131"/>
      <c r="CK615" s="131"/>
      <c r="CL615" s="131"/>
      <c r="CM615" s="131"/>
      <c r="CN615" s="131"/>
      <c r="CO615" s="131"/>
      <c r="CP615" s="131"/>
      <c r="CQ615" s="131"/>
      <c r="CR615" s="131"/>
      <c r="CS615" s="131"/>
      <c r="CT615" s="131"/>
      <c r="CU615" s="131"/>
      <c r="CV615" s="131"/>
      <c r="CW615" s="131"/>
      <c r="CX615" s="131"/>
    </row>
    <row r="616" spans="1:102" ht="16.5" customHeight="1">
      <c r="A616" s="207"/>
      <c r="B616" s="207"/>
      <c r="C616" s="207"/>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c r="CG616" s="131"/>
      <c r="CH616" s="131"/>
      <c r="CI616" s="131"/>
      <c r="CJ616" s="131"/>
      <c r="CK616" s="131"/>
      <c r="CL616" s="131"/>
      <c r="CM616" s="131"/>
      <c r="CN616" s="131"/>
      <c r="CO616" s="131"/>
      <c r="CP616" s="131"/>
      <c r="CQ616" s="131"/>
      <c r="CR616" s="131"/>
      <c r="CS616" s="131"/>
      <c r="CT616" s="131"/>
      <c r="CU616" s="131"/>
      <c r="CV616" s="131"/>
      <c r="CW616" s="131"/>
      <c r="CX616" s="131"/>
    </row>
    <row r="617" spans="1:102" ht="16.5" customHeight="1">
      <c r="A617" s="207"/>
      <c r="B617" s="207"/>
      <c r="C617" s="207"/>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131"/>
      <c r="CI617" s="131"/>
      <c r="CJ617" s="131"/>
      <c r="CK617" s="131"/>
      <c r="CL617" s="131"/>
      <c r="CM617" s="131"/>
      <c r="CN617" s="131"/>
      <c r="CO617" s="131"/>
      <c r="CP617" s="131"/>
      <c r="CQ617" s="131"/>
      <c r="CR617" s="131"/>
      <c r="CS617" s="131"/>
      <c r="CT617" s="131"/>
      <c r="CU617" s="131"/>
      <c r="CV617" s="131"/>
      <c r="CW617" s="131"/>
      <c r="CX617" s="131"/>
    </row>
    <row r="618" spans="1:102" ht="16.5" customHeight="1">
      <c r="A618" s="207"/>
      <c r="B618" s="207"/>
      <c r="C618" s="207"/>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131"/>
      <c r="CN618" s="131"/>
      <c r="CO618" s="131"/>
      <c r="CP618" s="131"/>
      <c r="CQ618" s="131"/>
      <c r="CR618" s="131"/>
      <c r="CS618" s="131"/>
      <c r="CT618" s="131"/>
      <c r="CU618" s="131"/>
      <c r="CV618" s="131"/>
      <c r="CW618" s="131"/>
      <c r="CX618" s="131"/>
    </row>
    <row r="619" spans="1:102" ht="16.5" customHeight="1">
      <c r="A619" s="207"/>
      <c r="B619" s="207"/>
      <c r="C619" s="207"/>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131"/>
      <c r="CN619" s="131"/>
      <c r="CO619" s="131"/>
      <c r="CP619" s="131"/>
      <c r="CQ619" s="131"/>
      <c r="CR619" s="131"/>
      <c r="CS619" s="131"/>
      <c r="CT619" s="131"/>
      <c r="CU619" s="131"/>
      <c r="CV619" s="131"/>
      <c r="CW619" s="131"/>
      <c r="CX619" s="131"/>
    </row>
    <row r="620" spans="1:102" ht="16.5" customHeight="1">
      <c r="A620" s="207"/>
      <c r="B620" s="207"/>
      <c r="C620" s="207"/>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c r="CG620" s="131"/>
      <c r="CH620" s="131"/>
      <c r="CI620" s="131"/>
      <c r="CJ620" s="131"/>
      <c r="CK620" s="131"/>
      <c r="CL620" s="131"/>
      <c r="CM620" s="131"/>
      <c r="CN620" s="131"/>
      <c r="CO620" s="131"/>
      <c r="CP620" s="131"/>
      <c r="CQ620" s="131"/>
      <c r="CR620" s="131"/>
      <c r="CS620" s="131"/>
      <c r="CT620" s="131"/>
      <c r="CU620" s="131"/>
      <c r="CV620" s="131"/>
      <c r="CW620" s="131"/>
      <c r="CX620" s="131"/>
    </row>
    <row r="621" spans="1:102" ht="16.5" customHeight="1">
      <c r="A621" s="207"/>
      <c r="B621" s="207"/>
      <c r="C621" s="207"/>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c r="CG621" s="131"/>
      <c r="CH621" s="131"/>
      <c r="CI621" s="131"/>
      <c r="CJ621" s="131"/>
      <c r="CK621" s="131"/>
      <c r="CL621" s="131"/>
      <c r="CM621" s="131"/>
      <c r="CN621" s="131"/>
      <c r="CO621" s="131"/>
      <c r="CP621" s="131"/>
      <c r="CQ621" s="131"/>
      <c r="CR621" s="131"/>
      <c r="CS621" s="131"/>
      <c r="CT621" s="131"/>
      <c r="CU621" s="131"/>
      <c r="CV621" s="131"/>
      <c r="CW621" s="131"/>
      <c r="CX621" s="131"/>
    </row>
    <row r="622" spans="1:102" ht="16.5" customHeight="1">
      <c r="A622" s="207"/>
      <c r="B622" s="207"/>
      <c r="C622" s="207"/>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c r="CG622" s="131"/>
      <c r="CH622" s="131"/>
      <c r="CI622" s="131"/>
      <c r="CJ622" s="131"/>
      <c r="CK622" s="131"/>
      <c r="CL622" s="131"/>
      <c r="CM622" s="131"/>
      <c r="CN622" s="131"/>
      <c r="CO622" s="131"/>
      <c r="CP622" s="131"/>
      <c r="CQ622" s="131"/>
      <c r="CR622" s="131"/>
      <c r="CS622" s="131"/>
      <c r="CT622" s="131"/>
      <c r="CU622" s="131"/>
      <c r="CV622" s="131"/>
      <c r="CW622" s="131"/>
      <c r="CX622" s="131"/>
    </row>
    <row r="623" spans="1:102" ht="16.5" customHeight="1">
      <c r="A623" s="207"/>
      <c r="B623" s="207"/>
      <c r="C623" s="207"/>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c r="CG623" s="131"/>
      <c r="CH623" s="131"/>
      <c r="CI623" s="131"/>
      <c r="CJ623" s="131"/>
      <c r="CK623" s="131"/>
      <c r="CL623" s="131"/>
      <c r="CM623" s="131"/>
      <c r="CN623" s="131"/>
      <c r="CO623" s="131"/>
      <c r="CP623" s="131"/>
      <c r="CQ623" s="131"/>
      <c r="CR623" s="131"/>
      <c r="CS623" s="131"/>
      <c r="CT623" s="131"/>
      <c r="CU623" s="131"/>
      <c r="CV623" s="131"/>
      <c r="CW623" s="131"/>
      <c r="CX623" s="131"/>
    </row>
    <row r="624" spans="1:102" ht="16.5" customHeight="1">
      <c r="A624" s="207"/>
      <c r="B624" s="207"/>
      <c r="C624" s="207"/>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c r="CG624" s="131"/>
      <c r="CH624" s="131"/>
      <c r="CI624" s="131"/>
      <c r="CJ624" s="131"/>
      <c r="CK624" s="131"/>
      <c r="CL624" s="131"/>
      <c r="CM624" s="131"/>
      <c r="CN624" s="131"/>
      <c r="CO624" s="131"/>
      <c r="CP624" s="131"/>
      <c r="CQ624" s="131"/>
      <c r="CR624" s="131"/>
      <c r="CS624" s="131"/>
      <c r="CT624" s="131"/>
      <c r="CU624" s="131"/>
      <c r="CV624" s="131"/>
      <c r="CW624" s="131"/>
      <c r="CX624" s="131"/>
    </row>
    <row r="625" spans="1:102" ht="16.5" customHeight="1">
      <c r="A625" s="207"/>
      <c r="B625" s="207"/>
      <c r="C625" s="207"/>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131"/>
      <c r="CN625" s="131"/>
      <c r="CO625" s="131"/>
      <c r="CP625" s="131"/>
      <c r="CQ625" s="131"/>
      <c r="CR625" s="131"/>
      <c r="CS625" s="131"/>
      <c r="CT625" s="131"/>
      <c r="CU625" s="131"/>
      <c r="CV625" s="131"/>
      <c r="CW625" s="131"/>
      <c r="CX625" s="131"/>
    </row>
    <row r="626" spans="1:102" ht="16.5" customHeight="1">
      <c r="A626" s="207"/>
      <c r="B626" s="207"/>
      <c r="C626" s="207"/>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c r="CG626" s="131"/>
      <c r="CH626" s="131"/>
      <c r="CI626" s="131"/>
      <c r="CJ626" s="131"/>
      <c r="CK626" s="131"/>
      <c r="CL626" s="131"/>
      <c r="CM626" s="131"/>
      <c r="CN626" s="131"/>
      <c r="CO626" s="131"/>
      <c r="CP626" s="131"/>
      <c r="CQ626" s="131"/>
      <c r="CR626" s="131"/>
      <c r="CS626" s="131"/>
      <c r="CT626" s="131"/>
      <c r="CU626" s="131"/>
      <c r="CV626" s="131"/>
      <c r="CW626" s="131"/>
      <c r="CX626" s="131"/>
    </row>
    <row r="627" spans="1:102" ht="16.5" customHeight="1">
      <c r="A627" s="207"/>
      <c r="B627" s="207"/>
      <c r="C627" s="207"/>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131"/>
      <c r="CN627" s="131"/>
      <c r="CO627" s="131"/>
      <c r="CP627" s="131"/>
      <c r="CQ627" s="131"/>
      <c r="CR627" s="131"/>
      <c r="CS627" s="131"/>
      <c r="CT627" s="131"/>
      <c r="CU627" s="131"/>
      <c r="CV627" s="131"/>
      <c r="CW627" s="131"/>
      <c r="CX627" s="131"/>
    </row>
    <row r="628" spans="1:102" ht="16.5" customHeight="1">
      <c r="A628" s="207"/>
      <c r="B628" s="207"/>
      <c r="C628" s="207"/>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c r="CG628" s="131"/>
      <c r="CH628" s="131"/>
      <c r="CI628" s="131"/>
      <c r="CJ628" s="131"/>
      <c r="CK628" s="131"/>
      <c r="CL628" s="131"/>
      <c r="CM628" s="131"/>
      <c r="CN628" s="131"/>
      <c r="CO628" s="131"/>
      <c r="CP628" s="131"/>
      <c r="CQ628" s="131"/>
      <c r="CR628" s="131"/>
      <c r="CS628" s="131"/>
      <c r="CT628" s="131"/>
      <c r="CU628" s="131"/>
      <c r="CV628" s="131"/>
      <c r="CW628" s="131"/>
      <c r="CX628" s="131"/>
    </row>
    <row r="629" spans="1:102" ht="16.5" customHeight="1">
      <c r="A629" s="207"/>
      <c r="B629" s="207"/>
      <c r="C629" s="207"/>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131"/>
      <c r="CN629" s="131"/>
      <c r="CO629" s="131"/>
      <c r="CP629" s="131"/>
      <c r="CQ629" s="131"/>
      <c r="CR629" s="131"/>
      <c r="CS629" s="131"/>
      <c r="CT629" s="131"/>
      <c r="CU629" s="131"/>
      <c r="CV629" s="131"/>
      <c r="CW629" s="131"/>
      <c r="CX629" s="131"/>
    </row>
    <row r="630" spans="1:102" ht="16.5" customHeight="1">
      <c r="A630" s="207"/>
      <c r="B630" s="207"/>
      <c r="C630" s="207"/>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c r="CL630" s="131"/>
      <c r="CM630" s="131"/>
      <c r="CN630" s="131"/>
      <c r="CO630" s="131"/>
      <c r="CP630" s="131"/>
      <c r="CQ630" s="131"/>
      <c r="CR630" s="131"/>
      <c r="CS630" s="131"/>
      <c r="CT630" s="131"/>
      <c r="CU630" s="131"/>
      <c r="CV630" s="131"/>
      <c r="CW630" s="131"/>
      <c r="CX630" s="131"/>
    </row>
    <row r="631" spans="1:102" ht="16.5" customHeight="1">
      <c r="A631" s="207"/>
      <c r="B631" s="207"/>
      <c r="C631" s="207"/>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131"/>
      <c r="CN631" s="131"/>
      <c r="CO631" s="131"/>
      <c r="CP631" s="131"/>
      <c r="CQ631" s="131"/>
      <c r="CR631" s="131"/>
      <c r="CS631" s="131"/>
      <c r="CT631" s="131"/>
      <c r="CU631" s="131"/>
      <c r="CV631" s="131"/>
      <c r="CW631" s="131"/>
      <c r="CX631" s="131"/>
    </row>
    <row r="632" spans="1:102" ht="16.5" customHeight="1">
      <c r="A632" s="207"/>
      <c r="B632" s="207"/>
      <c r="C632" s="207"/>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c r="CL632" s="131"/>
      <c r="CM632" s="131"/>
      <c r="CN632" s="131"/>
      <c r="CO632" s="131"/>
      <c r="CP632" s="131"/>
      <c r="CQ632" s="131"/>
      <c r="CR632" s="131"/>
      <c r="CS632" s="131"/>
      <c r="CT632" s="131"/>
      <c r="CU632" s="131"/>
      <c r="CV632" s="131"/>
      <c r="CW632" s="131"/>
      <c r="CX632" s="131"/>
    </row>
    <row r="633" spans="1:102" ht="16.5" customHeight="1">
      <c r="A633" s="207"/>
      <c r="B633" s="207"/>
      <c r="C633" s="207"/>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c r="CG633" s="131"/>
      <c r="CH633" s="131"/>
      <c r="CI633" s="131"/>
      <c r="CJ633" s="131"/>
      <c r="CK633" s="131"/>
      <c r="CL633" s="131"/>
      <c r="CM633" s="131"/>
      <c r="CN633" s="131"/>
      <c r="CO633" s="131"/>
      <c r="CP633" s="131"/>
      <c r="CQ633" s="131"/>
      <c r="CR633" s="131"/>
      <c r="CS633" s="131"/>
      <c r="CT633" s="131"/>
      <c r="CU633" s="131"/>
      <c r="CV633" s="131"/>
      <c r="CW633" s="131"/>
      <c r="CX633" s="131"/>
    </row>
    <row r="634" spans="1:102" ht="16.5" customHeight="1">
      <c r="A634" s="207"/>
      <c r="B634" s="207"/>
      <c r="C634" s="207"/>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c r="CG634" s="131"/>
      <c r="CH634" s="131"/>
      <c r="CI634" s="131"/>
      <c r="CJ634" s="131"/>
      <c r="CK634" s="131"/>
      <c r="CL634" s="131"/>
      <c r="CM634" s="131"/>
      <c r="CN634" s="131"/>
      <c r="CO634" s="131"/>
      <c r="CP634" s="131"/>
      <c r="CQ634" s="131"/>
      <c r="CR634" s="131"/>
      <c r="CS634" s="131"/>
      <c r="CT634" s="131"/>
      <c r="CU634" s="131"/>
      <c r="CV634" s="131"/>
      <c r="CW634" s="131"/>
      <c r="CX634" s="131"/>
    </row>
    <row r="635" spans="1:102" ht="16.5" customHeight="1">
      <c r="A635" s="207"/>
      <c r="B635" s="207"/>
      <c r="C635" s="207"/>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c r="CG635" s="131"/>
      <c r="CH635" s="131"/>
      <c r="CI635" s="131"/>
      <c r="CJ635" s="131"/>
      <c r="CK635" s="131"/>
      <c r="CL635" s="131"/>
      <c r="CM635" s="131"/>
      <c r="CN635" s="131"/>
      <c r="CO635" s="131"/>
      <c r="CP635" s="131"/>
      <c r="CQ635" s="131"/>
      <c r="CR635" s="131"/>
      <c r="CS635" s="131"/>
      <c r="CT635" s="131"/>
      <c r="CU635" s="131"/>
      <c r="CV635" s="131"/>
      <c r="CW635" s="131"/>
      <c r="CX635" s="131"/>
    </row>
    <row r="636" spans="1:102" ht="16.5" customHeight="1">
      <c r="A636" s="207"/>
      <c r="B636" s="207"/>
      <c r="C636" s="207"/>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row>
    <row r="637" spans="1:102" ht="16.5" customHeight="1">
      <c r="A637" s="207"/>
      <c r="B637" s="207"/>
      <c r="C637" s="207"/>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131"/>
      <c r="CN637" s="131"/>
      <c r="CO637" s="131"/>
      <c r="CP637" s="131"/>
      <c r="CQ637" s="131"/>
      <c r="CR637" s="131"/>
      <c r="CS637" s="131"/>
      <c r="CT637" s="131"/>
      <c r="CU637" s="131"/>
      <c r="CV637" s="131"/>
      <c r="CW637" s="131"/>
      <c r="CX637" s="131"/>
    </row>
    <row r="638" spans="1:102" ht="16.5" customHeight="1">
      <c r="A638" s="207"/>
      <c r="B638" s="207"/>
      <c r="C638" s="207"/>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c r="CG638" s="131"/>
      <c r="CH638" s="131"/>
      <c r="CI638" s="131"/>
      <c r="CJ638" s="131"/>
      <c r="CK638" s="131"/>
      <c r="CL638" s="131"/>
      <c r="CM638" s="131"/>
      <c r="CN638" s="131"/>
      <c r="CO638" s="131"/>
      <c r="CP638" s="131"/>
      <c r="CQ638" s="131"/>
      <c r="CR638" s="131"/>
      <c r="CS638" s="131"/>
      <c r="CT638" s="131"/>
      <c r="CU638" s="131"/>
      <c r="CV638" s="131"/>
      <c r="CW638" s="131"/>
      <c r="CX638" s="131"/>
    </row>
    <row r="639" spans="1:102" ht="16.5" customHeight="1">
      <c r="A639" s="207"/>
      <c r="B639" s="207"/>
      <c r="C639" s="207"/>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131"/>
      <c r="CN639" s="131"/>
      <c r="CO639" s="131"/>
      <c r="CP639" s="131"/>
      <c r="CQ639" s="131"/>
      <c r="CR639" s="131"/>
      <c r="CS639" s="131"/>
      <c r="CT639" s="131"/>
      <c r="CU639" s="131"/>
      <c r="CV639" s="131"/>
      <c r="CW639" s="131"/>
      <c r="CX639" s="131"/>
    </row>
    <row r="640" spans="1:102" ht="16.5" customHeight="1">
      <c r="A640" s="207"/>
      <c r="B640" s="207"/>
      <c r="C640" s="207"/>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131"/>
      <c r="CN640" s="131"/>
      <c r="CO640" s="131"/>
      <c r="CP640" s="131"/>
      <c r="CQ640" s="131"/>
      <c r="CR640" s="131"/>
      <c r="CS640" s="131"/>
      <c r="CT640" s="131"/>
      <c r="CU640" s="131"/>
      <c r="CV640" s="131"/>
      <c r="CW640" s="131"/>
      <c r="CX640" s="131"/>
    </row>
    <row r="641" spans="1:102" ht="16.5" customHeight="1">
      <c r="A641" s="207"/>
      <c r="B641" s="207"/>
      <c r="C641" s="207"/>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c r="CG641" s="131"/>
      <c r="CH641" s="131"/>
      <c r="CI641" s="131"/>
      <c r="CJ641" s="131"/>
      <c r="CK641" s="131"/>
      <c r="CL641" s="131"/>
      <c r="CM641" s="131"/>
      <c r="CN641" s="131"/>
      <c r="CO641" s="131"/>
      <c r="CP641" s="131"/>
      <c r="CQ641" s="131"/>
      <c r="CR641" s="131"/>
      <c r="CS641" s="131"/>
      <c r="CT641" s="131"/>
      <c r="CU641" s="131"/>
      <c r="CV641" s="131"/>
      <c r="CW641" s="131"/>
      <c r="CX641" s="131"/>
    </row>
    <row r="642" spans="1:102" ht="16.5" customHeight="1">
      <c r="A642" s="207"/>
      <c r="B642" s="207"/>
      <c r="C642" s="207"/>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131"/>
      <c r="CN642" s="131"/>
      <c r="CO642" s="131"/>
      <c r="CP642" s="131"/>
      <c r="CQ642" s="131"/>
      <c r="CR642" s="131"/>
      <c r="CS642" s="131"/>
      <c r="CT642" s="131"/>
      <c r="CU642" s="131"/>
      <c r="CV642" s="131"/>
      <c r="CW642" s="131"/>
      <c r="CX642" s="131"/>
    </row>
    <row r="643" spans="1:102" ht="16.5" customHeight="1">
      <c r="A643" s="207"/>
      <c r="B643" s="207"/>
      <c r="C643" s="207"/>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131"/>
      <c r="CN643" s="131"/>
      <c r="CO643" s="131"/>
      <c r="CP643" s="131"/>
      <c r="CQ643" s="131"/>
      <c r="CR643" s="131"/>
      <c r="CS643" s="131"/>
      <c r="CT643" s="131"/>
      <c r="CU643" s="131"/>
      <c r="CV643" s="131"/>
      <c r="CW643" s="131"/>
      <c r="CX643" s="131"/>
    </row>
    <row r="644" spans="1:102" ht="16.5" customHeight="1">
      <c r="A644" s="207"/>
      <c r="B644" s="207"/>
      <c r="C644" s="207"/>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131"/>
      <c r="CN644" s="131"/>
      <c r="CO644" s="131"/>
      <c r="CP644" s="131"/>
      <c r="CQ644" s="131"/>
      <c r="CR644" s="131"/>
      <c r="CS644" s="131"/>
      <c r="CT644" s="131"/>
      <c r="CU644" s="131"/>
      <c r="CV644" s="131"/>
      <c r="CW644" s="131"/>
      <c r="CX644" s="131"/>
    </row>
    <row r="645" spans="1:102" ht="16.5" customHeight="1">
      <c r="A645" s="207"/>
      <c r="B645" s="207"/>
      <c r="C645" s="207"/>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131"/>
      <c r="CN645" s="131"/>
      <c r="CO645" s="131"/>
      <c r="CP645" s="131"/>
      <c r="CQ645" s="131"/>
      <c r="CR645" s="131"/>
      <c r="CS645" s="131"/>
      <c r="CT645" s="131"/>
      <c r="CU645" s="131"/>
      <c r="CV645" s="131"/>
      <c r="CW645" s="131"/>
      <c r="CX645" s="131"/>
    </row>
    <row r="646" spans="1:102" ht="16.5" customHeight="1">
      <c r="A646" s="207"/>
      <c r="B646" s="207"/>
      <c r="C646" s="207"/>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c r="CG646" s="131"/>
      <c r="CH646" s="131"/>
      <c r="CI646" s="131"/>
      <c r="CJ646" s="131"/>
      <c r="CK646" s="131"/>
      <c r="CL646" s="131"/>
      <c r="CM646" s="131"/>
      <c r="CN646" s="131"/>
      <c r="CO646" s="131"/>
      <c r="CP646" s="131"/>
      <c r="CQ646" s="131"/>
      <c r="CR646" s="131"/>
      <c r="CS646" s="131"/>
      <c r="CT646" s="131"/>
      <c r="CU646" s="131"/>
      <c r="CV646" s="131"/>
      <c r="CW646" s="131"/>
      <c r="CX646" s="131"/>
    </row>
    <row r="647" spans="1:102" ht="16.5" customHeight="1">
      <c r="A647" s="207"/>
      <c r="B647" s="207"/>
      <c r="C647" s="207"/>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131"/>
      <c r="CN647" s="131"/>
      <c r="CO647" s="131"/>
      <c r="CP647" s="131"/>
      <c r="CQ647" s="131"/>
      <c r="CR647" s="131"/>
      <c r="CS647" s="131"/>
      <c r="CT647" s="131"/>
      <c r="CU647" s="131"/>
      <c r="CV647" s="131"/>
      <c r="CW647" s="131"/>
      <c r="CX647" s="131"/>
    </row>
    <row r="648" spans="1:102" ht="16.5" customHeight="1">
      <c r="A648" s="207"/>
      <c r="B648" s="207"/>
      <c r="C648" s="207"/>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c r="CG648" s="131"/>
      <c r="CH648" s="131"/>
      <c r="CI648" s="131"/>
      <c r="CJ648" s="131"/>
      <c r="CK648" s="131"/>
      <c r="CL648" s="131"/>
      <c r="CM648" s="131"/>
      <c r="CN648" s="131"/>
      <c r="CO648" s="131"/>
      <c r="CP648" s="131"/>
      <c r="CQ648" s="131"/>
      <c r="CR648" s="131"/>
      <c r="CS648" s="131"/>
      <c r="CT648" s="131"/>
      <c r="CU648" s="131"/>
      <c r="CV648" s="131"/>
      <c r="CW648" s="131"/>
      <c r="CX648" s="131"/>
    </row>
    <row r="649" spans="1:102" ht="16.5" customHeight="1">
      <c r="A649" s="207"/>
      <c r="B649" s="207"/>
      <c r="C649" s="207"/>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131"/>
      <c r="CN649" s="131"/>
      <c r="CO649" s="131"/>
      <c r="CP649" s="131"/>
      <c r="CQ649" s="131"/>
      <c r="CR649" s="131"/>
      <c r="CS649" s="131"/>
      <c r="CT649" s="131"/>
      <c r="CU649" s="131"/>
      <c r="CV649" s="131"/>
      <c r="CW649" s="131"/>
      <c r="CX649" s="131"/>
    </row>
    <row r="650" spans="1:102" ht="16.5" customHeight="1">
      <c r="A650" s="207"/>
      <c r="B650" s="207"/>
      <c r="C650" s="207"/>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c r="CG650" s="131"/>
      <c r="CH650" s="131"/>
      <c r="CI650" s="131"/>
      <c r="CJ650" s="131"/>
      <c r="CK650" s="131"/>
      <c r="CL650" s="131"/>
      <c r="CM650" s="131"/>
      <c r="CN650" s="131"/>
      <c r="CO650" s="131"/>
      <c r="CP650" s="131"/>
      <c r="CQ650" s="131"/>
      <c r="CR650" s="131"/>
      <c r="CS650" s="131"/>
      <c r="CT650" s="131"/>
      <c r="CU650" s="131"/>
      <c r="CV650" s="131"/>
      <c r="CW650" s="131"/>
      <c r="CX650" s="131"/>
    </row>
    <row r="651" spans="1:102" ht="16.5" customHeight="1">
      <c r="A651" s="207"/>
      <c r="B651" s="207"/>
      <c r="C651" s="207"/>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c r="CG651" s="131"/>
      <c r="CH651" s="131"/>
      <c r="CI651" s="131"/>
      <c r="CJ651" s="131"/>
      <c r="CK651" s="131"/>
      <c r="CL651" s="131"/>
      <c r="CM651" s="131"/>
      <c r="CN651" s="131"/>
      <c r="CO651" s="131"/>
      <c r="CP651" s="131"/>
      <c r="CQ651" s="131"/>
      <c r="CR651" s="131"/>
      <c r="CS651" s="131"/>
      <c r="CT651" s="131"/>
      <c r="CU651" s="131"/>
      <c r="CV651" s="131"/>
      <c r="CW651" s="131"/>
      <c r="CX651" s="131"/>
    </row>
    <row r="652" spans="1:102" ht="16.5" customHeight="1">
      <c r="A652" s="207"/>
      <c r="B652" s="207"/>
      <c r="C652" s="207"/>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131"/>
      <c r="CN652" s="131"/>
      <c r="CO652" s="131"/>
      <c r="CP652" s="131"/>
      <c r="CQ652" s="131"/>
      <c r="CR652" s="131"/>
      <c r="CS652" s="131"/>
      <c r="CT652" s="131"/>
      <c r="CU652" s="131"/>
      <c r="CV652" s="131"/>
      <c r="CW652" s="131"/>
      <c r="CX652" s="131"/>
    </row>
    <row r="653" spans="1:102" ht="16.5" customHeight="1">
      <c r="A653" s="207"/>
      <c r="B653" s="207"/>
      <c r="C653" s="207"/>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131"/>
      <c r="CN653" s="131"/>
      <c r="CO653" s="131"/>
      <c r="CP653" s="131"/>
      <c r="CQ653" s="131"/>
      <c r="CR653" s="131"/>
      <c r="CS653" s="131"/>
      <c r="CT653" s="131"/>
      <c r="CU653" s="131"/>
      <c r="CV653" s="131"/>
      <c r="CW653" s="131"/>
      <c r="CX653" s="131"/>
    </row>
    <row r="654" spans="1:102" ht="16.5" customHeight="1">
      <c r="A654" s="207"/>
      <c r="B654" s="207"/>
      <c r="C654" s="207"/>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c r="CG654" s="131"/>
      <c r="CH654" s="131"/>
      <c r="CI654" s="131"/>
      <c r="CJ654" s="131"/>
      <c r="CK654" s="131"/>
      <c r="CL654" s="131"/>
      <c r="CM654" s="131"/>
      <c r="CN654" s="131"/>
      <c r="CO654" s="131"/>
      <c r="CP654" s="131"/>
      <c r="CQ654" s="131"/>
      <c r="CR654" s="131"/>
      <c r="CS654" s="131"/>
      <c r="CT654" s="131"/>
      <c r="CU654" s="131"/>
      <c r="CV654" s="131"/>
      <c r="CW654" s="131"/>
      <c r="CX654" s="131"/>
    </row>
    <row r="655" spans="1:102" ht="16.5" customHeight="1">
      <c r="A655" s="207"/>
      <c r="B655" s="207"/>
      <c r="C655" s="207"/>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131"/>
      <c r="CN655" s="131"/>
      <c r="CO655" s="131"/>
      <c r="CP655" s="131"/>
      <c r="CQ655" s="131"/>
      <c r="CR655" s="131"/>
      <c r="CS655" s="131"/>
      <c r="CT655" s="131"/>
      <c r="CU655" s="131"/>
      <c r="CV655" s="131"/>
      <c r="CW655" s="131"/>
      <c r="CX655" s="131"/>
    </row>
    <row r="656" spans="1:102" ht="16.5" customHeight="1">
      <c r="A656" s="207"/>
      <c r="B656" s="207"/>
      <c r="C656" s="207"/>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131"/>
      <c r="CN656" s="131"/>
      <c r="CO656" s="131"/>
      <c r="CP656" s="131"/>
      <c r="CQ656" s="131"/>
      <c r="CR656" s="131"/>
      <c r="CS656" s="131"/>
      <c r="CT656" s="131"/>
      <c r="CU656" s="131"/>
      <c r="CV656" s="131"/>
      <c r="CW656" s="131"/>
      <c r="CX656" s="131"/>
    </row>
    <row r="657" spans="1:102" ht="16.5" customHeight="1">
      <c r="A657" s="207"/>
      <c r="B657" s="207"/>
      <c r="C657" s="207"/>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c r="CG657" s="131"/>
      <c r="CH657" s="131"/>
      <c r="CI657" s="131"/>
      <c r="CJ657" s="131"/>
      <c r="CK657" s="131"/>
      <c r="CL657" s="131"/>
      <c r="CM657" s="131"/>
      <c r="CN657" s="131"/>
      <c r="CO657" s="131"/>
      <c r="CP657" s="131"/>
      <c r="CQ657" s="131"/>
      <c r="CR657" s="131"/>
      <c r="CS657" s="131"/>
      <c r="CT657" s="131"/>
      <c r="CU657" s="131"/>
      <c r="CV657" s="131"/>
      <c r="CW657" s="131"/>
      <c r="CX657" s="131"/>
    </row>
    <row r="658" spans="1:102" ht="16.5" customHeight="1">
      <c r="A658" s="207"/>
      <c r="B658" s="207"/>
      <c r="C658" s="207"/>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131"/>
      <c r="CN658" s="131"/>
      <c r="CO658" s="131"/>
      <c r="CP658" s="131"/>
      <c r="CQ658" s="131"/>
      <c r="CR658" s="131"/>
      <c r="CS658" s="131"/>
      <c r="CT658" s="131"/>
      <c r="CU658" s="131"/>
      <c r="CV658" s="131"/>
      <c r="CW658" s="131"/>
      <c r="CX658" s="131"/>
    </row>
    <row r="659" spans="1:102" ht="16.5" customHeight="1">
      <c r="A659" s="207"/>
      <c r="B659" s="207"/>
      <c r="C659" s="207"/>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c r="CG659" s="131"/>
      <c r="CH659" s="131"/>
      <c r="CI659" s="131"/>
      <c r="CJ659" s="131"/>
      <c r="CK659" s="131"/>
      <c r="CL659" s="131"/>
      <c r="CM659" s="131"/>
      <c r="CN659" s="131"/>
      <c r="CO659" s="131"/>
      <c r="CP659" s="131"/>
      <c r="CQ659" s="131"/>
      <c r="CR659" s="131"/>
      <c r="CS659" s="131"/>
      <c r="CT659" s="131"/>
      <c r="CU659" s="131"/>
      <c r="CV659" s="131"/>
      <c r="CW659" s="131"/>
      <c r="CX659" s="131"/>
    </row>
    <row r="660" spans="1:102" ht="16.5" customHeight="1">
      <c r="A660" s="207"/>
      <c r="B660" s="207"/>
      <c r="C660" s="207"/>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c r="CG660" s="131"/>
      <c r="CH660" s="131"/>
      <c r="CI660" s="131"/>
      <c r="CJ660" s="131"/>
      <c r="CK660" s="131"/>
      <c r="CL660" s="131"/>
      <c r="CM660" s="131"/>
      <c r="CN660" s="131"/>
      <c r="CO660" s="131"/>
      <c r="CP660" s="131"/>
      <c r="CQ660" s="131"/>
      <c r="CR660" s="131"/>
      <c r="CS660" s="131"/>
      <c r="CT660" s="131"/>
      <c r="CU660" s="131"/>
      <c r="CV660" s="131"/>
      <c r="CW660" s="131"/>
      <c r="CX660" s="131"/>
    </row>
    <row r="661" spans="1:102" ht="16.5" customHeight="1">
      <c r="A661" s="207"/>
      <c r="B661" s="207"/>
      <c r="C661" s="207"/>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c r="CG661" s="131"/>
      <c r="CH661" s="131"/>
      <c r="CI661" s="131"/>
      <c r="CJ661" s="131"/>
      <c r="CK661" s="131"/>
      <c r="CL661" s="131"/>
      <c r="CM661" s="131"/>
      <c r="CN661" s="131"/>
      <c r="CO661" s="131"/>
      <c r="CP661" s="131"/>
      <c r="CQ661" s="131"/>
      <c r="CR661" s="131"/>
      <c r="CS661" s="131"/>
      <c r="CT661" s="131"/>
      <c r="CU661" s="131"/>
      <c r="CV661" s="131"/>
      <c r="CW661" s="131"/>
      <c r="CX661" s="131"/>
    </row>
    <row r="662" spans="1:102" ht="16.5" customHeight="1">
      <c r="A662" s="207"/>
      <c r="B662" s="207"/>
      <c r="C662" s="207"/>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c r="CG662" s="131"/>
      <c r="CH662" s="131"/>
      <c r="CI662" s="131"/>
      <c r="CJ662" s="131"/>
      <c r="CK662" s="131"/>
      <c r="CL662" s="131"/>
      <c r="CM662" s="131"/>
      <c r="CN662" s="131"/>
      <c r="CO662" s="131"/>
      <c r="CP662" s="131"/>
      <c r="CQ662" s="131"/>
      <c r="CR662" s="131"/>
      <c r="CS662" s="131"/>
      <c r="CT662" s="131"/>
      <c r="CU662" s="131"/>
      <c r="CV662" s="131"/>
      <c r="CW662" s="131"/>
      <c r="CX662" s="131"/>
    </row>
    <row r="663" spans="1:102" ht="16.5" customHeight="1">
      <c r="A663" s="207"/>
      <c r="B663" s="207"/>
      <c r="C663" s="207"/>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131"/>
      <c r="CN663" s="131"/>
      <c r="CO663" s="131"/>
      <c r="CP663" s="131"/>
      <c r="CQ663" s="131"/>
      <c r="CR663" s="131"/>
      <c r="CS663" s="131"/>
      <c r="CT663" s="131"/>
      <c r="CU663" s="131"/>
      <c r="CV663" s="131"/>
      <c r="CW663" s="131"/>
      <c r="CX663" s="131"/>
    </row>
    <row r="664" spans="1:102" ht="16.5" customHeight="1">
      <c r="A664" s="207"/>
      <c r="B664" s="207"/>
      <c r="C664" s="207"/>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131"/>
      <c r="CN664" s="131"/>
      <c r="CO664" s="131"/>
      <c r="CP664" s="131"/>
      <c r="CQ664" s="131"/>
      <c r="CR664" s="131"/>
      <c r="CS664" s="131"/>
      <c r="CT664" s="131"/>
      <c r="CU664" s="131"/>
      <c r="CV664" s="131"/>
      <c r="CW664" s="131"/>
      <c r="CX664" s="131"/>
    </row>
    <row r="665" spans="1:102" ht="16.5" customHeight="1">
      <c r="A665" s="207"/>
      <c r="B665" s="207"/>
      <c r="C665" s="207"/>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131"/>
      <c r="CN665" s="131"/>
      <c r="CO665" s="131"/>
      <c r="CP665" s="131"/>
      <c r="CQ665" s="131"/>
      <c r="CR665" s="131"/>
      <c r="CS665" s="131"/>
      <c r="CT665" s="131"/>
      <c r="CU665" s="131"/>
      <c r="CV665" s="131"/>
      <c r="CW665" s="131"/>
      <c r="CX665" s="131"/>
    </row>
    <row r="666" spans="1:102" ht="16.5" customHeight="1">
      <c r="A666" s="207"/>
      <c r="B666" s="207"/>
      <c r="C666" s="207"/>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131"/>
      <c r="CN666" s="131"/>
      <c r="CO666" s="131"/>
      <c r="CP666" s="131"/>
      <c r="CQ666" s="131"/>
      <c r="CR666" s="131"/>
      <c r="CS666" s="131"/>
      <c r="CT666" s="131"/>
      <c r="CU666" s="131"/>
      <c r="CV666" s="131"/>
      <c r="CW666" s="131"/>
      <c r="CX666" s="131"/>
    </row>
    <row r="667" spans="1:102" ht="16.5" customHeight="1">
      <c r="A667" s="207"/>
      <c r="B667" s="207"/>
      <c r="C667" s="207"/>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131"/>
      <c r="CN667" s="131"/>
      <c r="CO667" s="131"/>
      <c r="CP667" s="131"/>
      <c r="CQ667" s="131"/>
      <c r="CR667" s="131"/>
      <c r="CS667" s="131"/>
      <c r="CT667" s="131"/>
      <c r="CU667" s="131"/>
      <c r="CV667" s="131"/>
      <c r="CW667" s="131"/>
      <c r="CX667" s="131"/>
    </row>
    <row r="668" spans="1:102" ht="16.5" customHeight="1">
      <c r="A668" s="207"/>
      <c r="B668" s="207"/>
      <c r="C668" s="207"/>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c r="CG668" s="131"/>
      <c r="CH668" s="131"/>
      <c r="CI668" s="131"/>
      <c r="CJ668" s="131"/>
      <c r="CK668" s="131"/>
      <c r="CL668" s="131"/>
      <c r="CM668" s="131"/>
      <c r="CN668" s="131"/>
      <c r="CO668" s="131"/>
      <c r="CP668" s="131"/>
      <c r="CQ668" s="131"/>
      <c r="CR668" s="131"/>
      <c r="CS668" s="131"/>
      <c r="CT668" s="131"/>
      <c r="CU668" s="131"/>
      <c r="CV668" s="131"/>
      <c r="CW668" s="131"/>
      <c r="CX668" s="131"/>
    </row>
    <row r="669" spans="1:102" ht="16.5" customHeight="1">
      <c r="A669" s="207"/>
      <c r="B669" s="207"/>
      <c r="C669" s="207"/>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c r="CG669" s="131"/>
      <c r="CH669" s="131"/>
      <c r="CI669" s="131"/>
      <c r="CJ669" s="131"/>
      <c r="CK669" s="131"/>
      <c r="CL669" s="131"/>
      <c r="CM669" s="131"/>
      <c r="CN669" s="131"/>
      <c r="CO669" s="131"/>
      <c r="CP669" s="131"/>
      <c r="CQ669" s="131"/>
      <c r="CR669" s="131"/>
      <c r="CS669" s="131"/>
      <c r="CT669" s="131"/>
      <c r="CU669" s="131"/>
      <c r="CV669" s="131"/>
      <c r="CW669" s="131"/>
      <c r="CX669" s="131"/>
    </row>
    <row r="670" spans="1:102" ht="16.5" customHeight="1">
      <c r="A670" s="207"/>
      <c r="B670" s="207"/>
      <c r="C670" s="207"/>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c r="CG670" s="131"/>
      <c r="CH670" s="131"/>
      <c r="CI670" s="131"/>
      <c r="CJ670" s="131"/>
      <c r="CK670" s="131"/>
      <c r="CL670" s="131"/>
      <c r="CM670" s="131"/>
      <c r="CN670" s="131"/>
      <c r="CO670" s="131"/>
      <c r="CP670" s="131"/>
      <c r="CQ670" s="131"/>
      <c r="CR670" s="131"/>
      <c r="CS670" s="131"/>
      <c r="CT670" s="131"/>
      <c r="CU670" s="131"/>
      <c r="CV670" s="131"/>
      <c r="CW670" s="131"/>
      <c r="CX670" s="131"/>
    </row>
    <row r="671" spans="1:102" ht="16.5" customHeight="1">
      <c r="A671" s="207"/>
      <c r="B671" s="207"/>
      <c r="C671" s="207"/>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c r="CG671" s="131"/>
      <c r="CH671" s="131"/>
      <c r="CI671" s="131"/>
      <c r="CJ671" s="131"/>
      <c r="CK671" s="131"/>
      <c r="CL671" s="131"/>
      <c r="CM671" s="131"/>
      <c r="CN671" s="131"/>
      <c r="CO671" s="131"/>
      <c r="CP671" s="131"/>
      <c r="CQ671" s="131"/>
      <c r="CR671" s="131"/>
      <c r="CS671" s="131"/>
      <c r="CT671" s="131"/>
      <c r="CU671" s="131"/>
      <c r="CV671" s="131"/>
      <c r="CW671" s="131"/>
      <c r="CX671" s="131"/>
    </row>
    <row r="672" spans="1:102" ht="16.5" customHeight="1">
      <c r="A672" s="207"/>
      <c r="B672" s="207"/>
      <c r="C672" s="207"/>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c r="CG672" s="131"/>
      <c r="CH672" s="131"/>
      <c r="CI672" s="131"/>
      <c r="CJ672" s="131"/>
      <c r="CK672" s="131"/>
      <c r="CL672" s="131"/>
      <c r="CM672" s="131"/>
      <c r="CN672" s="131"/>
      <c r="CO672" s="131"/>
      <c r="CP672" s="131"/>
      <c r="CQ672" s="131"/>
      <c r="CR672" s="131"/>
      <c r="CS672" s="131"/>
      <c r="CT672" s="131"/>
      <c r="CU672" s="131"/>
      <c r="CV672" s="131"/>
      <c r="CW672" s="131"/>
      <c r="CX672" s="131"/>
    </row>
    <row r="673" spans="1:102" ht="16.5" customHeight="1">
      <c r="A673" s="207"/>
      <c r="B673" s="207"/>
      <c r="C673" s="207"/>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c r="CG673" s="131"/>
      <c r="CH673" s="131"/>
      <c r="CI673" s="131"/>
      <c r="CJ673" s="131"/>
      <c r="CK673" s="131"/>
      <c r="CL673" s="131"/>
      <c r="CM673" s="131"/>
      <c r="CN673" s="131"/>
      <c r="CO673" s="131"/>
      <c r="CP673" s="131"/>
      <c r="CQ673" s="131"/>
      <c r="CR673" s="131"/>
      <c r="CS673" s="131"/>
      <c r="CT673" s="131"/>
      <c r="CU673" s="131"/>
      <c r="CV673" s="131"/>
      <c r="CW673" s="131"/>
      <c r="CX673" s="131"/>
    </row>
    <row r="674" spans="1:102" ht="16.5" customHeight="1">
      <c r="A674" s="207"/>
      <c r="B674" s="207"/>
      <c r="C674" s="207"/>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131"/>
      <c r="CN674" s="131"/>
      <c r="CO674" s="131"/>
      <c r="CP674" s="131"/>
      <c r="CQ674" s="131"/>
      <c r="CR674" s="131"/>
      <c r="CS674" s="131"/>
      <c r="CT674" s="131"/>
      <c r="CU674" s="131"/>
      <c r="CV674" s="131"/>
      <c r="CW674" s="131"/>
      <c r="CX674" s="131"/>
    </row>
    <row r="675" spans="1:102" ht="16.5" customHeight="1">
      <c r="A675" s="207"/>
      <c r="B675" s="207"/>
      <c r="C675" s="207"/>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131"/>
      <c r="CN675" s="131"/>
      <c r="CO675" s="131"/>
      <c r="CP675" s="131"/>
      <c r="CQ675" s="131"/>
      <c r="CR675" s="131"/>
      <c r="CS675" s="131"/>
      <c r="CT675" s="131"/>
      <c r="CU675" s="131"/>
      <c r="CV675" s="131"/>
      <c r="CW675" s="131"/>
      <c r="CX675" s="131"/>
    </row>
    <row r="676" spans="1:102" ht="16.5" customHeight="1">
      <c r="A676" s="207"/>
      <c r="B676" s="207"/>
      <c r="C676" s="207"/>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131"/>
      <c r="CN676" s="131"/>
      <c r="CO676" s="131"/>
      <c r="CP676" s="131"/>
      <c r="CQ676" s="131"/>
      <c r="CR676" s="131"/>
      <c r="CS676" s="131"/>
      <c r="CT676" s="131"/>
      <c r="CU676" s="131"/>
      <c r="CV676" s="131"/>
      <c r="CW676" s="131"/>
      <c r="CX676" s="131"/>
    </row>
    <row r="677" spans="1:102" ht="16.5" customHeight="1">
      <c r="A677" s="207"/>
      <c r="B677" s="207"/>
      <c r="C677" s="207"/>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131"/>
      <c r="CN677" s="131"/>
      <c r="CO677" s="131"/>
      <c r="CP677" s="131"/>
      <c r="CQ677" s="131"/>
      <c r="CR677" s="131"/>
      <c r="CS677" s="131"/>
      <c r="CT677" s="131"/>
      <c r="CU677" s="131"/>
      <c r="CV677" s="131"/>
      <c r="CW677" s="131"/>
      <c r="CX677" s="131"/>
    </row>
    <row r="678" spans="1:102" ht="16.5" customHeight="1">
      <c r="A678" s="207"/>
      <c r="B678" s="207"/>
      <c r="C678" s="207"/>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c r="CJ678" s="131"/>
      <c r="CK678" s="131"/>
      <c r="CL678" s="131"/>
      <c r="CM678" s="131"/>
      <c r="CN678" s="131"/>
      <c r="CO678" s="131"/>
      <c r="CP678" s="131"/>
      <c r="CQ678" s="131"/>
      <c r="CR678" s="131"/>
      <c r="CS678" s="131"/>
      <c r="CT678" s="131"/>
      <c r="CU678" s="131"/>
      <c r="CV678" s="131"/>
      <c r="CW678" s="131"/>
      <c r="CX678" s="131"/>
    </row>
    <row r="679" spans="1:102" ht="16.5" customHeight="1">
      <c r="A679" s="207"/>
      <c r="B679" s="207"/>
      <c r="C679" s="207"/>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131"/>
      <c r="CN679" s="131"/>
      <c r="CO679" s="131"/>
      <c r="CP679" s="131"/>
      <c r="CQ679" s="131"/>
      <c r="CR679" s="131"/>
      <c r="CS679" s="131"/>
      <c r="CT679" s="131"/>
      <c r="CU679" s="131"/>
      <c r="CV679" s="131"/>
      <c r="CW679" s="131"/>
      <c r="CX679" s="131"/>
    </row>
    <row r="680" spans="1:102" ht="16.5" customHeight="1">
      <c r="A680" s="207"/>
      <c r="B680" s="207"/>
      <c r="C680" s="207"/>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c r="CG680" s="131"/>
      <c r="CH680" s="131"/>
      <c r="CI680" s="131"/>
      <c r="CJ680" s="131"/>
      <c r="CK680" s="131"/>
      <c r="CL680" s="131"/>
      <c r="CM680" s="131"/>
      <c r="CN680" s="131"/>
      <c r="CO680" s="131"/>
      <c r="CP680" s="131"/>
      <c r="CQ680" s="131"/>
      <c r="CR680" s="131"/>
      <c r="CS680" s="131"/>
      <c r="CT680" s="131"/>
      <c r="CU680" s="131"/>
      <c r="CV680" s="131"/>
      <c r="CW680" s="131"/>
      <c r="CX680" s="131"/>
    </row>
    <row r="681" spans="1:102" ht="16.5" customHeight="1">
      <c r="A681" s="207"/>
      <c r="B681" s="207"/>
      <c r="C681" s="207"/>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131"/>
      <c r="CN681" s="131"/>
      <c r="CO681" s="131"/>
      <c r="CP681" s="131"/>
      <c r="CQ681" s="131"/>
      <c r="CR681" s="131"/>
      <c r="CS681" s="131"/>
      <c r="CT681" s="131"/>
      <c r="CU681" s="131"/>
      <c r="CV681" s="131"/>
      <c r="CW681" s="131"/>
      <c r="CX681" s="131"/>
    </row>
    <row r="682" spans="1:102" ht="16.5" customHeight="1">
      <c r="A682" s="207"/>
      <c r="B682" s="207"/>
      <c r="C682" s="207"/>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c r="CG682" s="131"/>
      <c r="CH682" s="131"/>
      <c r="CI682" s="131"/>
      <c r="CJ682" s="131"/>
      <c r="CK682" s="131"/>
      <c r="CL682" s="131"/>
      <c r="CM682" s="131"/>
      <c r="CN682" s="131"/>
      <c r="CO682" s="131"/>
      <c r="CP682" s="131"/>
      <c r="CQ682" s="131"/>
      <c r="CR682" s="131"/>
      <c r="CS682" s="131"/>
      <c r="CT682" s="131"/>
      <c r="CU682" s="131"/>
      <c r="CV682" s="131"/>
      <c r="CW682" s="131"/>
      <c r="CX682" s="131"/>
    </row>
    <row r="683" spans="1:102" ht="16.5" customHeight="1">
      <c r="A683" s="207"/>
      <c r="B683" s="207"/>
      <c r="C683" s="207"/>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131"/>
      <c r="CN683" s="131"/>
      <c r="CO683" s="131"/>
      <c r="CP683" s="131"/>
      <c r="CQ683" s="131"/>
      <c r="CR683" s="131"/>
      <c r="CS683" s="131"/>
      <c r="CT683" s="131"/>
      <c r="CU683" s="131"/>
      <c r="CV683" s="131"/>
      <c r="CW683" s="131"/>
      <c r="CX683" s="131"/>
    </row>
    <row r="684" spans="1:102" ht="16.5" customHeight="1">
      <c r="A684" s="207"/>
      <c r="B684" s="207"/>
      <c r="C684" s="207"/>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c r="CM684" s="131"/>
      <c r="CN684" s="131"/>
      <c r="CO684" s="131"/>
      <c r="CP684" s="131"/>
      <c r="CQ684" s="131"/>
      <c r="CR684" s="131"/>
      <c r="CS684" s="131"/>
      <c r="CT684" s="131"/>
      <c r="CU684" s="131"/>
      <c r="CV684" s="131"/>
      <c r="CW684" s="131"/>
      <c r="CX684" s="131"/>
    </row>
    <row r="685" spans="1:102" ht="16.5" customHeight="1">
      <c r="A685" s="207"/>
      <c r="B685" s="207"/>
      <c r="C685" s="207"/>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131"/>
      <c r="CN685" s="131"/>
      <c r="CO685" s="131"/>
      <c r="CP685" s="131"/>
      <c r="CQ685" s="131"/>
      <c r="CR685" s="131"/>
      <c r="CS685" s="131"/>
      <c r="CT685" s="131"/>
      <c r="CU685" s="131"/>
      <c r="CV685" s="131"/>
      <c r="CW685" s="131"/>
      <c r="CX685" s="131"/>
    </row>
    <row r="686" spans="1:102" ht="16.5" customHeight="1">
      <c r="A686" s="207"/>
      <c r="B686" s="207"/>
      <c r="C686" s="207"/>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c r="CG686" s="131"/>
      <c r="CH686" s="131"/>
      <c r="CI686" s="131"/>
      <c r="CJ686" s="131"/>
      <c r="CK686" s="131"/>
      <c r="CL686" s="131"/>
      <c r="CM686" s="131"/>
      <c r="CN686" s="131"/>
      <c r="CO686" s="131"/>
      <c r="CP686" s="131"/>
      <c r="CQ686" s="131"/>
      <c r="CR686" s="131"/>
      <c r="CS686" s="131"/>
      <c r="CT686" s="131"/>
      <c r="CU686" s="131"/>
      <c r="CV686" s="131"/>
      <c r="CW686" s="131"/>
      <c r="CX686" s="131"/>
    </row>
    <row r="687" spans="1:102" ht="16.5" customHeight="1">
      <c r="A687" s="207"/>
      <c r="B687" s="207"/>
      <c r="C687" s="207"/>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c r="CG687" s="131"/>
      <c r="CH687" s="131"/>
      <c r="CI687" s="131"/>
      <c r="CJ687" s="131"/>
      <c r="CK687" s="131"/>
      <c r="CL687" s="131"/>
      <c r="CM687" s="131"/>
      <c r="CN687" s="131"/>
      <c r="CO687" s="131"/>
      <c r="CP687" s="131"/>
      <c r="CQ687" s="131"/>
      <c r="CR687" s="131"/>
      <c r="CS687" s="131"/>
      <c r="CT687" s="131"/>
      <c r="CU687" s="131"/>
      <c r="CV687" s="131"/>
      <c r="CW687" s="131"/>
      <c r="CX687" s="131"/>
    </row>
    <row r="688" spans="1:102" ht="16.5" customHeight="1">
      <c r="A688" s="207"/>
      <c r="B688" s="207"/>
      <c r="C688" s="207"/>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131"/>
      <c r="CN688" s="131"/>
      <c r="CO688" s="131"/>
      <c r="CP688" s="131"/>
      <c r="CQ688" s="131"/>
      <c r="CR688" s="131"/>
      <c r="CS688" s="131"/>
      <c r="CT688" s="131"/>
      <c r="CU688" s="131"/>
      <c r="CV688" s="131"/>
      <c r="CW688" s="131"/>
      <c r="CX688" s="131"/>
    </row>
    <row r="689" spans="1:102" ht="16.5" customHeight="1">
      <c r="A689" s="207"/>
      <c r="B689" s="207"/>
      <c r="C689" s="207"/>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131"/>
      <c r="CN689" s="131"/>
      <c r="CO689" s="131"/>
      <c r="CP689" s="131"/>
      <c r="CQ689" s="131"/>
      <c r="CR689" s="131"/>
      <c r="CS689" s="131"/>
      <c r="CT689" s="131"/>
      <c r="CU689" s="131"/>
      <c r="CV689" s="131"/>
      <c r="CW689" s="131"/>
      <c r="CX689" s="131"/>
    </row>
    <row r="690" spans="1:102" ht="16.5" customHeight="1">
      <c r="A690" s="207"/>
      <c r="B690" s="207"/>
      <c r="C690" s="207"/>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c r="CG690" s="131"/>
      <c r="CH690" s="131"/>
      <c r="CI690" s="131"/>
      <c r="CJ690" s="131"/>
      <c r="CK690" s="131"/>
      <c r="CL690" s="131"/>
      <c r="CM690" s="131"/>
      <c r="CN690" s="131"/>
      <c r="CO690" s="131"/>
      <c r="CP690" s="131"/>
      <c r="CQ690" s="131"/>
      <c r="CR690" s="131"/>
      <c r="CS690" s="131"/>
      <c r="CT690" s="131"/>
      <c r="CU690" s="131"/>
      <c r="CV690" s="131"/>
      <c r="CW690" s="131"/>
      <c r="CX690" s="131"/>
    </row>
    <row r="691" spans="1:102" ht="16.5" customHeight="1">
      <c r="A691" s="207"/>
      <c r="B691" s="207"/>
      <c r="C691" s="207"/>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c r="CG691" s="131"/>
      <c r="CH691" s="131"/>
      <c r="CI691" s="131"/>
      <c r="CJ691" s="131"/>
      <c r="CK691" s="131"/>
      <c r="CL691" s="131"/>
      <c r="CM691" s="131"/>
      <c r="CN691" s="131"/>
      <c r="CO691" s="131"/>
      <c r="CP691" s="131"/>
      <c r="CQ691" s="131"/>
      <c r="CR691" s="131"/>
      <c r="CS691" s="131"/>
      <c r="CT691" s="131"/>
      <c r="CU691" s="131"/>
      <c r="CV691" s="131"/>
      <c r="CW691" s="131"/>
      <c r="CX691" s="131"/>
    </row>
    <row r="692" spans="1:102" ht="16.5" customHeight="1">
      <c r="A692" s="207"/>
      <c r="B692" s="207"/>
      <c r="C692" s="207"/>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c r="CG692" s="131"/>
      <c r="CH692" s="131"/>
      <c r="CI692" s="131"/>
      <c r="CJ692" s="131"/>
      <c r="CK692" s="131"/>
      <c r="CL692" s="131"/>
      <c r="CM692" s="131"/>
      <c r="CN692" s="131"/>
      <c r="CO692" s="131"/>
      <c r="CP692" s="131"/>
      <c r="CQ692" s="131"/>
      <c r="CR692" s="131"/>
      <c r="CS692" s="131"/>
      <c r="CT692" s="131"/>
      <c r="CU692" s="131"/>
      <c r="CV692" s="131"/>
      <c r="CW692" s="131"/>
      <c r="CX692" s="131"/>
    </row>
    <row r="693" spans="1:102" ht="16.5" customHeight="1">
      <c r="A693" s="207"/>
      <c r="B693" s="207"/>
      <c r="C693" s="207"/>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c r="CG693" s="131"/>
      <c r="CH693" s="131"/>
      <c r="CI693" s="131"/>
      <c r="CJ693" s="131"/>
      <c r="CK693" s="131"/>
      <c r="CL693" s="131"/>
      <c r="CM693" s="131"/>
      <c r="CN693" s="131"/>
      <c r="CO693" s="131"/>
      <c r="CP693" s="131"/>
      <c r="CQ693" s="131"/>
      <c r="CR693" s="131"/>
      <c r="CS693" s="131"/>
      <c r="CT693" s="131"/>
      <c r="CU693" s="131"/>
      <c r="CV693" s="131"/>
      <c r="CW693" s="131"/>
      <c r="CX693" s="131"/>
    </row>
    <row r="694" spans="1:102" ht="16.5" customHeight="1">
      <c r="A694" s="207"/>
      <c r="B694" s="207"/>
      <c r="C694" s="207"/>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c r="CG694" s="131"/>
      <c r="CH694" s="131"/>
      <c r="CI694" s="131"/>
      <c r="CJ694" s="131"/>
      <c r="CK694" s="131"/>
      <c r="CL694" s="131"/>
      <c r="CM694" s="131"/>
      <c r="CN694" s="131"/>
      <c r="CO694" s="131"/>
      <c r="CP694" s="131"/>
      <c r="CQ694" s="131"/>
      <c r="CR694" s="131"/>
      <c r="CS694" s="131"/>
      <c r="CT694" s="131"/>
      <c r="CU694" s="131"/>
      <c r="CV694" s="131"/>
      <c r="CW694" s="131"/>
      <c r="CX694" s="131"/>
    </row>
    <row r="695" spans="1:102" ht="16.5" customHeight="1">
      <c r="A695" s="207"/>
      <c r="B695" s="207"/>
      <c r="C695" s="207"/>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c r="CG695" s="131"/>
      <c r="CH695" s="131"/>
      <c r="CI695" s="131"/>
      <c r="CJ695" s="131"/>
      <c r="CK695" s="131"/>
      <c r="CL695" s="131"/>
      <c r="CM695" s="131"/>
      <c r="CN695" s="131"/>
      <c r="CO695" s="131"/>
      <c r="CP695" s="131"/>
      <c r="CQ695" s="131"/>
      <c r="CR695" s="131"/>
      <c r="CS695" s="131"/>
      <c r="CT695" s="131"/>
      <c r="CU695" s="131"/>
      <c r="CV695" s="131"/>
      <c r="CW695" s="131"/>
      <c r="CX695" s="131"/>
    </row>
    <row r="696" spans="1:102" ht="16.5" customHeight="1">
      <c r="A696" s="207"/>
      <c r="B696" s="207"/>
      <c r="C696" s="207"/>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c r="CG696" s="131"/>
      <c r="CH696" s="131"/>
      <c r="CI696" s="131"/>
      <c r="CJ696" s="131"/>
      <c r="CK696" s="131"/>
      <c r="CL696" s="131"/>
      <c r="CM696" s="131"/>
      <c r="CN696" s="131"/>
      <c r="CO696" s="131"/>
      <c r="CP696" s="131"/>
      <c r="CQ696" s="131"/>
      <c r="CR696" s="131"/>
      <c r="CS696" s="131"/>
      <c r="CT696" s="131"/>
      <c r="CU696" s="131"/>
      <c r="CV696" s="131"/>
      <c r="CW696" s="131"/>
      <c r="CX696" s="131"/>
    </row>
    <row r="697" spans="1:102" ht="16.5" customHeight="1">
      <c r="A697" s="207"/>
      <c r="B697" s="207"/>
      <c r="C697" s="207"/>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c r="CJ697" s="131"/>
      <c r="CK697" s="131"/>
      <c r="CL697" s="131"/>
      <c r="CM697" s="131"/>
      <c r="CN697" s="131"/>
      <c r="CO697" s="131"/>
      <c r="CP697" s="131"/>
      <c r="CQ697" s="131"/>
      <c r="CR697" s="131"/>
      <c r="CS697" s="131"/>
      <c r="CT697" s="131"/>
      <c r="CU697" s="131"/>
      <c r="CV697" s="131"/>
      <c r="CW697" s="131"/>
      <c r="CX697" s="131"/>
    </row>
    <row r="698" spans="1:102" ht="16.5" customHeight="1">
      <c r="A698" s="207"/>
      <c r="B698" s="207"/>
      <c r="C698" s="207"/>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c r="CG698" s="131"/>
      <c r="CH698" s="131"/>
      <c r="CI698" s="131"/>
      <c r="CJ698" s="131"/>
      <c r="CK698" s="131"/>
      <c r="CL698" s="131"/>
      <c r="CM698" s="131"/>
      <c r="CN698" s="131"/>
      <c r="CO698" s="131"/>
      <c r="CP698" s="131"/>
      <c r="CQ698" s="131"/>
      <c r="CR698" s="131"/>
      <c r="CS698" s="131"/>
      <c r="CT698" s="131"/>
      <c r="CU698" s="131"/>
      <c r="CV698" s="131"/>
      <c r="CW698" s="131"/>
      <c r="CX698" s="131"/>
    </row>
    <row r="699" spans="1:102" ht="16.5" customHeight="1">
      <c r="A699" s="207"/>
      <c r="B699" s="207"/>
      <c r="C699" s="207"/>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c r="CM699" s="131"/>
      <c r="CN699" s="131"/>
      <c r="CO699" s="131"/>
      <c r="CP699" s="131"/>
      <c r="CQ699" s="131"/>
      <c r="CR699" s="131"/>
      <c r="CS699" s="131"/>
      <c r="CT699" s="131"/>
      <c r="CU699" s="131"/>
      <c r="CV699" s="131"/>
      <c r="CW699" s="131"/>
      <c r="CX699" s="131"/>
    </row>
    <row r="700" spans="1:102" ht="16.5" customHeight="1">
      <c r="A700" s="207"/>
      <c r="B700" s="207"/>
      <c r="C700" s="207"/>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131"/>
      <c r="CN700" s="131"/>
      <c r="CO700" s="131"/>
      <c r="CP700" s="131"/>
      <c r="CQ700" s="131"/>
      <c r="CR700" s="131"/>
      <c r="CS700" s="131"/>
      <c r="CT700" s="131"/>
      <c r="CU700" s="131"/>
      <c r="CV700" s="131"/>
      <c r="CW700" s="131"/>
      <c r="CX700" s="131"/>
    </row>
    <row r="701" spans="1:102" ht="16.5" customHeight="1">
      <c r="A701" s="207"/>
      <c r="B701" s="207"/>
      <c r="C701" s="207"/>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131"/>
      <c r="CN701" s="131"/>
      <c r="CO701" s="131"/>
      <c r="CP701" s="131"/>
      <c r="CQ701" s="131"/>
      <c r="CR701" s="131"/>
      <c r="CS701" s="131"/>
      <c r="CT701" s="131"/>
      <c r="CU701" s="131"/>
      <c r="CV701" s="131"/>
      <c r="CW701" s="131"/>
      <c r="CX701" s="131"/>
    </row>
    <row r="702" spans="1:102" ht="16.5" customHeight="1">
      <c r="A702" s="207"/>
      <c r="B702" s="207"/>
      <c r="C702" s="207"/>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131"/>
      <c r="CN702" s="131"/>
      <c r="CO702" s="131"/>
      <c r="CP702" s="131"/>
      <c r="CQ702" s="131"/>
      <c r="CR702" s="131"/>
      <c r="CS702" s="131"/>
      <c r="CT702" s="131"/>
      <c r="CU702" s="131"/>
      <c r="CV702" s="131"/>
      <c r="CW702" s="131"/>
      <c r="CX702" s="131"/>
    </row>
    <row r="703" spans="1:102" ht="16.5" customHeight="1">
      <c r="A703" s="207"/>
      <c r="B703" s="207"/>
      <c r="C703" s="207"/>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c r="CG703" s="131"/>
      <c r="CH703" s="131"/>
      <c r="CI703" s="131"/>
      <c r="CJ703" s="131"/>
      <c r="CK703" s="131"/>
      <c r="CL703" s="131"/>
      <c r="CM703" s="131"/>
      <c r="CN703" s="131"/>
      <c r="CO703" s="131"/>
      <c r="CP703" s="131"/>
      <c r="CQ703" s="131"/>
      <c r="CR703" s="131"/>
      <c r="CS703" s="131"/>
      <c r="CT703" s="131"/>
      <c r="CU703" s="131"/>
      <c r="CV703" s="131"/>
      <c r="CW703" s="131"/>
      <c r="CX703" s="131"/>
    </row>
    <row r="704" spans="1:102" ht="16.5" customHeight="1">
      <c r="A704" s="207"/>
      <c r="B704" s="207"/>
      <c r="C704" s="207"/>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c r="CG704" s="131"/>
      <c r="CH704" s="131"/>
      <c r="CI704" s="131"/>
      <c r="CJ704" s="131"/>
      <c r="CK704" s="131"/>
      <c r="CL704" s="131"/>
      <c r="CM704" s="131"/>
      <c r="CN704" s="131"/>
      <c r="CO704" s="131"/>
      <c r="CP704" s="131"/>
      <c r="CQ704" s="131"/>
      <c r="CR704" s="131"/>
      <c r="CS704" s="131"/>
      <c r="CT704" s="131"/>
      <c r="CU704" s="131"/>
      <c r="CV704" s="131"/>
      <c r="CW704" s="131"/>
      <c r="CX704" s="131"/>
    </row>
    <row r="705" spans="1:102" ht="16.5" customHeight="1">
      <c r="A705" s="207"/>
      <c r="B705" s="207"/>
      <c r="C705" s="207"/>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c r="CG705" s="131"/>
      <c r="CH705" s="131"/>
      <c r="CI705" s="131"/>
      <c r="CJ705" s="131"/>
      <c r="CK705" s="131"/>
      <c r="CL705" s="131"/>
      <c r="CM705" s="131"/>
      <c r="CN705" s="131"/>
      <c r="CO705" s="131"/>
      <c r="CP705" s="131"/>
      <c r="CQ705" s="131"/>
      <c r="CR705" s="131"/>
      <c r="CS705" s="131"/>
      <c r="CT705" s="131"/>
      <c r="CU705" s="131"/>
      <c r="CV705" s="131"/>
      <c r="CW705" s="131"/>
      <c r="CX705" s="131"/>
    </row>
    <row r="706" spans="1:102" ht="16.5" customHeight="1">
      <c r="A706" s="207"/>
      <c r="B706" s="207"/>
      <c r="C706" s="207"/>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c r="CG706" s="131"/>
      <c r="CH706" s="131"/>
      <c r="CI706" s="131"/>
      <c r="CJ706" s="131"/>
      <c r="CK706" s="131"/>
      <c r="CL706" s="131"/>
      <c r="CM706" s="131"/>
      <c r="CN706" s="131"/>
      <c r="CO706" s="131"/>
      <c r="CP706" s="131"/>
      <c r="CQ706" s="131"/>
      <c r="CR706" s="131"/>
      <c r="CS706" s="131"/>
      <c r="CT706" s="131"/>
      <c r="CU706" s="131"/>
      <c r="CV706" s="131"/>
      <c r="CW706" s="131"/>
      <c r="CX706" s="131"/>
    </row>
    <row r="707" spans="1:102" ht="16.5" customHeight="1">
      <c r="A707" s="207"/>
      <c r="B707" s="207"/>
      <c r="C707" s="207"/>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131"/>
      <c r="CN707" s="131"/>
      <c r="CO707" s="131"/>
      <c r="CP707" s="131"/>
      <c r="CQ707" s="131"/>
      <c r="CR707" s="131"/>
      <c r="CS707" s="131"/>
      <c r="CT707" s="131"/>
      <c r="CU707" s="131"/>
      <c r="CV707" s="131"/>
      <c r="CW707" s="131"/>
      <c r="CX707" s="131"/>
    </row>
    <row r="708" spans="1:102" ht="16.5" customHeight="1">
      <c r="A708" s="207"/>
      <c r="B708" s="207"/>
      <c r="C708" s="207"/>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c r="CG708" s="131"/>
      <c r="CH708" s="131"/>
      <c r="CI708" s="131"/>
      <c r="CJ708" s="131"/>
      <c r="CK708" s="131"/>
      <c r="CL708" s="131"/>
      <c r="CM708" s="131"/>
      <c r="CN708" s="131"/>
      <c r="CO708" s="131"/>
      <c r="CP708" s="131"/>
      <c r="CQ708" s="131"/>
      <c r="CR708" s="131"/>
      <c r="CS708" s="131"/>
      <c r="CT708" s="131"/>
      <c r="CU708" s="131"/>
      <c r="CV708" s="131"/>
      <c r="CW708" s="131"/>
      <c r="CX708" s="131"/>
    </row>
    <row r="709" spans="1:102" ht="16.5" customHeight="1">
      <c r="A709" s="207"/>
      <c r="B709" s="207"/>
      <c r="C709" s="207"/>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c r="CG709" s="131"/>
      <c r="CH709" s="131"/>
      <c r="CI709" s="131"/>
      <c r="CJ709" s="131"/>
      <c r="CK709" s="131"/>
      <c r="CL709" s="131"/>
      <c r="CM709" s="131"/>
      <c r="CN709" s="131"/>
      <c r="CO709" s="131"/>
      <c r="CP709" s="131"/>
      <c r="CQ709" s="131"/>
      <c r="CR709" s="131"/>
      <c r="CS709" s="131"/>
      <c r="CT709" s="131"/>
      <c r="CU709" s="131"/>
      <c r="CV709" s="131"/>
      <c r="CW709" s="131"/>
      <c r="CX709" s="131"/>
    </row>
    <row r="710" spans="1:102" ht="16.5" customHeight="1">
      <c r="A710" s="207"/>
      <c r="B710" s="207"/>
      <c r="C710" s="207"/>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c r="CG710" s="131"/>
      <c r="CH710" s="131"/>
      <c r="CI710" s="131"/>
      <c r="CJ710" s="131"/>
      <c r="CK710" s="131"/>
      <c r="CL710" s="131"/>
      <c r="CM710" s="131"/>
      <c r="CN710" s="131"/>
      <c r="CO710" s="131"/>
      <c r="CP710" s="131"/>
      <c r="CQ710" s="131"/>
      <c r="CR710" s="131"/>
      <c r="CS710" s="131"/>
      <c r="CT710" s="131"/>
      <c r="CU710" s="131"/>
      <c r="CV710" s="131"/>
      <c r="CW710" s="131"/>
      <c r="CX710" s="131"/>
    </row>
    <row r="711" spans="1:102" ht="16.5" customHeight="1">
      <c r="A711" s="207"/>
      <c r="B711" s="207"/>
      <c r="C711" s="207"/>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c r="CG711" s="131"/>
      <c r="CH711" s="131"/>
      <c r="CI711" s="131"/>
      <c r="CJ711" s="131"/>
      <c r="CK711" s="131"/>
      <c r="CL711" s="131"/>
      <c r="CM711" s="131"/>
      <c r="CN711" s="131"/>
      <c r="CO711" s="131"/>
      <c r="CP711" s="131"/>
      <c r="CQ711" s="131"/>
      <c r="CR711" s="131"/>
      <c r="CS711" s="131"/>
      <c r="CT711" s="131"/>
      <c r="CU711" s="131"/>
      <c r="CV711" s="131"/>
      <c r="CW711" s="131"/>
      <c r="CX711" s="131"/>
    </row>
    <row r="712" spans="1:102" ht="16.5" customHeight="1">
      <c r="A712" s="207"/>
      <c r="B712" s="207"/>
      <c r="C712" s="207"/>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131"/>
      <c r="CN712" s="131"/>
      <c r="CO712" s="131"/>
      <c r="CP712" s="131"/>
      <c r="CQ712" s="131"/>
      <c r="CR712" s="131"/>
      <c r="CS712" s="131"/>
      <c r="CT712" s="131"/>
      <c r="CU712" s="131"/>
      <c r="CV712" s="131"/>
      <c r="CW712" s="131"/>
      <c r="CX712" s="131"/>
    </row>
    <row r="713" spans="1:102" ht="16.5" customHeight="1">
      <c r="A713" s="207"/>
      <c r="B713" s="207"/>
      <c r="C713" s="207"/>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c r="CM713" s="131"/>
      <c r="CN713" s="131"/>
      <c r="CO713" s="131"/>
      <c r="CP713" s="131"/>
      <c r="CQ713" s="131"/>
      <c r="CR713" s="131"/>
      <c r="CS713" s="131"/>
      <c r="CT713" s="131"/>
      <c r="CU713" s="131"/>
      <c r="CV713" s="131"/>
      <c r="CW713" s="131"/>
      <c r="CX713" s="131"/>
    </row>
    <row r="714" spans="1:102" ht="16.5" customHeight="1">
      <c r="A714" s="207"/>
      <c r="B714" s="207"/>
      <c r="C714" s="207"/>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c r="CG714" s="131"/>
      <c r="CH714" s="131"/>
      <c r="CI714" s="131"/>
      <c r="CJ714" s="131"/>
      <c r="CK714" s="131"/>
      <c r="CL714" s="131"/>
      <c r="CM714" s="131"/>
      <c r="CN714" s="131"/>
      <c r="CO714" s="131"/>
      <c r="CP714" s="131"/>
      <c r="CQ714" s="131"/>
      <c r="CR714" s="131"/>
      <c r="CS714" s="131"/>
      <c r="CT714" s="131"/>
      <c r="CU714" s="131"/>
      <c r="CV714" s="131"/>
      <c r="CW714" s="131"/>
      <c r="CX714" s="131"/>
    </row>
    <row r="715" spans="1:102" ht="16.5" customHeight="1">
      <c r="A715" s="207"/>
      <c r="B715" s="207"/>
      <c r="C715" s="207"/>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131"/>
      <c r="CN715" s="131"/>
      <c r="CO715" s="131"/>
      <c r="CP715" s="131"/>
      <c r="CQ715" s="131"/>
      <c r="CR715" s="131"/>
      <c r="CS715" s="131"/>
      <c r="CT715" s="131"/>
      <c r="CU715" s="131"/>
      <c r="CV715" s="131"/>
      <c r="CW715" s="131"/>
      <c r="CX715" s="131"/>
    </row>
    <row r="716" spans="1:102" ht="16.5" customHeight="1">
      <c r="A716" s="207"/>
      <c r="B716" s="207"/>
      <c r="C716" s="207"/>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c r="CG716" s="131"/>
      <c r="CH716" s="131"/>
      <c r="CI716" s="131"/>
      <c r="CJ716" s="131"/>
      <c r="CK716" s="131"/>
      <c r="CL716" s="131"/>
      <c r="CM716" s="131"/>
      <c r="CN716" s="131"/>
      <c r="CO716" s="131"/>
      <c r="CP716" s="131"/>
      <c r="CQ716" s="131"/>
      <c r="CR716" s="131"/>
      <c r="CS716" s="131"/>
      <c r="CT716" s="131"/>
      <c r="CU716" s="131"/>
      <c r="CV716" s="131"/>
      <c r="CW716" s="131"/>
      <c r="CX716" s="131"/>
    </row>
    <row r="717" spans="1:102" ht="16.5" customHeight="1">
      <c r="A717" s="207"/>
      <c r="B717" s="207"/>
      <c r="C717" s="207"/>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c r="CG717" s="131"/>
      <c r="CH717" s="131"/>
      <c r="CI717" s="131"/>
      <c r="CJ717" s="131"/>
      <c r="CK717" s="131"/>
      <c r="CL717" s="131"/>
      <c r="CM717" s="131"/>
      <c r="CN717" s="131"/>
      <c r="CO717" s="131"/>
      <c r="CP717" s="131"/>
      <c r="CQ717" s="131"/>
      <c r="CR717" s="131"/>
      <c r="CS717" s="131"/>
      <c r="CT717" s="131"/>
      <c r="CU717" s="131"/>
      <c r="CV717" s="131"/>
      <c r="CW717" s="131"/>
      <c r="CX717" s="131"/>
    </row>
    <row r="718" spans="1:102" ht="16.5" customHeight="1">
      <c r="A718" s="207"/>
      <c r="B718" s="207"/>
      <c r="C718" s="207"/>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c r="CG718" s="131"/>
      <c r="CH718" s="131"/>
      <c r="CI718" s="131"/>
      <c r="CJ718" s="131"/>
      <c r="CK718" s="131"/>
      <c r="CL718" s="131"/>
      <c r="CM718" s="131"/>
      <c r="CN718" s="131"/>
      <c r="CO718" s="131"/>
      <c r="CP718" s="131"/>
      <c r="CQ718" s="131"/>
      <c r="CR718" s="131"/>
      <c r="CS718" s="131"/>
      <c r="CT718" s="131"/>
      <c r="CU718" s="131"/>
      <c r="CV718" s="131"/>
      <c r="CW718" s="131"/>
      <c r="CX718" s="131"/>
    </row>
    <row r="719" spans="1:102" ht="16.5" customHeight="1">
      <c r="A719" s="207"/>
      <c r="B719" s="207"/>
      <c r="C719" s="207"/>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c r="CI719" s="131"/>
      <c r="CJ719" s="131"/>
      <c r="CK719" s="131"/>
      <c r="CL719" s="131"/>
      <c r="CM719" s="131"/>
      <c r="CN719" s="131"/>
      <c r="CO719" s="131"/>
      <c r="CP719" s="131"/>
      <c r="CQ719" s="131"/>
      <c r="CR719" s="131"/>
      <c r="CS719" s="131"/>
      <c r="CT719" s="131"/>
      <c r="CU719" s="131"/>
      <c r="CV719" s="131"/>
      <c r="CW719" s="131"/>
      <c r="CX719" s="131"/>
    </row>
    <row r="720" spans="1:102" ht="16.5" customHeight="1">
      <c r="A720" s="207"/>
      <c r="B720" s="207"/>
      <c r="C720" s="207"/>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131"/>
      <c r="CN720" s="131"/>
      <c r="CO720" s="131"/>
      <c r="CP720" s="131"/>
      <c r="CQ720" s="131"/>
      <c r="CR720" s="131"/>
      <c r="CS720" s="131"/>
      <c r="CT720" s="131"/>
      <c r="CU720" s="131"/>
      <c r="CV720" s="131"/>
      <c r="CW720" s="131"/>
      <c r="CX720" s="131"/>
    </row>
    <row r="721" spans="1:102" ht="16.5" customHeight="1">
      <c r="A721" s="207"/>
      <c r="B721" s="207"/>
      <c r="C721" s="207"/>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131"/>
      <c r="CN721" s="131"/>
      <c r="CO721" s="131"/>
      <c r="CP721" s="131"/>
      <c r="CQ721" s="131"/>
      <c r="CR721" s="131"/>
      <c r="CS721" s="131"/>
      <c r="CT721" s="131"/>
      <c r="CU721" s="131"/>
      <c r="CV721" s="131"/>
      <c r="CW721" s="131"/>
      <c r="CX721" s="131"/>
    </row>
    <row r="722" spans="1:102" ht="16.5" customHeight="1">
      <c r="A722" s="207"/>
      <c r="B722" s="207"/>
      <c r="C722" s="207"/>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c r="CG722" s="131"/>
      <c r="CH722" s="131"/>
      <c r="CI722" s="131"/>
      <c r="CJ722" s="131"/>
      <c r="CK722" s="131"/>
      <c r="CL722" s="131"/>
      <c r="CM722" s="131"/>
      <c r="CN722" s="131"/>
      <c r="CO722" s="131"/>
      <c r="CP722" s="131"/>
      <c r="CQ722" s="131"/>
      <c r="CR722" s="131"/>
      <c r="CS722" s="131"/>
      <c r="CT722" s="131"/>
      <c r="CU722" s="131"/>
      <c r="CV722" s="131"/>
      <c r="CW722" s="131"/>
      <c r="CX722" s="131"/>
    </row>
    <row r="723" spans="1:102" ht="16.5" customHeight="1">
      <c r="A723" s="207"/>
      <c r="B723" s="207"/>
      <c r="C723" s="207"/>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131"/>
      <c r="CN723" s="131"/>
      <c r="CO723" s="131"/>
      <c r="CP723" s="131"/>
      <c r="CQ723" s="131"/>
      <c r="CR723" s="131"/>
      <c r="CS723" s="131"/>
      <c r="CT723" s="131"/>
      <c r="CU723" s="131"/>
      <c r="CV723" s="131"/>
      <c r="CW723" s="131"/>
      <c r="CX723" s="131"/>
    </row>
    <row r="724" spans="1:102" ht="16.5" customHeight="1">
      <c r="A724" s="207"/>
      <c r="B724" s="207"/>
      <c r="C724" s="207"/>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131"/>
      <c r="CN724" s="131"/>
      <c r="CO724" s="131"/>
      <c r="CP724" s="131"/>
      <c r="CQ724" s="131"/>
      <c r="CR724" s="131"/>
      <c r="CS724" s="131"/>
      <c r="CT724" s="131"/>
      <c r="CU724" s="131"/>
      <c r="CV724" s="131"/>
      <c r="CW724" s="131"/>
      <c r="CX724" s="131"/>
    </row>
    <row r="725" spans="1:102" ht="16.5" customHeight="1">
      <c r="A725" s="207"/>
      <c r="B725" s="207"/>
      <c r="C725" s="207"/>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131"/>
      <c r="CN725" s="131"/>
      <c r="CO725" s="131"/>
      <c r="CP725" s="131"/>
      <c r="CQ725" s="131"/>
      <c r="CR725" s="131"/>
      <c r="CS725" s="131"/>
      <c r="CT725" s="131"/>
      <c r="CU725" s="131"/>
      <c r="CV725" s="131"/>
      <c r="CW725" s="131"/>
      <c r="CX725" s="131"/>
    </row>
    <row r="726" spans="1:102" ht="16.5" customHeight="1">
      <c r="A726" s="207"/>
      <c r="B726" s="207"/>
      <c r="C726" s="207"/>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131"/>
      <c r="CN726" s="131"/>
      <c r="CO726" s="131"/>
      <c r="CP726" s="131"/>
      <c r="CQ726" s="131"/>
      <c r="CR726" s="131"/>
      <c r="CS726" s="131"/>
      <c r="CT726" s="131"/>
      <c r="CU726" s="131"/>
      <c r="CV726" s="131"/>
      <c r="CW726" s="131"/>
      <c r="CX726" s="131"/>
    </row>
    <row r="727" spans="1:102" ht="16.5" customHeight="1">
      <c r="A727" s="207"/>
      <c r="B727" s="207"/>
      <c r="C727" s="207"/>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131"/>
      <c r="CN727" s="131"/>
      <c r="CO727" s="131"/>
      <c r="CP727" s="131"/>
      <c r="CQ727" s="131"/>
      <c r="CR727" s="131"/>
      <c r="CS727" s="131"/>
      <c r="CT727" s="131"/>
      <c r="CU727" s="131"/>
      <c r="CV727" s="131"/>
      <c r="CW727" s="131"/>
      <c r="CX727" s="131"/>
    </row>
    <row r="728" spans="1:102" ht="16.5" customHeight="1">
      <c r="A728" s="207"/>
      <c r="B728" s="207"/>
      <c r="C728" s="207"/>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131"/>
      <c r="CN728" s="131"/>
      <c r="CO728" s="131"/>
      <c r="CP728" s="131"/>
      <c r="CQ728" s="131"/>
      <c r="CR728" s="131"/>
      <c r="CS728" s="131"/>
      <c r="CT728" s="131"/>
      <c r="CU728" s="131"/>
      <c r="CV728" s="131"/>
      <c r="CW728" s="131"/>
      <c r="CX728" s="131"/>
    </row>
    <row r="729" spans="1:102" ht="16.5" customHeight="1">
      <c r="A729" s="207"/>
      <c r="B729" s="207"/>
      <c r="C729" s="207"/>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131"/>
      <c r="CN729" s="131"/>
      <c r="CO729" s="131"/>
      <c r="CP729" s="131"/>
      <c r="CQ729" s="131"/>
      <c r="CR729" s="131"/>
      <c r="CS729" s="131"/>
      <c r="CT729" s="131"/>
      <c r="CU729" s="131"/>
      <c r="CV729" s="131"/>
      <c r="CW729" s="131"/>
      <c r="CX729" s="131"/>
    </row>
    <row r="730" spans="1:102" ht="16.5" customHeight="1">
      <c r="A730" s="207"/>
      <c r="B730" s="207"/>
      <c r="C730" s="207"/>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c r="CL730" s="131"/>
      <c r="CM730" s="131"/>
      <c r="CN730" s="131"/>
      <c r="CO730" s="131"/>
      <c r="CP730" s="131"/>
      <c r="CQ730" s="131"/>
      <c r="CR730" s="131"/>
      <c r="CS730" s="131"/>
      <c r="CT730" s="131"/>
      <c r="CU730" s="131"/>
      <c r="CV730" s="131"/>
      <c r="CW730" s="131"/>
      <c r="CX730" s="131"/>
    </row>
    <row r="731" spans="1:102" ht="16.5" customHeight="1">
      <c r="A731" s="207"/>
      <c r="B731" s="207"/>
      <c r="C731" s="207"/>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c r="CG731" s="131"/>
      <c r="CH731" s="131"/>
      <c r="CI731" s="131"/>
      <c r="CJ731" s="131"/>
      <c r="CK731" s="131"/>
      <c r="CL731" s="131"/>
      <c r="CM731" s="131"/>
      <c r="CN731" s="131"/>
      <c r="CO731" s="131"/>
      <c r="CP731" s="131"/>
      <c r="CQ731" s="131"/>
      <c r="CR731" s="131"/>
      <c r="CS731" s="131"/>
      <c r="CT731" s="131"/>
      <c r="CU731" s="131"/>
      <c r="CV731" s="131"/>
      <c r="CW731" s="131"/>
      <c r="CX731" s="131"/>
    </row>
    <row r="732" spans="1:102" ht="16.5" customHeight="1">
      <c r="A732" s="207"/>
      <c r="B732" s="207"/>
      <c r="C732" s="207"/>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c r="CM732" s="131"/>
      <c r="CN732" s="131"/>
      <c r="CO732" s="131"/>
      <c r="CP732" s="131"/>
      <c r="CQ732" s="131"/>
      <c r="CR732" s="131"/>
      <c r="CS732" s="131"/>
      <c r="CT732" s="131"/>
      <c r="CU732" s="131"/>
      <c r="CV732" s="131"/>
      <c r="CW732" s="131"/>
      <c r="CX732" s="131"/>
    </row>
    <row r="733" spans="1:102" ht="16.5" customHeight="1">
      <c r="A733" s="207"/>
      <c r="B733" s="207"/>
      <c r="C733" s="207"/>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131"/>
      <c r="CN733" s="131"/>
      <c r="CO733" s="131"/>
      <c r="CP733" s="131"/>
      <c r="CQ733" s="131"/>
      <c r="CR733" s="131"/>
      <c r="CS733" s="131"/>
      <c r="CT733" s="131"/>
      <c r="CU733" s="131"/>
      <c r="CV733" s="131"/>
      <c r="CW733" s="131"/>
      <c r="CX733" s="131"/>
    </row>
    <row r="734" spans="1:102" ht="16.5" customHeight="1">
      <c r="A734" s="207"/>
      <c r="B734" s="207"/>
      <c r="C734" s="207"/>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c r="CG734" s="131"/>
      <c r="CH734" s="131"/>
      <c r="CI734" s="131"/>
      <c r="CJ734" s="131"/>
      <c r="CK734" s="131"/>
      <c r="CL734" s="131"/>
      <c r="CM734" s="131"/>
      <c r="CN734" s="131"/>
      <c r="CO734" s="131"/>
      <c r="CP734" s="131"/>
      <c r="CQ734" s="131"/>
      <c r="CR734" s="131"/>
      <c r="CS734" s="131"/>
      <c r="CT734" s="131"/>
      <c r="CU734" s="131"/>
      <c r="CV734" s="131"/>
      <c r="CW734" s="131"/>
      <c r="CX734" s="131"/>
    </row>
    <row r="735" spans="1:102" ht="16.5" customHeight="1">
      <c r="A735" s="207"/>
      <c r="B735" s="207"/>
      <c r="C735" s="207"/>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131"/>
      <c r="CN735" s="131"/>
      <c r="CO735" s="131"/>
      <c r="CP735" s="131"/>
      <c r="CQ735" s="131"/>
      <c r="CR735" s="131"/>
      <c r="CS735" s="131"/>
      <c r="CT735" s="131"/>
      <c r="CU735" s="131"/>
      <c r="CV735" s="131"/>
      <c r="CW735" s="131"/>
      <c r="CX735" s="131"/>
    </row>
    <row r="736" spans="1:102" ht="16.5" customHeight="1">
      <c r="A736" s="207"/>
      <c r="B736" s="207"/>
      <c r="C736" s="207"/>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131"/>
      <c r="CN736" s="131"/>
      <c r="CO736" s="131"/>
      <c r="CP736" s="131"/>
      <c r="CQ736" s="131"/>
      <c r="CR736" s="131"/>
      <c r="CS736" s="131"/>
      <c r="CT736" s="131"/>
      <c r="CU736" s="131"/>
      <c r="CV736" s="131"/>
      <c r="CW736" s="131"/>
      <c r="CX736" s="131"/>
    </row>
    <row r="737" spans="1:102" ht="16.5" customHeight="1">
      <c r="A737" s="207"/>
      <c r="B737" s="207"/>
      <c r="C737" s="207"/>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131"/>
      <c r="CN737" s="131"/>
      <c r="CO737" s="131"/>
      <c r="CP737" s="131"/>
      <c r="CQ737" s="131"/>
      <c r="CR737" s="131"/>
      <c r="CS737" s="131"/>
      <c r="CT737" s="131"/>
      <c r="CU737" s="131"/>
      <c r="CV737" s="131"/>
      <c r="CW737" s="131"/>
      <c r="CX737" s="131"/>
    </row>
    <row r="738" spans="1:102" ht="16.5" customHeight="1">
      <c r="A738" s="207"/>
      <c r="B738" s="207"/>
      <c r="C738" s="207"/>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c r="CG738" s="131"/>
      <c r="CH738" s="131"/>
      <c r="CI738" s="131"/>
      <c r="CJ738" s="131"/>
      <c r="CK738" s="131"/>
      <c r="CL738" s="131"/>
      <c r="CM738" s="131"/>
      <c r="CN738" s="131"/>
      <c r="CO738" s="131"/>
      <c r="CP738" s="131"/>
      <c r="CQ738" s="131"/>
      <c r="CR738" s="131"/>
      <c r="CS738" s="131"/>
      <c r="CT738" s="131"/>
      <c r="CU738" s="131"/>
      <c r="CV738" s="131"/>
      <c r="CW738" s="131"/>
      <c r="CX738" s="131"/>
    </row>
    <row r="739" spans="1:102" ht="16.5" customHeight="1">
      <c r="A739" s="207"/>
      <c r="B739" s="207"/>
      <c r="C739" s="207"/>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131"/>
      <c r="CN739" s="131"/>
      <c r="CO739" s="131"/>
      <c r="CP739" s="131"/>
      <c r="CQ739" s="131"/>
      <c r="CR739" s="131"/>
      <c r="CS739" s="131"/>
      <c r="CT739" s="131"/>
      <c r="CU739" s="131"/>
      <c r="CV739" s="131"/>
      <c r="CW739" s="131"/>
      <c r="CX739" s="131"/>
    </row>
    <row r="740" spans="1:102" ht="16.5" customHeight="1">
      <c r="A740" s="207"/>
      <c r="B740" s="207"/>
      <c r="C740" s="207"/>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131"/>
      <c r="CN740" s="131"/>
      <c r="CO740" s="131"/>
      <c r="CP740" s="131"/>
      <c r="CQ740" s="131"/>
      <c r="CR740" s="131"/>
      <c r="CS740" s="131"/>
      <c r="CT740" s="131"/>
      <c r="CU740" s="131"/>
      <c r="CV740" s="131"/>
      <c r="CW740" s="131"/>
      <c r="CX740" s="131"/>
    </row>
    <row r="741" spans="1:102" ht="16.5" customHeight="1">
      <c r="A741" s="207"/>
      <c r="B741" s="207"/>
      <c r="C741" s="207"/>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131"/>
      <c r="CN741" s="131"/>
      <c r="CO741" s="131"/>
      <c r="CP741" s="131"/>
      <c r="CQ741" s="131"/>
      <c r="CR741" s="131"/>
      <c r="CS741" s="131"/>
      <c r="CT741" s="131"/>
      <c r="CU741" s="131"/>
      <c r="CV741" s="131"/>
      <c r="CW741" s="131"/>
      <c r="CX741" s="131"/>
    </row>
    <row r="742" spans="1:102" ht="16.5" customHeight="1">
      <c r="A742" s="207"/>
      <c r="B742" s="207"/>
      <c r="C742" s="207"/>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c r="CG742" s="131"/>
      <c r="CH742" s="131"/>
      <c r="CI742" s="131"/>
      <c r="CJ742" s="131"/>
      <c r="CK742" s="131"/>
      <c r="CL742" s="131"/>
      <c r="CM742" s="131"/>
      <c r="CN742" s="131"/>
      <c r="CO742" s="131"/>
      <c r="CP742" s="131"/>
      <c r="CQ742" s="131"/>
      <c r="CR742" s="131"/>
      <c r="CS742" s="131"/>
      <c r="CT742" s="131"/>
      <c r="CU742" s="131"/>
      <c r="CV742" s="131"/>
      <c r="CW742" s="131"/>
      <c r="CX742" s="131"/>
    </row>
    <row r="743" spans="1:102" ht="16.5" customHeight="1">
      <c r="A743" s="207"/>
      <c r="B743" s="207"/>
      <c r="C743" s="207"/>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c r="CG743" s="131"/>
      <c r="CH743" s="131"/>
      <c r="CI743" s="131"/>
      <c r="CJ743" s="131"/>
      <c r="CK743" s="131"/>
      <c r="CL743" s="131"/>
      <c r="CM743" s="131"/>
      <c r="CN743" s="131"/>
      <c r="CO743" s="131"/>
      <c r="CP743" s="131"/>
      <c r="CQ743" s="131"/>
      <c r="CR743" s="131"/>
      <c r="CS743" s="131"/>
      <c r="CT743" s="131"/>
      <c r="CU743" s="131"/>
      <c r="CV743" s="131"/>
      <c r="CW743" s="131"/>
      <c r="CX743" s="131"/>
    </row>
    <row r="744" spans="1:102" ht="16.5" customHeight="1">
      <c r="A744" s="207"/>
      <c r="B744" s="207"/>
      <c r="C744" s="207"/>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c r="CL744" s="131"/>
      <c r="CM744" s="131"/>
      <c r="CN744" s="131"/>
      <c r="CO744" s="131"/>
      <c r="CP744" s="131"/>
      <c r="CQ744" s="131"/>
      <c r="CR744" s="131"/>
      <c r="CS744" s="131"/>
      <c r="CT744" s="131"/>
      <c r="CU744" s="131"/>
      <c r="CV744" s="131"/>
      <c r="CW744" s="131"/>
      <c r="CX744" s="131"/>
    </row>
    <row r="745" spans="1:102" ht="16.5" customHeight="1">
      <c r="A745" s="207"/>
      <c r="B745" s="207"/>
      <c r="C745" s="207"/>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131"/>
      <c r="CN745" s="131"/>
      <c r="CO745" s="131"/>
      <c r="CP745" s="131"/>
      <c r="CQ745" s="131"/>
      <c r="CR745" s="131"/>
      <c r="CS745" s="131"/>
      <c r="CT745" s="131"/>
      <c r="CU745" s="131"/>
      <c r="CV745" s="131"/>
      <c r="CW745" s="131"/>
      <c r="CX745" s="131"/>
    </row>
    <row r="746" spans="1:102" ht="16.5" customHeight="1">
      <c r="A746" s="207"/>
      <c r="B746" s="207"/>
      <c r="C746" s="207"/>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c r="CG746" s="131"/>
      <c r="CH746" s="131"/>
      <c r="CI746" s="131"/>
      <c r="CJ746" s="131"/>
      <c r="CK746" s="131"/>
      <c r="CL746" s="131"/>
      <c r="CM746" s="131"/>
      <c r="CN746" s="131"/>
      <c r="CO746" s="131"/>
      <c r="CP746" s="131"/>
      <c r="CQ746" s="131"/>
      <c r="CR746" s="131"/>
      <c r="CS746" s="131"/>
      <c r="CT746" s="131"/>
      <c r="CU746" s="131"/>
      <c r="CV746" s="131"/>
      <c r="CW746" s="131"/>
      <c r="CX746" s="131"/>
    </row>
    <row r="747" spans="1:102" ht="16.5" customHeight="1">
      <c r="A747" s="207"/>
      <c r="B747" s="207"/>
      <c r="C747" s="207"/>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131"/>
      <c r="CN747" s="131"/>
      <c r="CO747" s="131"/>
      <c r="CP747" s="131"/>
      <c r="CQ747" s="131"/>
      <c r="CR747" s="131"/>
      <c r="CS747" s="131"/>
      <c r="CT747" s="131"/>
      <c r="CU747" s="131"/>
      <c r="CV747" s="131"/>
      <c r="CW747" s="131"/>
      <c r="CX747" s="131"/>
    </row>
    <row r="748" spans="1:102" ht="16.5" customHeight="1">
      <c r="A748" s="207"/>
      <c r="B748" s="207"/>
      <c r="C748" s="207"/>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c r="CG748" s="131"/>
      <c r="CH748" s="131"/>
      <c r="CI748" s="131"/>
      <c r="CJ748" s="131"/>
      <c r="CK748" s="131"/>
      <c r="CL748" s="131"/>
      <c r="CM748" s="131"/>
      <c r="CN748" s="131"/>
      <c r="CO748" s="131"/>
      <c r="CP748" s="131"/>
      <c r="CQ748" s="131"/>
      <c r="CR748" s="131"/>
      <c r="CS748" s="131"/>
      <c r="CT748" s="131"/>
      <c r="CU748" s="131"/>
      <c r="CV748" s="131"/>
      <c r="CW748" s="131"/>
      <c r="CX748" s="131"/>
    </row>
    <row r="749" spans="1:102" ht="16.5" customHeight="1">
      <c r="A749" s="207"/>
      <c r="B749" s="207"/>
      <c r="C749" s="207"/>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131"/>
      <c r="CN749" s="131"/>
      <c r="CO749" s="131"/>
      <c r="CP749" s="131"/>
      <c r="CQ749" s="131"/>
      <c r="CR749" s="131"/>
      <c r="CS749" s="131"/>
      <c r="CT749" s="131"/>
      <c r="CU749" s="131"/>
      <c r="CV749" s="131"/>
      <c r="CW749" s="131"/>
      <c r="CX749" s="131"/>
    </row>
    <row r="750" spans="1:102" ht="16.5" customHeight="1">
      <c r="A750" s="207"/>
      <c r="B750" s="207"/>
      <c r="C750" s="207"/>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c r="CH750" s="131"/>
      <c r="CI750" s="131"/>
      <c r="CJ750" s="131"/>
      <c r="CK750" s="131"/>
      <c r="CL750" s="131"/>
      <c r="CM750" s="131"/>
      <c r="CN750" s="131"/>
      <c r="CO750" s="131"/>
      <c r="CP750" s="131"/>
      <c r="CQ750" s="131"/>
      <c r="CR750" s="131"/>
      <c r="CS750" s="131"/>
      <c r="CT750" s="131"/>
      <c r="CU750" s="131"/>
      <c r="CV750" s="131"/>
      <c r="CW750" s="131"/>
      <c r="CX750" s="131"/>
    </row>
    <row r="751" spans="1:102" ht="16.5" customHeight="1">
      <c r="A751" s="207"/>
      <c r="B751" s="207"/>
      <c r="C751" s="207"/>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131"/>
      <c r="CN751" s="131"/>
      <c r="CO751" s="131"/>
      <c r="CP751" s="131"/>
      <c r="CQ751" s="131"/>
      <c r="CR751" s="131"/>
      <c r="CS751" s="131"/>
      <c r="CT751" s="131"/>
      <c r="CU751" s="131"/>
      <c r="CV751" s="131"/>
      <c r="CW751" s="131"/>
      <c r="CX751" s="131"/>
    </row>
    <row r="752" spans="1:102" ht="16.5" customHeight="1">
      <c r="A752" s="207"/>
      <c r="B752" s="207"/>
      <c r="C752" s="207"/>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c r="CG752" s="131"/>
      <c r="CH752" s="131"/>
      <c r="CI752" s="131"/>
      <c r="CJ752" s="131"/>
      <c r="CK752" s="131"/>
      <c r="CL752" s="131"/>
      <c r="CM752" s="131"/>
      <c r="CN752" s="131"/>
      <c r="CO752" s="131"/>
      <c r="CP752" s="131"/>
      <c r="CQ752" s="131"/>
      <c r="CR752" s="131"/>
      <c r="CS752" s="131"/>
      <c r="CT752" s="131"/>
      <c r="CU752" s="131"/>
      <c r="CV752" s="131"/>
      <c r="CW752" s="131"/>
      <c r="CX752" s="131"/>
    </row>
    <row r="753" spans="1:102" ht="16.5" customHeight="1">
      <c r="A753" s="207"/>
      <c r="B753" s="207"/>
      <c r="C753" s="207"/>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c r="CG753" s="131"/>
      <c r="CH753" s="131"/>
      <c r="CI753" s="131"/>
      <c r="CJ753" s="131"/>
      <c r="CK753" s="131"/>
      <c r="CL753" s="131"/>
      <c r="CM753" s="131"/>
      <c r="CN753" s="131"/>
      <c r="CO753" s="131"/>
      <c r="CP753" s="131"/>
      <c r="CQ753" s="131"/>
      <c r="CR753" s="131"/>
      <c r="CS753" s="131"/>
      <c r="CT753" s="131"/>
      <c r="CU753" s="131"/>
      <c r="CV753" s="131"/>
      <c r="CW753" s="131"/>
      <c r="CX753" s="131"/>
    </row>
    <row r="754" spans="1:102" ht="16.5" customHeight="1">
      <c r="A754" s="207"/>
      <c r="B754" s="207"/>
      <c r="C754" s="207"/>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131"/>
      <c r="CN754" s="131"/>
      <c r="CO754" s="131"/>
      <c r="CP754" s="131"/>
      <c r="CQ754" s="131"/>
      <c r="CR754" s="131"/>
      <c r="CS754" s="131"/>
      <c r="CT754" s="131"/>
      <c r="CU754" s="131"/>
      <c r="CV754" s="131"/>
      <c r="CW754" s="131"/>
      <c r="CX754" s="131"/>
    </row>
    <row r="755" spans="1:102" ht="16.5" customHeight="1">
      <c r="A755" s="207"/>
      <c r="B755" s="207"/>
      <c r="C755" s="207"/>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c r="CG755" s="131"/>
      <c r="CH755" s="131"/>
      <c r="CI755" s="131"/>
      <c r="CJ755" s="131"/>
      <c r="CK755" s="131"/>
      <c r="CL755" s="131"/>
      <c r="CM755" s="131"/>
      <c r="CN755" s="131"/>
      <c r="CO755" s="131"/>
      <c r="CP755" s="131"/>
      <c r="CQ755" s="131"/>
      <c r="CR755" s="131"/>
      <c r="CS755" s="131"/>
      <c r="CT755" s="131"/>
      <c r="CU755" s="131"/>
      <c r="CV755" s="131"/>
      <c r="CW755" s="131"/>
      <c r="CX755" s="131"/>
    </row>
    <row r="756" spans="1:102" ht="16.5" customHeight="1">
      <c r="A756" s="207"/>
      <c r="B756" s="207"/>
      <c r="C756" s="207"/>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c r="CJ756" s="131"/>
      <c r="CK756" s="131"/>
      <c r="CL756" s="131"/>
      <c r="CM756" s="131"/>
      <c r="CN756" s="131"/>
      <c r="CO756" s="131"/>
      <c r="CP756" s="131"/>
      <c r="CQ756" s="131"/>
      <c r="CR756" s="131"/>
      <c r="CS756" s="131"/>
      <c r="CT756" s="131"/>
      <c r="CU756" s="131"/>
      <c r="CV756" s="131"/>
      <c r="CW756" s="131"/>
      <c r="CX756" s="131"/>
    </row>
    <row r="757" spans="1:102" ht="16.5" customHeight="1">
      <c r="A757" s="207"/>
      <c r="B757" s="207"/>
      <c r="C757" s="207"/>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c r="CG757" s="131"/>
      <c r="CH757" s="131"/>
      <c r="CI757" s="131"/>
      <c r="CJ757" s="131"/>
      <c r="CK757" s="131"/>
      <c r="CL757" s="131"/>
      <c r="CM757" s="131"/>
      <c r="CN757" s="131"/>
      <c r="CO757" s="131"/>
      <c r="CP757" s="131"/>
      <c r="CQ757" s="131"/>
      <c r="CR757" s="131"/>
      <c r="CS757" s="131"/>
      <c r="CT757" s="131"/>
      <c r="CU757" s="131"/>
      <c r="CV757" s="131"/>
      <c r="CW757" s="131"/>
      <c r="CX757" s="131"/>
    </row>
    <row r="758" spans="1:102" ht="16.5" customHeight="1">
      <c r="A758" s="207"/>
      <c r="B758" s="207"/>
      <c r="C758" s="207"/>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c r="CG758" s="131"/>
      <c r="CH758" s="131"/>
      <c r="CI758" s="131"/>
      <c r="CJ758" s="131"/>
      <c r="CK758" s="131"/>
      <c r="CL758" s="131"/>
      <c r="CM758" s="131"/>
      <c r="CN758" s="131"/>
      <c r="CO758" s="131"/>
      <c r="CP758" s="131"/>
      <c r="CQ758" s="131"/>
      <c r="CR758" s="131"/>
      <c r="CS758" s="131"/>
      <c r="CT758" s="131"/>
      <c r="CU758" s="131"/>
      <c r="CV758" s="131"/>
      <c r="CW758" s="131"/>
      <c r="CX758" s="131"/>
    </row>
    <row r="759" spans="1:102" ht="16.5" customHeight="1">
      <c r="A759" s="207"/>
      <c r="B759" s="207"/>
      <c r="C759" s="207"/>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131"/>
      <c r="CN759" s="131"/>
      <c r="CO759" s="131"/>
      <c r="CP759" s="131"/>
      <c r="CQ759" s="131"/>
      <c r="CR759" s="131"/>
      <c r="CS759" s="131"/>
      <c r="CT759" s="131"/>
      <c r="CU759" s="131"/>
      <c r="CV759" s="131"/>
      <c r="CW759" s="131"/>
      <c r="CX759" s="131"/>
    </row>
    <row r="760" spans="1:102" ht="16.5" customHeight="1">
      <c r="A760" s="207"/>
      <c r="B760" s="207"/>
      <c r="C760" s="207"/>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c r="CG760" s="131"/>
      <c r="CH760" s="131"/>
      <c r="CI760" s="131"/>
      <c r="CJ760" s="131"/>
      <c r="CK760" s="131"/>
      <c r="CL760" s="131"/>
      <c r="CM760" s="131"/>
      <c r="CN760" s="131"/>
      <c r="CO760" s="131"/>
      <c r="CP760" s="131"/>
      <c r="CQ760" s="131"/>
      <c r="CR760" s="131"/>
      <c r="CS760" s="131"/>
      <c r="CT760" s="131"/>
      <c r="CU760" s="131"/>
      <c r="CV760" s="131"/>
      <c r="CW760" s="131"/>
      <c r="CX760" s="131"/>
    </row>
    <row r="761" spans="1:102" ht="16.5" customHeight="1">
      <c r="A761" s="207"/>
      <c r="B761" s="207"/>
      <c r="C761" s="207"/>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c r="CG761" s="131"/>
      <c r="CH761" s="131"/>
      <c r="CI761" s="131"/>
      <c r="CJ761" s="131"/>
      <c r="CK761" s="131"/>
      <c r="CL761" s="131"/>
      <c r="CM761" s="131"/>
      <c r="CN761" s="131"/>
      <c r="CO761" s="131"/>
      <c r="CP761" s="131"/>
      <c r="CQ761" s="131"/>
      <c r="CR761" s="131"/>
      <c r="CS761" s="131"/>
      <c r="CT761" s="131"/>
      <c r="CU761" s="131"/>
      <c r="CV761" s="131"/>
      <c r="CW761" s="131"/>
      <c r="CX761" s="131"/>
    </row>
    <row r="762" spans="1:102" ht="16.5" customHeight="1">
      <c r="A762" s="207"/>
      <c r="B762" s="207"/>
      <c r="C762" s="207"/>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c r="CG762" s="131"/>
      <c r="CH762" s="131"/>
      <c r="CI762" s="131"/>
      <c r="CJ762" s="131"/>
      <c r="CK762" s="131"/>
      <c r="CL762" s="131"/>
      <c r="CM762" s="131"/>
      <c r="CN762" s="131"/>
      <c r="CO762" s="131"/>
      <c r="CP762" s="131"/>
      <c r="CQ762" s="131"/>
      <c r="CR762" s="131"/>
      <c r="CS762" s="131"/>
      <c r="CT762" s="131"/>
      <c r="CU762" s="131"/>
      <c r="CV762" s="131"/>
      <c r="CW762" s="131"/>
      <c r="CX762" s="131"/>
    </row>
    <row r="763" spans="1:102" ht="16.5" customHeight="1">
      <c r="A763" s="207"/>
      <c r="B763" s="207"/>
      <c r="C763" s="207"/>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c r="CG763" s="131"/>
      <c r="CH763" s="131"/>
      <c r="CI763" s="131"/>
      <c r="CJ763" s="131"/>
      <c r="CK763" s="131"/>
      <c r="CL763" s="131"/>
      <c r="CM763" s="131"/>
      <c r="CN763" s="131"/>
      <c r="CO763" s="131"/>
      <c r="CP763" s="131"/>
      <c r="CQ763" s="131"/>
      <c r="CR763" s="131"/>
      <c r="CS763" s="131"/>
      <c r="CT763" s="131"/>
      <c r="CU763" s="131"/>
      <c r="CV763" s="131"/>
      <c r="CW763" s="131"/>
      <c r="CX763" s="131"/>
    </row>
    <row r="764" spans="1:102" ht="16.5" customHeight="1">
      <c r="A764" s="207"/>
      <c r="B764" s="207"/>
      <c r="C764" s="207"/>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131"/>
      <c r="CN764" s="131"/>
      <c r="CO764" s="131"/>
      <c r="CP764" s="131"/>
      <c r="CQ764" s="131"/>
      <c r="CR764" s="131"/>
      <c r="CS764" s="131"/>
      <c r="CT764" s="131"/>
      <c r="CU764" s="131"/>
      <c r="CV764" s="131"/>
      <c r="CW764" s="131"/>
      <c r="CX764" s="131"/>
    </row>
    <row r="765" spans="1:102" ht="16.5" customHeight="1">
      <c r="A765" s="207"/>
      <c r="B765" s="207"/>
      <c r="C765" s="207"/>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131"/>
      <c r="CN765" s="131"/>
      <c r="CO765" s="131"/>
      <c r="CP765" s="131"/>
      <c r="CQ765" s="131"/>
      <c r="CR765" s="131"/>
      <c r="CS765" s="131"/>
      <c r="CT765" s="131"/>
      <c r="CU765" s="131"/>
      <c r="CV765" s="131"/>
      <c r="CW765" s="131"/>
      <c r="CX765" s="131"/>
    </row>
    <row r="766" spans="1:102" ht="16.5" customHeight="1">
      <c r="A766" s="207"/>
      <c r="B766" s="207"/>
      <c r="C766" s="207"/>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c r="CH766" s="131"/>
      <c r="CI766" s="131"/>
      <c r="CJ766" s="131"/>
      <c r="CK766" s="131"/>
      <c r="CL766" s="131"/>
      <c r="CM766" s="131"/>
      <c r="CN766" s="131"/>
      <c r="CO766" s="131"/>
      <c r="CP766" s="131"/>
      <c r="CQ766" s="131"/>
      <c r="CR766" s="131"/>
      <c r="CS766" s="131"/>
      <c r="CT766" s="131"/>
      <c r="CU766" s="131"/>
      <c r="CV766" s="131"/>
      <c r="CW766" s="131"/>
      <c r="CX766" s="131"/>
    </row>
    <row r="767" spans="1:102" ht="16.5" customHeight="1">
      <c r="A767" s="207"/>
      <c r="B767" s="207"/>
      <c r="C767" s="207"/>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c r="CH767" s="131"/>
      <c r="CI767" s="131"/>
      <c r="CJ767" s="131"/>
      <c r="CK767" s="131"/>
      <c r="CL767" s="131"/>
      <c r="CM767" s="131"/>
      <c r="CN767" s="131"/>
      <c r="CO767" s="131"/>
      <c r="CP767" s="131"/>
      <c r="CQ767" s="131"/>
      <c r="CR767" s="131"/>
      <c r="CS767" s="131"/>
      <c r="CT767" s="131"/>
      <c r="CU767" s="131"/>
      <c r="CV767" s="131"/>
      <c r="CW767" s="131"/>
      <c r="CX767" s="131"/>
    </row>
    <row r="768" spans="1:102" ht="16.5" customHeight="1">
      <c r="A768" s="207"/>
      <c r="B768" s="207"/>
      <c r="C768" s="207"/>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c r="CG768" s="131"/>
      <c r="CH768" s="131"/>
      <c r="CI768" s="131"/>
      <c r="CJ768" s="131"/>
      <c r="CK768" s="131"/>
      <c r="CL768" s="131"/>
      <c r="CM768" s="131"/>
      <c r="CN768" s="131"/>
      <c r="CO768" s="131"/>
      <c r="CP768" s="131"/>
      <c r="CQ768" s="131"/>
      <c r="CR768" s="131"/>
      <c r="CS768" s="131"/>
      <c r="CT768" s="131"/>
      <c r="CU768" s="131"/>
      <c r="CV768" s="131"/>
      <c r="CW768" s="131"/>
      <c r="CX768" s="131"/>
    </row>
    <row r="769" spans="1:102" ht="16.5" customHeight="1">
      <c r="A769" s="207"/>
      <c r="B769" s="207"/>
      <c r="C769" s="207"/>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c r="CG769" s="131"/>
      <c r="CH769" s="131"/>
      <c r="CI769" s="131"/>
      <c r="CJ769" s="131"/>
      <c r="CK769" s="131"/>
      <c r="CL769" s="131"/>
      <c r="CM769" s="131"/>
      <c r="CN769" s="131"/>
      <c r="CO769" s="131"/>
      <c r="CP769" s="131"/>
      <c r="CQ769" s="131"/>
      <c r="CR769" s="131"/>
      <c r="CS769" s="131"/>
      <c r="CT769" s="131"/>
      <c r="CU769" s="131"/>
      <c r="CV769" s="131"/>
      <c r="CW769" s="131"/>
      <c r="CX769" s="131"/>
    </row>
    <row r="770" spans="1:102" ht="16.5" customHeight="1">
      <c r="A770" s="207"/>
      <c r="B770" s="207"/>
      <c r="C770" s="207"/>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131"/>
      <c r="CN770" s="131"/>
      <c r="CO770" s="131"/>
      <c r="CP770" s="131"/>
      <c r="CQ770" s="131"/>
      <c r="CR770" s="131"/>
      <c r="CS770" s="131"/>
      <c r="CT770" s="131"/>
      <c r="CU770" s="131"/>
      <c r="CV770" s="131"/>
      <c r="CW770" s="131"/>
      <c r="CX770" s="131"/>
    </row>
    <row r="771" spans="1:102" ht="16.5" customHeight="1">
      <c r="A771" s="207"/>
      <c r="B771" s="207"/>
      <c r="C771" s="207"/>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131"/>
      <c r="CN771" s="131"/>
      <c r="CO771" s="131"/>
      <c r="CP771" s="131"/>
      <c r="CQ771" s="131"/>
      <c r="CR771" s="131"/>
      <c r="CS771" s="131"/>
      <c r="CT771" s="131"/>
      <c r="CU771" s="131"/>
      <c r="CV771" s="131"/>
      <c r="CW771" s="131"/>
      <c r="CX771" s="131"/>
    </row>
    <row r="772" spans="1:102" ht="16.5" customHeight="1">
      <c r="A772" s="207"/>
      <c r="B772" s="207"/>
      <c r="C772" s="207"/>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131"/>
      <c r="CN772" s="131"/>
      <c r="CO772" s="131"/>
      <c r="CP772" s="131"/>
      <c r="CQ772" s="131"/>
      <c r="CR772" s="131"/>
      <c r="CS772" s="131"/>
      <c r="CT772" s="131"/>
      <c r="CU772" s="131"/>
      <c r="CV772" s="131"/>
      <c r="CW772" s="131"/>
      <c r="CX772" s="131"/>
    </row>
    <row r="773" spans="1:102" ht="16.5" customHeight="1">
      <c r="A773" s="207"/>
      <c r="B773" s="207"/>
      <c r="C773" s="207"/>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c r="CG773" s="131"/>
      <c r="CH773" s="131"/>
      <c r="CI773" s="131"/>
      <c r="CJ773" s="131"/>
      <c r="CK773" s="131"/>
      <c r="CL773" s="131"/>
      <c r="CM773" s="131"/>
      <c r="CN773" s="131"/>
      <c r="CO773" s="131"/>
      <c r="CP773" s="131"/>
      <c r="CQ773" s="131"/>
      <c r="CR773" s="131"/>
      <c r="CS773" s="131"/>
      <c r="CT773" s="131"/>
      <c r="CU773" s="131"/>
      <c r="CV773" s="131"/>
      <c r="CW773" s="131"/>
      <c r="CX773" s="131"/>
    </row>
    <row r="774" spans="1:102" ht="16.5" customHeight="1">
      <c r="A774" s="207"/>
      <c r="B774" s="207"/>
      <c r="C774" s="207"/>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c r="CG774" s="131"/>
      <c r="CH774" s="131"/>
      <c r="CI774" s="131"/>
      <c r="CJ774" s="131"/>
      <c r="CK774" s="131"/>
      <c r="CL774" s="131"/>
      <c r="CM774" s="131"/>
      <c r="CN774" s="131"/>
      <c r="CO774" s="131"/>
      <c r="CP774" s="131"/>
      <c r="CQ774" s="131"/>
      <c r="CR774" s="131"/>
      <c r="CS774" s="131"/>
      <c r="CT774" s="131"/>
      <c r="CU774" s="131"/>
      <c r="CV774" s="131"/>
      <c r="CW774" s="131"/>
      <c r="CX774" s="131"/>
    </row>
    <row r="775" spans="1:102" ht="16.5" customHeight="1">
      <c r="A775" s="207"/>
      <c r="B775" s="207"/>
      <c r="C775" s="207"/>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c r="CG775" s="131"/>
      <c r="CH775" s="131"/>
      <c r="CI775" s="131"/>
      <c r="CJ775" s="131"/>
      <c r="CK775" s="131"/>
      <c r="CL775" s="131"/>
      <c r="CM775" s="131"/>
      <c r="CN775" s="131"/>
      <c r="CO775" s="131"/>
      <c r="CP775" s="131"/>
      <c r="CQ775" s="131"/>
      <c r="CR775" s="131"/>
      <c r="CS775" s="131"/>
      <c r="CT775" s="131"/>
      <c r="CU775" s="131"/>
      <c r="CV775" s="131"/>
      <c r="CW775" s="131"/>
      <c r="CX775" s="131"/>
    </row>
    <row r="776" spans="1:102" ht="16.5" customHeight="1">
      <c r="A776" s="207"/>
      <c r="B776" s="207"/>
      <c r="C776" s="207"/>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c r="CI776" s="131"/>
      <c r="CJ776" s="131"/>
      <c r="CK776" s="131"/>
      <c r="CL776" s="131"/>
      <c r="CM776" s="131"/>
      <c r="CN776" s="131"/>
      <c r="CO776" s="131"/>
      <c r="CP776" s="131"/>
      <c r="CQ776" s="131"/>
      <c r="CR776" s="131"/>
      <c r="CS776" s="131"/>
      <c r="CT776" s="131"/>
      <c r="CU776" s="131"/>
      <c r="CV776" s="131"/>
      <c r="CW776" s="131"/>
      <c r="CX776" s="131"/>
    </row>
    <row r="777" spans="1:102" ht="16.5" customHeight="1">
      <c r="A777" s="207"/>
      <c r="B777" s="207"/>
      <c r="C777" s="207"/>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c r="CG777" s="131"/>
      <c r="CH777" s="131"/>
      <c r="CI777" s="131"/>
      <c r="CJ777" s="131"/>
      <c r="CK777" s="131"/>
      <c r="CL777" s="131"/>
      <c r="CM777" s="131"/>
      <c r="CN777" s="131"/>
      <c r="CO777" s="131"/>
      <c r="CP777" s="131"/>
      <c r="CQ777" s="131"/>
      <c r="CR777" s="131"/>
      <c r="CS777" s="131"/>
      <c r="CT777" s="131"/>
      <c r="CU777" s="131"/>
      <c r="CV777" s="131"/>
      <c r="CW777" s="131"/>
      <c r="CX777" s="131"/>
    </row>
    <row r="778" spans="1:102" ht="16.5" customHeight="1">
      <c r="A778" s="207"/>
      <c r="B778" s="207"/>
      <c r="C778" s="207"/>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c r="CG778" s="131"/>
      <c r="CH778" s="131"/>
      <c r="CI778" s="131"/>
      <c r="CJ778" s="131"/>
      <c r="CK778" s="131"/>
      <c r="CL778" s="131"/>
      <c r="CM778" s="131"/>
      <c r="CN778" s="131"/>
      <c r="CO778" s="131"/>
      <c r="CP778" s="131"/>
      <c r="CQ778" s="131"/>
      <c r="CR778" s="131"/>
      <c r="CS778" s="131"/>
      <c r="CT778" s="131"/>
      <c r="CU778" s="131"/>
      <c r="CV778" s="131"/>
      <c r="CW778" s="131"/>
      <c r="CX778" s="131"/>
    </row>
    <row r="779" spans="1:102" ht="16.5" customHeight="1">
      <c r="A779" s="207"/>
      <c r="B779" s="207"/>
      <c r="C779" s="207"/>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131"/>
      <c r="CN779" s="131"/>
      <c r="CO779" s="131"/>
      <c r="CP779" s="131"/>
      <c r="CQ779" s="131"/>
      <c r="CR779" s="131"/>
      <c r="CS779" s="131"/>
      <c r="CT779" s="131"/>
      <c r="CU779" s="131"/>
      <c r="CV779" s="131"/>
      <c r="CW779" s="131"/>
      <c r="CX779" s="131"/>
    </row>
    <row r="780" spans="1:102" ht="16.5" customHeight="1">
      <c r="A780" s="207"/>
      <c r="B780" s="207"/>
      <c r="C780" s="207"/>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131"/>
      <c r="CN780" s="131"/>
      <c r="CO780" s="131"/>
      <c r="CP780" s="131"/>
      <c r="CQ780" s="131"/>
      <c r="CR780" s="131"/>
      <c r="CS780" s="131"/>
      <c r="CT780" s="131"/>
      <c r="CU780" s="131"/>
      <c r="CV780" s="131"/>
      <c r="CW780" s="131"/>
      <c r="CX780" s="131"/>
    </row>
    <row r="781" spans="1:102" ht="16.5" customHeight="1">
      <c r="A781" s="207"/>
      <c r="B781" s="207"/>
      <c r="C781" s="207"/>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131"/>
      <c r="CN781" s="131"/>
      <c r="CO781" s="131"/>
      <c r="CP781" s="131"/>
      <c r="CQ781" s="131"/>
      <c r="CR781" s="131"/>
      <c r="CS781" s="131"/>
      <c r="CT781" s="131"/>
      <c r="CU781" s="131"/>
      <c r="CV781" s="131"/>
      <c r="CW781" s="131"/>
      <c r="CX781" s="131"/>
    </row>
    <row r="782" spans="1:102" ht="16.5" customHeight="1">
      <c r="A782" s="207"/>
      <c r="B782" s="207"/>
      <c r="C782" s="207"/>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131"/>
      <c r="CN782" s="131"/>
      <c r="CO782" s="131"/>
      <c r="CP782" s="131"/>
      <c r="CQ782" s="131"/>
      <c r="CR782" s="131"/>
      <c r="CS782" s="131"/>
      <c r="CT782" s="131"/>
      <c r="CU782" s="131"/>
      <c r="CV782" s="131"/>
      <c r="CW782" s="131"/>
      <c r="CX782" s="131"/>
    </row>
    <row r="783" spans="1:102" ht="16.5" customHeight="1">
      <c r="A783" s="207"/>
      <c r="B783" s="207"/>
      <c r="C783" s="207"/>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c r="CG783" s="131"/>
      <c r="CH783" s="131"/>
      <c r="CI783" s="131"/>
      <c r="CJ783" s="131"/>
      <c r="CK783" s="131"/>
      <c r="CL783" s="131"/>
      <c r="CM783" s="131"/>
      <c r="CN783" s="131"/>
      <c r="CO783" s="131"/>
      <c r="CP783" s="131"/>
      <c r="CQ783" s="131"/>
      <c r="CR783" s="131"/>
      <c r="CS783" s="131"/>
      <c r="CT783" s="131"/>
      <c r="CU783" s="131"/>
      <c r="CV783" s="131"/>
      <c r="CW783" s="131"/>
      <c r="CX783" s="131"/>
    </row>
    <row r="784" spans="1:102" ht="16.5" customHeight="1">
      <c r="A784" s="207"/>
      <c r="B784" s="207"/>
      <c r="C784" s="207"/>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c r="CG784" s="131"/>
      <c r="CH784" s="131"/>
      <c r="CI784" s="131"/>
      <c r="CJ784" s="131"/>
      <c r="CK784" s="131"/>
      <c r="CL784" s="131"/>
      <c r="CM784" s="131"/>
      <c r="CN784" s="131"/>
      <c r="CO784" s="131"/>
      <c r="CP784" s="131"/>
      <c r="CQ784" s="131"/>
      <c r="CR784" s="131"/>
      <c r="CS784" s="131"/>
      <c r="CT784" s="131"/>
      <c r="CU784" s="131"/>
      <c r="CV784" s="131"/>
      <c r="CW784" s="131"/>
      <c r="CX784" s="131"/>
    </row>
    <row r="785" spans="1:102" ht="16.5" customHeight="1">
      <c r="A785" s="207"/>
      <c r="B785" s="207"/>
      <c r="C785" s="207"/>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131"/>
      <c r="CN785" s="131"/>
      <c r="CO785" s="131"/>
      <c r="CP785" s="131"/>
      <c r="CQ785" s="131"/>
      <c r="CR785" s="131"/>
      <c r="CS785" s="131"/>
      <c r="CT785" s="131"/>
      <c r="CU785" s="131"/>
      <c r="CV785" s="131"/>
      <c r="CW785" s="131"/>
      <c r="CX785" s="131"/>
    </row>
    <row r="786" spans="1:102" ht="16.5" customHeight="1">
      <c r="A786" s="207"/>
      <c r="B786" s="207"/>
      <c r="C786" s="207"/>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131"/>
      <c r="CN786" s="131"/>
      <c r="CO786" s="131"/>
      <c r="CP786" s="131"/>
      <c r="CQ786" s="131"/>
      <c r="CR786" s="131"/>
      <c r="CS786" s="131"/>
      <c r="CT786" s="131"/>
      <c r="CU786" s="131"/>
      <c r="CV786" s="131"/>
      <c r="CW786" s="131"/>
      <c r="CX786" s="131"/>
    </row>
    <row r="787" spans="1:102" ht="16.5" customHeight="1">
      <c r="A787" s="207"/>
      <c r="B787" s="207"/>
      <c r="C787" s="207"/>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c r="CG787" s="131"/>
      <c r="CH787" s="131"/>
      <c r="CI787" s="131"/>
      <c r="CJ787" s="131"/>
      <c r="CK787" s="131"/>
      <c r="CL787" s="131"/>
      <c r="CM787" s="131"/>
      <c r="CN787" s="131"/>
      <c r="CO787" s="131"/>
      <c r="CP787" s="131"/>
      <c r="CQ787" s="131"/>
      <c r="CR787" s="131"/>
      <c r="CS787" s="131"/>
      <c r="CT787" s="131"/>
      <c r="CU787" s="131"/>
      <c r="CV787" s="131"/>
      <c r="CW787" s="131"/>
      <c r="CX787" s="131"/>
    </row>
    <row r="788" spans="1:102" ht="16.5" customHeight="1">
      <c r="A788" s="207"/>
      <c r="B788" s="207"/>
      <c r="C788" s="207"/>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c r="CG788" s="131"/>
      <c r="CH788" s="131"/>
      <c r="CI788" s="131"/>
      <c r="CJ788" s="131"/>
      <c r="CK788" s="131"/>
      <c r="CL788" s="131"/>
      <c r="CM788" s="131"/>
      <c r="CN788" s="131"/>
      <c r="CO788" s="131"/>
      <c r="CP788" s="131"/>
      <c r="CQ788" s="131"/>
      <c r="CR788" s="131"/>
      <c r="CS788" s="131"/>
      <c r="CT788" s="131"/>
      <c r="CU788" s="131"/>
      <c r="CV788" s="131"/>
      <c r="CW788" s="131"/>
      <c r="CX788" s="131"/>
    </row>
    <row r="789" spans="1:102" ht="16.5" customHeight="1">
      <c r="A789" s="207"/>
      <c r="B789" s="207"/>
      <c r="C789" s="207"/>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c r="CG789" s="131"/>
      <c r="CH789" s="131"/>
      <c r="CI789" s="131"/>
      <c r="CJ789" s="131"/>
      <c r="CK789" s="131"/>
      <c r="CL789" s="131"/>
      <c r="CM789" s="131"/>
      <c r="CN789" s="131"/>
      <c r="CO789" s="131"/>
      <c r="CP789" s="131"/>
      <c r="CQ789" s="131"/>
      <c r="CR789" s="131"/>
      <c r="CS789" s="131"/>
      <c r="CT789" s="131"/>
      <c r="CU789" s="131"/>
      <c r="CV789" s="131"/>
      <c r="CW789" s="131"/>
      <c r="CX789" s="131"/>
    </row>
    <row r="790" spans="1:102" ht="16.5" customHeight="1">
      <c r="A790" s="207"/>
      <c r="B790" s="207"/>
      <c r="C790" s="207"/>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c r="CM790" s="131"/>
      <c r="CN790" s="131"/>
      <c r="CO790" s="131"/>
      <c r="CP790" s="131"/>
      <c r="CQ790" s="131"/>
      <c r="CR790" s="131"/>
      <c r="CS790" s="131"/>
      <c r="CT790" s="131"/>
      <c r="CU790" s="131"/>
      <c r="CV790" s="131"/>
      <c r="CW790" s="131"/>
      <c r="CX790" s="131"/>
    </row>
    <row r="791" spans="1:102" ht="16.5" customHeight="1">
      <c r="A791" s="207"/>
      <c r="B791" s="207"/>
      <c r="C791" s="207"/>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c r="CG791" s="131"/>
      <c r="CH791" s="131"/>
      <c r="CI791" s="131"/>
      <c r="CJ791" s="131"/>
      <c r="CK791" s="131"/>
      <c r="CL791" s="131"/>
      <c r="CM791" s="131"/>
      <c r="CN791" s="131"/>
      <c r="CO791" s="131"/>
      <c r="CP791" s="131"/>
      <c r="CQ791" s="131"/>
      <c r="CR791" s="131"/>
      <c r="CS791" s="131"/>
      <c r="CT791" s="131"/>
      <c r="CU791" s="131"/>
      <c r="CV791" s="131"/>
      <c r="CW791" s="131"/>
      <c r="CX791" s="131"/>
    </row>
    <row r="792" spans="1:102" ht="16.5" customHeight="1">
      <c r="A792" s="207"/>
      <c r="B792" s="207"/>
      <c r="C792" s="207"/>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c r="CG792" s="131"/>
      <c r="CH792" s="131"/>
      <c r="CI792" s="131"/>
      <c r="CJ792" s="131"/>
      <c r="CK792" s="131"/>
      <c r="CL792" s="131"/>
      <c r="CM792" s="131"/>
      <c r="CN792" s="131"/>
      <c r="CO792" s="131"/>
      <c r="CP792" s="131"/>
      <c r="CQ792" s="131"/>
      <c r="CR792" s="131"/>
      <c r="CS792" s="131"/>
      <c r="CT792" s="131"/>
      <c r="CU792" s="131"/>
      <c r="CV792" s="131"/>
      <c r="CW792" s="131"/>
      <c r="CX792" s="131"/>
    </row>
    <row r="793" spans="1:102" ht="16.5" customHeight="1">
      <c r="A793" s="207"/>
      <c r="B793" s="207"/>
      <c r="C793" s="207"/>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131"/>
      <c r="CN793" s="131"/>
      <c r="CO793" s="131"/>
      <c r="CP793" s="131"/>
      <c r="CQ793" s="131"/>
      <c r="CR793" s="131"/>
      <c r="CS793" s="131"/>
      <c r="CT793" s="131"/>
      <c r="CU793" s="131"/>
      <c r="CV793" s="131"/>
      <c r="CW793" s="131"/>
      <c r="CX793" s="131"/>
    </row>
    <row r="794" spans="1:102" ht="16.5" customHeight="1">
      <c r="A794" s="207"/>
      <c r="B794" s="207"/>
      <c r="C794" s="207"/>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c r="CL794" s="131"/>
      <c r="CM794" s="131"/>
      <c r="CN794" s="131"/>
      <c r="CO794" s="131"/>
      <c r="CP794" s="131"/>
      <c r="CQ794" s="131"/>
      <c r="CR794" s="131"/>
      <c r="CS794" s="131"/>
      <c r="CT794" s="131"/>
      <c r="CU794" s="131"/>
      <c r="CV794" s="131"/>
      <c r="CW794" s="131"/>
      <c r="CX794" s="131"/>
    </row>
    <row r="795" spans="1:102" ht="16.5" customHeight="1">
      <c r="A795" s="207"/>
      <c r="B795" s="207"/>
      <c r="C795" s="207"/>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c r="CG795" s="131"/>
      <c r="CH795" s="131"/>
      <c r="CI795" s="131"/>
      <c r="CJ795" s="131"/>
      <c r="CK795" s="131"/>
      <c r="CL795" s="131"/>
      <c r="CM795" s="131"/>
      <c r="CN795" s="131"/>
      <c r="CO795" s="131"/>
      <c r="CP795" s="131"/>
      <c r="CQ795" s="131"/>
      <c r="CR795" s="131"/>
      <c r="CS795" s="131"/>
      <c r="CT795" s="131"/>
      <c r="CU795" s="131"/>
      <c r="CV795" s="131"/>
      <c r="CW795" s="131"/>
      <c r="CX795" s="131"/>
    </row>
    <row r="796" spans="1:102" ht="16.5" customHeight="1">
      <c r="A796" s="207"/>
      <c r="B796" s="207"/>
      <c r="C796" s="207"/>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131"/>
      <c r="CN796" s="131"/>
      <c r="CO796" s="131"/>
      <c r="CP796" s="131"/>
      <c r="CQ796" s="131"/>
      <c r="CR796" s="131"/>
      <c r="CS796" s="131"/>
      <c r="CT796" s="131"/>
      <c r="CU796" s="131"/>
      <c r="CV796" s="131"/>
      <c r="CW796" s="131"/>
      <c r="CX796" s="131"/>
    </row>
    <row r="797" spans="1:102" ht="16.5" customHeight="1">
      <c r="A797" s="207"/>
      <c r="B797" s="207"/>
      <c r="C797" s="207"/>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c r="CG797" s="131"/>
      <c r="CH797" s="131"/>
      <c r="CI797" s="131"/>
      <c r="CJ797" s="131"/>
      <c r="CK797" s="131"/>
      <c r="CL797" s="131"/>
      <c r="CM797" s="131"/>
      <c r="CN797" s="131"/>
      <c r="CO797" s="131"/>
      <c r="CP797" s="131"/>
      <c r="CQ797" s="131"/>
      <c r="CR797" s="131"/>
      <c r="CS797" s="131"/>
      <c r="CT797" s="131"/>
      <c r="CU797" s="131"/>
      <c r="CV797" s="131"/>
      <c r="CW797" s="131"/>
      <c r="CX797" s="131"/>
    </row>
    <row r="798" spans="1:102" ht="16.5" customHeight="1">
      <c r="A798" s="207"/>
      <c r="B798" s="207"/>
      <c r="C798" s="207"/>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131"/>
      <c r="CN798" s="131"/>
      <c r="CO798" s="131"/>
      <c r="CP798" s="131"/>
      <c r="CQ798" s="131"/>
      <c r="CR798" s="131"/>
      <c r="CS798" s="131"/>
      <c r="CT798" s="131"/>
      <c r="CU798" s="131"/>
      <c r="CV798" s="131"/>
      <c r="CW798" s="131"/>
      <c r="CX798" s="131"/>
    </row>
    <row r="799" spans="1:102" ht="16.5" customHeight="1">
      <c r="A799" s="207"/>
      <c r="B799" s="207"/>
      <c r="C799" s="207"/>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131"/>
      <c r="CN799" s="131"/>
      <c r="CO799" s="131"/>
      <c r="CP799" s="131"/>
      <c r="CQ799" s="131"/>
      <c r="CR799" s="131"/>
      <c r="CS799" s="131"/>
      <c r="CT799" s="131"/>
      <c r="CU799" s="131"/>
      <c r="CV799" s="131"/>
      <c r="CW799" s="131"/>
      <c r="CX799" s="131"/>
    </row>
    <row r="800" spans="1:102" ht="16.5" customHeight="1">
      <c r="A800" s="207"/>
      <c r="B800" s="207"/>
      <c r="C800" s="207"/>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c r="CG800" s="131"/>
      <c r="CH800" s="131"/>
      <c r="CI800" s="131"/>
      <c r="CJ800" s="131"/>
      <c r="CK800" s="131"/>
      <c r="CL800" s="131"/>
      <c r="CM800" s="131"/>
      <c r="CN800" s="131"/>
      <c r="CO800" s="131"/>
      <c r="CP800" s="131"/>
      <c r="CQ800" s="131"/>
      <c r="CR800" s="131"/>
      <c r="CS800" s="131"/>
      <c r="CT800" s="131"/>
      <c r="CU800" s="131"/>
      <c r="CV800" s="131"/>
      <c r="CW800" s="131"/>
      <c r="CX800" s="131"/>
    </row>
    <row r="801" spans="1:102" ht="16.5" customHeight="1">
      <c r="A801" s="207"/>
      <c r="B801" s="207"/>
      <c r="C801" s="207"/>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131"/>
      <c r="CN801" s="131"/>
      <c r="CO801" s="131"/>
      <c r="CP801" s="131"/>
      <c r="CQ801" s="131"/>
      <c r="CR801" s="131"/>
      <c r="CS801" s="131"/>
      <c r="CT801" s="131"/>
      <c r="CU801" s="131"/>
      <c r="CV801" s="131"/>
      <c r="CW801" s="131"/>
      <c r="CX801" s="131"/>
    </row>
    <row r="802" spans="1:102" ht="16.5" customHeight="1">
      <c r="A802" s="207"/>
      <c r="B802" s="207"/>
      <c r="C802" s="207"/>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c r="CH802" s="131"/>
      <c r="CI802" s="131"/>
      <c r="CJ802" s="131"/>
      <c r="CK802" s="131"/>
      <c r="CL802" s="131"/>
      <c r="CM802" s="131"/>
      <c r="CN802" s="131"/>
      <c r="CO802" s="131"/>
      <c r="CP802" s="131"/>
      <c r="CQ802" s="131"/>
      <c r="CR802" s="131"/>
      <c r="CS802" s="131"/>
      <c r="CT802" s="131"/>
      <c r="CU802" s="131"/>
      <c r="CV802" s="131"/>
      <c r="CW802" s="131"/>
      <c r="CX802" s="131"/>
    </row>
    <row r="803" spans="1:102" ht="16.5" customHeight="1">
      <c r="A803" s="207"/>
      <c r="B803" s="207"/>
      <c r="C803" s="207"/>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131"/>
      <c r="CN803" s="131"/>
      <c r="CO803" s="131"/>
      <c r="CP803" s="131"/>
      <c r="CQ803" s="131"/>
      <c r="CR803" s="131"/>
      <c r="CS803" s="131"/>
      <c r="CT803" s="131"/>
      <c r="CU803" s="131"/>
      <c r="CV803" s="131"/>
      <c r="CW803" s="131"/>
      <c r="CX803" s="131"/>
    </row>
    <row r="804" spans="1:102" ht="16.5" customHeight="1">
      <c r="A804" s="207"/>
      <c r="B804" s="207"/>
      <c r="C804" s="207"/>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c r="CG804" s="131"/>
      <c r="CH804" s="131"/>
      <c r="CI804" s="131"/>
      <c r="CJ804" s="131"/>
      <c r="CK804" s="131"/>
      <c r="CL804" s="131"/>
      <c r="CM804" s="131"/>
      <c r="CN804" s="131"/>
      <c r="CO804" s="131"/>
      <c r="CP804" s="131"/>
      <c r="CQ804" s="131"/>
      <c r="CR804" s="131"/>
      <c r="CS804" s="131"/>
      <c r="CT804" s="131"/>
      <c r="CU804" s="131"/>
      <c r="CV804" s="131"/>
      <c r="CW804" s="131"/>
      <c r="CX804" s="131"/>
    </row>
    <row r="805" spans="1:102" ht="16.5" customHeight="1">
      <c r="A805" s="207"/>
      <c r="B805" s="207"/>
      <c r="C805" s="207"/>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131"/>
      <c r="CN805" s="131"/>
      <c r="CO805" s="131"/>
      <c r="CP805" s="131"/>
      <c r="CQ805" s="131"/>
      <c r="CR805" s="131"/>
      <c r="CS805" s="131"/>
      <c r="CT805" s="131"/>
      <c r="CU805" s="131"/>
      <c r="CV805" s="131"/>
      <c r="CW805" s="131"/>
      <c r="CX805" s="131"/>
    </row>
    <row r="806" spans="1:102" ht="16.5" customHeight="1">
      <c r="A806" s="207"/>
      <c r="B806" s="207"/>
      <c r="C806" s="207"/>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131"/>
      <c r="CN806" s="131"/>
      <c r="CO806" s="131"/>
      <c r="CP806" s="131"/>
      <c r="CQ806" s="131"/>
      <c r="CR806" s="131"/>
      <c r="CS806" s="131"/>
      <c r="CT806" s="131"/>
      <c r="CU806" s="131"/>
      <c r="CV806" s="131"/>
      <c r="CW806" s="131"/>
      <c r="CX806" s="131"/>
    </row>
    <row r="807" spans="1:102" ht="16.5" customHeight="1">
      <c r="A807" s="207"/>
      <c r="B807" s="207"/>
      <c r="C807" s="207"/>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131"/>
      <c r="CN807" s="131"/>
      <c r="CO807" s="131"/>
      <c r="CP807" s="131"/>
      <c r="CQ807" s="131"/>
      <c r="CR807" s="131"/>
      <c r="CS807" s="131"/>
      <c r="CT807" s="131"/>
      <c r="CU807" s="131"/>
      <c r="CV807" s="131"/>
      <c r="CW807" s="131"/>
      <c r="CX807" s="131"/>
    </row>
    <row r="808" spans="1:102" ht="16.5" customHeight="1">
      <c r="A808" s="207"/>
      <c r="B808" s="207"/>
      <c r="C808" s="207"/>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c r="CG808" s="131"/>
      <c r="CH808" s="131"/>
      <c r="CI808" s="131"/>
      <c r="CJ808" s="131"/>
      <c r="CK808" s="131"/>
      <c r="CL808" s="131"/>
      <c r="CM808" s="131"/>
      <c r="CN808" s="131"/>
      <c r="CO808" s="131"/>
      <c r="CP808" s="131"/>
      <c r="CQ808" s="131"/>
      <c r="CR808" s="131"/>
      <c r="CS808" s="131"/>
      <c r="CT808" s="131"/>
      <c r="CU808" s="131"/>
      <c r="CV808" s="131"/>
      <c r="CW808" s="131"/>
      <c r="CX808" s="131"/>
    </row>
    <row r="809" spans="1:102" ht="16.5" customHeight="1">
      <c r="A809" s="207"/>
      <c r="B809" s="207"/>
      <c r="C809" s="207"/>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131"/>
      <c r="CN809" s="131"/>
      <c r="CO809" s="131"/>
      <c r="CP809" s="131"/>
      <c r="CQ809" s="131"/>
      <c r="CR809" s="131"/>
      <c r="CS809" s="131"/>
      <c r="CT809" s="131"/>
      <c r="CU809" s="131"/>
      <c r="CV809" s="131"/>
      <c r="CW809" s="131"/>
      <c r="CX809" s="131"/>
    </row>
    <row r="810" spans="1:102" ht="16.5" customHeight="1">
      <c r="A810" s="207"/>
      <c r="B810" s="207"/>
      <c r="C810" s="207"/>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131"/>
      <c r="CN810" s="131"/>
      <c r="CO810" s="131"/>
      <c r="CP810" s="131"/>
      <c r="CQ810" s="131"/>
      <c r="CR810" s="131"/>
      <c r="CS810" s="131"/>
      <c r="CT810" s="131"/>
      <c r="CU810" s="131"/>
      <c r="CV810" s="131"/>
      <c r="CW810" s="131"/>
      <c r="CX810" s="131"/>
    </row>
    <row r="811" spans="1:102" ht="16.5" customHeight="1">
      <c r="A811" s="207"/>
      <c r="B811" s="207"/>
      <c r="C811" s="207"/>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c r="CG811" s="131"/>
      <c r="CH811" s="131"/>
      <c r="CI811" s="131"/>
      <c r="CJ811" s="131"/>
      <c r="CK811" s="131"/>
      <c r="CL811" s="131"/>
      <c r="CM811" s="131"/>
      <c r="CN811" s="131"/>
      <c r="CO811" s="131"/>
      <c r="CP811" s="131"/>
      <c r="CQ811" s="131"/>
      <c r="CR811" s="131"/>
      <c r="CS811" s="131"/>
      <c r="CT811" s="131"/>
      <c r="CU811" s="131"/>
      <c r="CV811" s="131"/>
      <c r="CW811" s="131"/>
      <c r="CX811" s="131"/>
    </row>
    <row r="812" spans="1:102" ht="16.5" customHeight="1">
      <c r="A812" s="207"/>
      <c r="B812" s="207"/>
      <c r="C812" s="207"/>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c r="CG812" s="131"/>
      <c r="CH812" s="131"/>
      <c r="CI812" s="131"/>
      <c r="CJ812" s="131"/>
      <c r="CK812" s="131"/>
      <c r="CL812" s="131"/>
      <c r="CM812" s="131"/>
      <c r="CN812" s="131"/>
      <c r="CO812" s="131"/>
      <c r="CP812" s="131"/>
      <c r="CQ812" s="131"/>
      <c r="CR812" s="131"/>
      <c r="CS812" s="131"/>
      <c r="CT812" s="131"/>
      <c r="CU812" s="131"/>
      <c r="CV812" s="131"/>
      <c r="CW812" s="131"/>
      <c r="CX812" s="131"/>
    </row>
    <row r="813" spans="1:102" ht="16.5" customHeight="1">
      <c r="A813" s="207"/>
      <c r="B813" s="207"/>
      <c r="C813" s="207"/>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c r="CG813" s="131"/>
      <c r="CH813" s="131"/>
      <c r="CI813" s="131"/>
      <c r="CJ813" s="131"/>
      <c r="CK813" s="131"/>
      <c r="CL813" s="131"/>
      <c r="CM813" s="131"/>
      <c r="CN813" s="131"/>
      <c r="CO813" s="131"/>
      <c r="CP813" s="131"/>
      <c r="CQ813" s="131"/>
      <c r="CR813" s="131"/>
      <c r="CS813" s="131"/>
      <c r="CT813" s="131"/>
      <c r="CU813" s="131"/>
      <c r="CV813" s="131"/>
      <c r="CW813" s="131"/>
      <c r="CX813" s="131"/>
    </row>
    <row r="814" spans="1:102" ht="16.5" customHeight="1">
      <c r="A814" s="207"/>
      <c r="B814" s="207"/>
      <c r="C814" s="207"/>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131"/>
      <c r="CN814" s="131"/>
      <c r="CO814" s="131"/>
      <c r="CP814" s="131"/>
      <c r="CQ814" s="131"/>
      <c r="CR814" s="131"/>
      <c r="CS814" s="131"/>
      <c r="CT814" s="131"/>
      <c r="CU814" s="131"/>
      <c r="CV814" s="131"/>
      <c r="CW814" s="131"/>
      <c r="CX814" s="131"/>
    </row>
    <row r="815" spans="1:102" ht="16.5" customHeight="1">
      <c r="A815" s="207"/>
      <c r="B815" s="207"/>
      <c r="C815" s="207"/>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131"/>
      <c r="CN815" s="131"/>
      <c r="CO815" s="131"/>
      <c r="CP815" s="131"/>
      <c r="CQ815" s="131"/>
      <c r="CR815" s="131"/>
      <c r="CS815" s="131"/>
      <c r="CT815" s="131"/>
      <c r="CU815" s="131"/>
      <c r="CV815" s="131"/>
      <c r="CW815" s="131"/>
      <c r="CX815" s="131"/>
    </row>
    <row r="816" spans="1:102" ht="16.5" customHeight="1">
      <c r="A816" s="207"/>
      <c r="B816" s="207"/>
      <c r="C816" s="207"/>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131"/>
      <c r="CN816" s="131"/>
      <c r="CO816" s="131"/>
      <c r="CP816" s="131"/>
      <c r="CQ816" s="131"/>
      <c r="CR816" s="131"/>
      <c r="CS816" s="131"/>
      <c r="CT816" s="131"/>
      <c r="CU816" s="131"/>
      <c r="CV816" s="131"/>
      <c r="CW816" s="131"/>
      <c r="CX816" s="131"/>
    </row>
    <row r="817" spans="1:102" ht="16.5" customHeight="1">
      <c r="A817" s="207"/>
      <c r="B817" s="207"/>
      <c r="C817" s="207"/>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c r="CG817" s="131"/>
      <c r="CH817" s="131"/>
      <c r="CI817" s="131"/>
      <c r="CJ817" s="131"/>
      <c r="CK817" s="131"/>
      <c r="CL817" s="131"/>
      <c r="CM817" s="131"/>
      <c r="CN817" s="131"/>
      <c r="CO817" s="131"/>
      <c r="CP817" s="131"/>
      <c r="CQ817" s="131"/>
      <c r="CR817" s="131"/>
      <c r="CS817" s="131"/>
      <c r="CT817" s="131"/>
      <c r="CU817" s="131"/>
      <c r="CV817" s="131"/>
      <c r="CW817" s="131"/>
      <c r="CX817" s="131"/>
    </row>
    <row r="818" spans="1:102" ht="16.5" customHeight="1">
      <c r="A818" s="207"/>
      <c r="B818" s="207"/>
      <c r="C818" s="207"/>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c r="CG818" s="131"/>
      <c r="CH818" s="131"/>
      <c r="CI818" s="131"/>
      <c r="CJ818" s="131"/>
      <c r="CK818" s="131"/>
      <c r="CL818" s="131"/>
      <c r="CM818" s="131"/>
      <c r="CN818" s="131"/>
      <c r="CO818" s="131"/>
      <c r="CP818" s="131"/>
      <c r="CQ818" s="131"/>
      <c r="CR818" s="131"/>
      <c r="CS818" s="131"/>
      <c r="CT818" s="131"/>
      <c r="CU818" s="131"/>
      <c r="CV818" s="131"/>
      <c r="CW818" s="131"/>
      <c r="CX818" s="131"/>
    </row>
    <row r="819" spans="1:102" ht="16.5" customHeight="1">
      <c r="A819" s="207"/>
      <c r="B819" s="207"/>
      <c r="C819" s="207"/>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c r="CH819" s="131"/>
      <c r="CI819" s="131"/>
      <c r="CJ819" s="131"/>
      <c r="CK819" s="131"/>
      <c r="CL819" s="131"/>
      <c r="CM819" s="131"/>
      <c r="CN819" s="131"/>
      <c r="CO819" s="131"/>
      <c r="CP819" s="131"/>
      <c r="CQ819" s="131"/>
      <c r="CR819" s="131"/>
      <c r="CS819" s="131"/>
      <c r="CT819" s="131"/>
      <c r="CU819" s="131"/>
      <c r="CV819" s="131"/>
      <c r="CW819" s="131"/>
      <c r="CX819" s="131"/>
    </row>
    <row r="820" spans="1:102" ht="16.5" customHeight="1">
      <c r="A820" s="207"/>
      <c r="B820" s="207"/>
      <c r="C820" s="207"/>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131"/>
      <c r="CN820" s="131"/>
      <c r="CO820" s="131"/>
      <c r="CP820" s="131"/>
      <c r="CQ820" s="131"/>
      <c r="CR820" s="131"/>
      <c r="CS820" s="131"/>
      <c r="CT820" s="131"/>
      <c r="CU820" s="131"/>
      <c r="CV820" s="131"/>
      <c r="CW820" s="131"/>
      <c r="CX820" s="131"/>
    </row>
    <row r="821" spans="1:102" ht="16.5" customHeight="1">
      <c r="A821" s="207"/>
      <c r="B821" s="207"/>
      <c r="C821" s="207"/>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c r="CH821" s="131"/>
      <c r="CI821" s="131"/>
      <c r="CJ821" s="131"/>
      <c r="CK821" s="131"/>
      <c r="CL821" s="131"/>
      <c r="CM821" s="131"/>
      <c r="CN821" s="131"/>
      <c r="CO821" s="131"/>
      <c r="CP821" s="131"/>
      <c r="CQ821" s="131"/>
      <c r="CR821" s="131"/>
      <c r="CS821" s="131"/>
      <c r="CT821" s="131"/>
      <c r="CU821" s="131"/>
      <c r="CV821" s="131"/>
      <c r="CW821" s="131"/>
      <c r="CX821" s="131"/>
    </row>
    <row r="822" spans="1:102" ht="16.5" customHeight="1">
      <c r="A822" s="207"/>
      <c r="B822" s="207"/>
      <c r="C822" s="207"/>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131"/>
      <c r="CN822" s="131"/>
      <c r="CO822" s="131"/>
      <c r="CP822" s="131"/>
      <c r="CQ822" s="131"/>
      <c r="CR822" s="131"/>
      <c r="CS822" s="131"/>
      <c r="CT822" s="131"/>
      <c r="CU822" s="131"/>
      <c r="CV822" s="131"/>
      <c r="CW822" s="131"/>
      <c r="CX822" s="131"/>
    </row>
    <row r="823" spans="1:102" ht="16.5" customHeight="1">
      <c r="A823" s="207"/>
      <c r="B823" s="207"/>
      <c r="C823" s="207"/>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c r="CG823" s="131"/>
      <c r="CH823" s="131"/>
      <c r="CI823" s="131"/>
      <c r="CJ823" s="131"/>
      <c r="CK823" s="131"/>
      <c r="CL823" s="131"/>
      <c r="CM823" s="131"/>
      <c r="CN823" s="131"/>
      <c r="CO823" s="131"/>
      <c r="CP823" s="131"/>
      <c r="CQ823" s="131"/>
      <c r="CR823" s="131"/>
      <c r="CS823" s="131"/>
      <c r="CT823" s="131"/>
      <c r="CU823" s="131"/>
      <c r="CV823" s="131"/>
      <c r="CW823" s="131"/>
      <c r="CX823" s="131"/>
    </row>
    <row r="824" spans="1:102" ht="16.5" customHeight="1">
      <c r="A824" s="207"/>
      <c r="B824" s="207"/>
      <c r="C824" s="207"/>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131"/>
      <c r="CH824" s="131"/>
      <c r="CI824" s="131"/>
      <c r="CJ824" s="131"/>
      <c r="CK824" s="131"/>
      <c r="CL824" s="131"/>
      <c r="CM824" s="131"/>
      <c r="CN824" s="131"/>
      <c r="CO824" s="131"/>
      <c r="CP824" s="131"/>
      <c r="CQ824" s="131"/>
      <c r="CR824" s="131"/>
      <c r="CS824" s="131"/>
      <c r="CT824" s="131"/>
      <c r="CU824" s="131"/>
      <c r="CV824" s="131"/>
      <c r="CW824" s="131"/>
      <c r="CX824" s="131"/>
    </row>
    <row r="825" spans="1:102" ht="16.5" customHeight="1">
      <c r="A825" s="207"/>
      <c r="B825" s="207"/>
      <c r="C825" s="207"/>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c r="CG825" s="131"/>
      <c r="CH825" s="131"/>
      <c r="CI825" s="131"/>
      <c r="CJ825" s="131"/>
      <c r="CK825" s="131"/>
      <c r="CL825" s="131"/>
      <c r="CM825" s="131"/>
      <c r="CN825" s="131"/>
      <c r="CO825" s="131"/>
      <c r="CP825" s="131"/>
      <c r="CQ825" s="131"/>
      <c r="CR825" s="131"/>
      <c r="CS825" s="131"/>
      <c r="CT825" s="131"/>
      <c r="CU825" s="131"/>
      <c r="CV825" s="131"/>
      <c r="CW825" s="131"/>
      <c r="CX825" s="131"/>
    </row>
    <row r="826" spans="1:102" ht="16.5" customHeight="1">
      <c r="A826" s="207"/>
      <c r="B826" s="207"/>
      <c r="C826" s="207"/>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c r="CL826" s="131"/>
      <c r="CM826" s="131"/>
      <c r="CN826" s="131"/>
      <c r="CO826" s="131"/>
      <c r="CP826" s="131"/>
      <c r="CQ826" s="131"/>
      <c r="CR826" s="131"/>
      <c r="CS826" s="131"/>
      <c r="CT826" s="131"/>
      <c r="CU826" s="131"/>
      <c r="CV826" s="131"/>
      <c r="CW826" s="131"/>
      <c r="CX826" s="131"/>
    </row>
    <row r="827" spans="1:102" ht="16.5" customHeight="1">
      <c r="A827" s="207"/>
      <c r="B827" s="207"/>
      <c r="C827" s="207"/>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c r="CG827" s="131"/>
      <c r="CH827" s="131"/>
      <c r="CI827" s="131"/>
      <c r="CJ827" s="131"/>
      <c r="CK827" s="131"/>
      <c r="CL827" s="131"/>
      <c r="CM827" s="131"/>
      <c r="CN827" s="131"/>
      <c r="CO827" s="131"/>
      <c r="CP827" s="131"/>
      <c r="CQ827" s="131"/>
      <c r="CR827" s="131"/>
      <c r="CS827" s="131"/>
      <c r="CT827" s="131"/>
      <c r="CU827" s="131"/>
      <c r="CV827" s="131"/>
      <c r="CW827" s="131"/>
      <c r="CX827" s="131"/>
    </row>
    <row r="828" spans="1:102" ht="16.5" customHeight="1">
      <c r="A828" s="207"/>
      <c r="B828" s="207"/>
      <c r="C828" s="207"/>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c r="CG828" s="131"/>
      <c r="CH828" s="131"/>
      <c r="CI828" s="131"/>
      <c r="CJ828" s="131"/>
      <c r="CK828" s="131"/>
      <c r="CL828" s="131"/>
      <c r="CM828" s="131"/>
      <c r="CN828" s="131"/>
      <c r="CO828" s="131"/>
      <c r="CP828" s="131"/>
      <c r="CQ828" s="131"/>
      <c r="CR828" s="131"/>
      <c r="CS828" s="131"/>
      <c r="CT828" s="131"/>
      <c r="CU828" s="131"/>
      <c r="CV828" s="131"/>
      <c r="CW828" s="131"/>
      <c r="CX828" s="131"/>
    </row>
    <row r="829" spans="1:102" ht="16.5" customHeight="1">
      <c r="A829" s="207"/>
      <c r="B829" s="207"/>
      <c r="C829" s="207"/>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c r="CG829" s="131"/>
      <c r="CH829" s="131"/>
      <c r="CI829" s="131"/>
      <c r="CJ829" s="131"/>
      <c r="CK829" s="131"/>
      <c r="CL829" s="131"/>
      <c r="CM829" s="131"/>
      <c r="CN829" s="131"/>
      <c r="CO829" s="131"/>
      <c r="CP829" s="131"/>
      <c r="CQ829" s="131"/>
      <c r="CR829" s="131"/>
      <c r="CS829" s="131"/>
      <c r="CT829" s="131"/>
      <c r="CU829" s="131"/>
      <c r="CV829" s="131"/>
      <c r="CW829" s="131"/>
      <c r="CX829" s="131"/>
    </row>
    <row r="830" spans="1:102" ht="16.5" customHeight="1">
      <c r="A830" s="207"/>
      <c r="B830" s="207"/>
      <c r="C830" s="207"/>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c r="CG830" s="131"/>
      <c r="CH830" s="131"/>
      <c r="CI830" s="131"/>
      <c r="CJ830" s="131"/>
      <c r="CK830" s="131"/>
      <c r="CL830" s="131"/>
      <c r="CM830" s="131"/>
      <c r="CN830" s="131"/>
      <c r="CO830" s="131"/>
      <c r="CP830" s="131"/>
      <c r="CQ830" s="131"/>
      <c r="CR830" s="131"/>
      <c r="CS830" s="131"/>
      <c r="CT830" s="131"/>
      <c r="CU830" s="131"/>
      <c r="CV830" s="131"/>
      <c r="CW830" s="131"/>
      <c r="CX830" s="131"/>
    </row>
    <row r="831" spans="1:102" ht="16.5" customHeight="1">
      <c r="A831" s="207"/>
      <c r="B831" s="207"/>
      <c r="C831" s="207"/>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131"/>
      <c r="CN831" s="131"/>
      <c r="CO831" s="131"/>
      <c r="CP831" s="131"/>
      <c r="CQ831" s="131"/>
      <c r="CR831" s="131"/>
      <c r="CS831" s="131"/>
      <c r="CT831" s="131"/>
      <c r="CU831" s="131"/>
      <c r="CV831" s="131"/>
      <c r="CW831" s="131"/>
      <c r="CX831" s="131"/>
    </row>
    <row r="832" spans="1:102" ht="16.5" customHeight="1">
      <c r="A832" s="207"/>
      <c r="B832" s="207"/>
      <c r="C832" s="207"/>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c r="CG832" s="131"/>
      <c r="CH832" s="131"/>
      <c r="CI832" s="131"/>
      <c r="CJ832" s="131"/>
      <c r="CK832" s="131"/>
      <c r="CL832" s="131"/>
      <c r="CM832" s="131"/>
      <c r="CN832" s="131"/>
      <c r="CO832" s="131"/>
      <c r="CP832" s="131"/>
      <c r="CQ832" s="131"/>
      <c r="CR832" s="131"/>
      <c r="CS832" s="131"/>
      <c r="CT832" s="131"/>
      <c r="CU832" s="131"/>
      <c r="CV832" s="131"/>
      <c r="CW832" s="131"/>
      <c r="CX832" s="131"/>
    </row>
    <row r="833" spans="1:102" ht="16.5" customHeight="1">
      <c r="A833" s="207"/>
      <c r="B833" s="207"/>
      <c r="C833" s="207"/>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c r="CG833" s="131"/>
      <c r="CH833" s="131"/>
      <c r="CI833" s="131"/>
      <c r="CJ833" s="131"/>
      <c r="CK833" s="131"/>
      <c r="CL833" s="131"/>
      <c r="CM833" s="131"/>
      <c r="CN833" s="131"/>
      <c r="CO833" s="131"/>
      <c r="CP833" s="131"/>
      <c r="CQ833" s="131"/>
      <c r="CR833" s="131"/>
      <c r="CS833" s="131"/>
      <c r="CT833" s="131"/>
      <c r="CU833" s="131"/>
      <c r="CV833" s="131"/>
      <c r="CW833" s="131"/>
      <c r="CX833" s="131"/>
    </row>
    <row r="834" spans="1:102" ht="16.5" customHeight="1">
      <c r="A834" s="207"/>
      <c r="B834" s="207"/>
      <c r="C834" s="207"/>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131"/>
      <c r="CN834" s="131"/>
      <c r="CO834" s="131"/>
      <c r="CP834" s="131"/>
      <c r="CQ834" s="131"/>
      <c r="CR834" s="131"/>
      <c r="CS834" s="131"/>
      <c r="CT834" s="131"/>
      <c r="CU834" s="131"/>
      <c r="CV834" s="131"/>
      <c r="CW834" s="131"/>
      <c r="CX834" s="131"/>
    </row>
    <row r="835" spans="1:102" ht="16.5" customHeight="1">
      <c r="A835" s="207"/>
      <c r="B835" s="207"/>
      <c r="C835" s="207"/>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c r="CG835" s="131"/>
      <c r="CH835" s="131"/>
      <c r="CI835" s="131"/>
      <c r="CJ835" s="131"/>
      <c r="CK835" s="131"/>
      <c r="CL835" s="131"/>
      <c r="CM835" s="131"/>
      <c r="CN835" s="131"/>
      <c r="CO835" s="131"/>
      <c r="CP835" s="131"/>
      <c r="CQ835" s="131"/>
      <c r="CR835" s="131"/>
      <c r="CS835" s="131"/>
      <c r="CT835" s="131"/>
      <c r="CU835" s="131"/>
      <c r="CV835" s="131"/>
      <c r="CW835" s="131"/>
      <c r="CX835" s="131"/>
    </row>
    <row r="836" spans="1:102" ht="16.5" customHeight="1">
      <c r="A836" s="207"/>
      <c r="B836" s="207"/>
      <c r="C836" s="207"/>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c r="CG836" s="131"/>
      <c r="CH836" s="131"/>
      <c r="CI836" s="131"/>
      <c r="CJ836" s="131"/>
      <c r="CK836" s="131"/>
      <c r="CL836" s="131"/>
      <c r="CM836" s="131"/>
      <c r="CN836" s="131"/>
      <c r="CO836" s="131"/>
      <c r="CP836" s="131"/>
      <c r="CQ836" s="131"/>
      <c r="CR836" s="131"/>
      <c r="CS836" s="131"/>
      <c r="CT836" s="131"/>
      <c r="CU836" s="131"/>
      <c r="CV836" s="131"/>
      <c r="CW836" s="131"/>
      <c r="CX836" s="131"/>
    </row>
    <row r="837" spans="1:102" ht="16.5" customHeight="1">
      <c r="A837" s="207"/>
      <c r="B837" s="207"/>
      <c r="C837" s="207"/>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c r="CG837" s="131"/>
      <c r="CH837" s="131"/>
      <c r="CI837" s="131"/>
      <c r="CJ837" s="131"/>
      <c r="CK837" s="131"/>
      <c r="CL837" s="131"/>
      <c r="CM837" s="131"/>
      <c r="CN837" s="131"/>
      <c r="CO837" s="131"/>
      <c r="CP837" s="131"/>
      <c r="CQ837" s="131"/>
      <c r="CR837" s="131"/>
      <c r="CS837" s="131"/>
      <c r="CT837" s="131"/>
      <c r="CU837" s="131"/>
      <c r="CV837" s="131"/>
      <c r="CW837" s="131"/>
      <c r="CX837" s="131"/>
    </row>
    <row r="838" spans="1:102" ht="16.5" customHeight="1">
      <c r="A838" s="207"/>
      <c r="B838" s="207"/>
      <c r="C838" s="207"/>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c r="CG838" s="131"/>
      <c r="CH838" s="131"/>
      <c r="CI838" s="131"/>
      <c r="CJ838" s="131"/>
      <c r="CK838" s="131"/>
      <c r="CL838" s="131"/>
      <c r="CM838" s="131"/>
      <c r="CN838" s="131"/>
      <c r="CO838" s="131"/>
      <c r="CP838" s="131"/>
      <c r="CQ838" s="131"/>
      <c r="CR838" s="131"/>
      <c r="CS838" s="131"/>
      <c r="CT838" s="131"/>
      <c r="CU838" s="131"/>
      <c r="CV838" s="131"/>
      <c r="CW838" s="131"/>
      <c r="CX838" s="131"/>
    </row>
    <row r="839" spans="1:102" ht="16.5" customHeight="1">
      <c r="A839" s="207"/>
      <c r="B839" s="207"/>
      <c r="C839" s="207"/>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131"/>
      <c r="CN839" s="131"/>
      <c r="CO839" s="131"/>
      <c r="CP839" s="131"/>
      <c r="CQ839" s="131"/>
      <c r="CR839" s="131"/>
      <c r="CS839" s="131"/>
      <c r="CT839" s="131"/>
      <c r="CU839" s="131"/>
      <c r="CV839" s="131"/>
      <c r="CW839" s="131"/>
      <c r="CX839" s="131"/>
    </row>
    <row r="840" spans="1:102" ht="16.5" customHeight="1">
      <c r="A840" s="207"/>
      <c r="B840" s="207"/>
      <c r="C840" s="207"/>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131"/>
      <c r="CN840" s="131"/>
      <c r="CO840" s="131"/>
      <c r="CP840" s="131"/>
      <c r="CQ840" s="131"/>
      <c r="CR840" s="131"/>
      <c r="CS840" s="131"/>
      <c r="CT840" s="131"/>
      <c r="CU840" s="131"/>
      <c r="CV840" s="131"/>
      <c r="CW840" s="131"/>
      <c r="CX840" s="131"/>
    </row>
    <row r="841" spans="1:102" ht="16.5" customHeight="1">
      <c r="A841" s="207"/>
      <c r="B841" s="207"/>
      <c r="C841" s="207"/>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c r="CM841" s="131"/>
      <c r="CN841" s="131"/>
      <c r="CO841" s="131"/>
      <c r="CP841" s="131"/>
      <c r="CQ841" s="131"/>
      <c r="CR841" s="131"/>
      <c r="CS841" s="131"/>
      <c r="CT841" s="131"/>
      <c r="CU841" s="131"/>
      <c r="CV841" s="131"/>
      <c r="CW841" s="131"/>
      <c r="CX841" s="131"/>
    </row>
    <row r="842" spans="1:102" ht="16.5" customHeight="1">
      <c r="A842" s="207"/>
      <c r="B842" s="207"/>
      <c r="C842" s="207"/>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131"/>
      <c r="CN842" s="131"/>
      <c r="CO842" s="131"/>
      <c r="CP842" s="131"/>
      <c r="CQ842" s="131"/>
      <c r="CR842" s="131"/>
      <c r="CS842" s="131"/>
      <c r="CT842" s="131"/>
      <c r="CU842" s="131"/>
      <c r="CV842" s="131"/>
      <c r="CW842" s="131"/>
      <c r="CX842" s="131"/>
    </row>
    <row r="843" spans="1:102" ht="16.5" customHeight="1">
      <c r="A843" s="207"/>
      <c r="B843" s="207"/>
      <c r="C843" s="207"/>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131"/>
      <c r="CN843" s="131"/>
      <c r="CO843" s="131"/>
      <c r="CP843" s="131"/>
      <c r="CQ843" s="131"/>
      <c r="CR843" s="131"/>
      <c r="CS843" s="131"/>
      <c r="CT843" s="131"/>
      <c r="CU843" s="131"/>
      <c r="CV843" s="131"/>
      <c r="CW843" s="131"/>
      <c r="CX843" s="131"/>
    </row>
    <row r="844" spans="1:102" ht="16.5" customHeight="1">
      <c r="A844" s="207"/>
      <c r="B844" s="207"/>
      <c r="C844" s="207"/>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131"/>
      <c r="CN844" s="131"/>
      <c r="CO844" s="131"/>
      <c r="CP844" s="131"/>
      <c r="CQ844" s="131"/>
      <c r="CR844" s="131"/>
      <c r="CS844" s="131"/>
      <c r="CT844" s="131"/>
      <c r="CU844" s="131"/>
      <c r="CV844" s="131"/>
      <c r="CW844" s="131"/>
      <c r="CX844" s="131"/>
    </row>
    <row r="845" spans="1:102" ht="16.5" customHeight="1">
      <c r="A845" s="207"/>
      <c r="B845" s="207"/>
      <c r="C845" s="207"/>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131"/>
      <c r="CN845" s="131"/>
      <c r="CO845" s="131"/>
      <c r="CP845" s="131"/>
      <c r="CQ845" s="131"/>
      <c r="CR845" s="131"/>
      <c r="CS845" s="131"/>
      <c r="CT845" s="131"/>
      <c r="CU845" s="131"/>
      <c r="CV845" s="131"/>
      <c r="CW845" s="131"/>
      <c r="CX845" s="131"/>
    </row>
    <row r="846" spans="1:102" ht="16.5" customHeight="1">
      <c r="A846" s="207"/>
      <c r="B846" s="207"/>
      <c r="C846" s="207"/>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131"/>
      <c r="CN846" s="131"/>
      <c r="CO846" s="131"/>
      <c r="CP846" s="131"/>
      <c r="CQ846" s="131"/>
      <c r="CR846" s="131"/>
      <c r="CS846" s="131"/>
      <c r="CT846" s="131"/>
      <c r="CU846" s="131"/>
      <c r="CV846" s="131"/>
      <c r="CW846" s="131"/>
      <c r="CX846" s="131"/>
    </row>
    <row r="847" spans="1:102" ht="16.5" customHeight="1">
      <c r="A847" s="207"/>
      <c r="B847" s="207"/>
      <c r="C847" s="207"/>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131"/>
      <c r="CN847" s="131"/>
      <c r="CO847" s="131"/>
      <c r="CP847" s="131"/>
      <c r="CQ847" s="131"/>
      <c r="CR847" s="131"/>
      <c r="CS847" s="131"/>
      <c r="CT847" s="131"/>
      <c r="CU847" s="131"/>
      <c r="CV847" s="131"/>
      <c r="CW847" s="131"/>
      <c r="CX847" s="131"/>
    </row>
    <row r="848" spans="1:102" ht="16.5" customHeight="1">
      <c r="A848" s="207"/>
      <c r="B848" s="207"/>
      <c r="C848" s="207"/>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c r="CG848" s="131"/>
      <c r="CH848" s="131"/>
      <c r="CI848" s="131"/>
      <c r="CJ848" s="131"/>
      <c r="CK848" s="131"/>
      <c r="CL848" s="131"/>
      <c r="CM848" s="131"/>
      <c r="CN848" s="131"/>
      <c r="CO848" s="131"/>
      <c r="CP848" s="131"/>
      <c r="CQ848" s="131"/>
      <c r="CR848" s="131"/>
      <c r="CS848" s="131"/>
      <c r="CT848" s="131"/>
      <c r="CU848" s="131"/>
      <c r="CV848" s="131"/>
      <c r="CW848" s="131"/>
      <c r="CX848" s="131"/>
    </row>
    <row r="849" spans="1:102" ht="16.5" customHeight="1">
      <c r="A849" s="207"/>
      <c r="B849" s="207"/>
      <c r="C849" s="207"/>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131"/>
      <c r="CN849" s="131"/>
      <c r="CO849" s="131"/>
      <c r="CP849" s="131"/>
      <c r="CQ849" s="131"/>
      <c r="CR849" s="131"/>
      <c r="CS849" s="131"/>
      <c r="CT849" s="131"/>
      <c r="CU849" s="131"/>
      <c r="CV849" s="131"/>
      <c r="CW849" s="131"/>
      <c r="CX849" s="131"/>
    </row>
    <row r="850" spans="1:102" ht="16.5" customHeight="1">
      <c r="A850" s="207"/>
      <c r="B850" s="207"/>
      <c r="C850" s="207"/>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131"/>
      <c r="CN850" s="131"/>
      <c r="CO850" s="131"/>
      <c r="CP850" s="131"/>
      <c r="CQ850" s="131"/>
      <c r="CR850" s="131"/>
      <c r="CS850" s="131"/>
      <c r="CT850" s="131"/>
      <c r="CU850" s="131"/>
      <c r="CV850" s="131"/>
      <c r="CW850" s="131"/>
      <c r="CX850" s="131"/>
    </row>
    <row r="851" spans="1:102" ht="16.5" customHeight="1">
      <c r="A851" s="207"/>
      <c r="B851" s="207"/>
      <c r="C851" s="207"/>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131"/>
      <c r="CN851" s="131"/>
      <c r="CO851" s="131"/>
      <c r="CP851" s="131"/>
      <c r="CQ851" s="131"/>
      <c r="CR851" s="131"/>
      <c r="CS851" s="131"/>
      <c r="CT851" s="131"/>
      <c r="CU851" s="131"/>
      <c r="CV851" s="131"/>
      <c r="CW851" s="131"/>
      <c r="CX851" s="131"/>
    </row>
    <row r="852" spans="1:102" ht="16.5" customHeight="1">
      <c r="A852" s="207"/>
      <c r="B852" s="207"/>
      <c r="C852" s="207"/>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c r="CG852" s="131"/>
      <c r="CH852" s="131"/>
      <c r="CI852" s="131"/>
      <c r="CJ852" s="131"/>
      <c r="CK852" s="131"/>
      <c r="CL852" s="131"/>
      <c r="CM852" s="131"/>
      <c r="CN852" s="131"/>
      <c r="CO852" s="131"/>
      <c r="CP852" s="131"/>
      <c r="CQ852" s="131"/>
      <c r="CR852" s="131"/>
      <c r="CS852" s="131"/>
      <c r="CT852" s="131"/>
      <c r="CU852" s="131"/>
      <c r="CV852" s="131"/>
      <c r="CW852" s="131"/>
      <c r="CX852" s="131"/>
    </row>
    <row r="853" spans="1:102" ht="16.5" customHeight="1">
      <c r="A853" s="207"/>
      <c r="B853" s="207"/>
      <c r="C853" s="207"/>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131"/>
      <c r="CN853" s="131"/>
      <c r="CO853" s="131"/>
      <c r="CP853" s="131"/>
      <c r="CQ853" s="131"/>
      <c r="CR853" s="131"/>
      <c r="CS853" s="131"/>
      <c r="CT853" s="131"/>
      <c r="CU853" s="131"/>
      <c r="CV853" s="131"/>
      <c r="CW853" s="131"/>
      <c r="CX853" s="131"/>
    </row>
    <row r="854" spans="1:102" ht="16.5" customHeight="1">
      <c r="A854" s="207"/>
      <c r="B854" s="207"/>
      <c r="C854" s="207"/>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131"/>
      <c r="CN854" s="131"/>
      <c r="CO854" s="131"/>
      <c r="CP854" s="131"/>
      <c r="CQ854" s="131"/>
      <c r="CR854" s="131"/>
      <c r="CS854" s="131"/>
      <c r="CT854" s="131"/>
      <c r="CU854" s="131"/>
      <c r="CV854" s="131"/>
      <c r="CW854" s="131"/>
      <c r="CX854" s="131"/>
    </row>
    <row r="855" spans="1:102" ht="16.5" customHeight="1">
      <c r="A855" s="207"/>
      <c r="B855" s="207"/>
      <c r="C855" s="207"/>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131"/>
      <c r="CN855" s="131"/>
      <c r="CO855" s="131"/>
      <c r="CP855" s="131"/>
      <c r="CQ855" s="131"/>
      <c r="CR855" s="131"/>
      <c r="CS855" s="131"/>
      <c r="CT855" s="131"/>
      <c r="CU855" s="131"/>
      <c r="CV855" s="131"/>
      <c r="CW855" s="131"/>
      <c r="CX855" s="131"/>
    </row>
    <row r="856" spans="1:102" ht="16.5" customHeight="1">
      <c r="A856" s="207"/>
      <c r="B856" s="207"/>
      <c r="C856" s="207"/>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c r="CL856" s="131"/>
      <c r="CM856" s="131"/>
      <c r="CN856" s="131"/>
      <c r="CO856" s="131"/>
      <c r="CP856" s="131"/>
      <c r="CQ856" s="131"/>
      <c r="CR856" s="131"/>
      <c r="CS856" s="131"/>
      <c r="CT856" s="131"/>
      <c r="CU856" s="131"/>
      <c r="CV856" s="131"/>
      <c r="CW856" s="131"/>
      <c r="CX856" s="131"/>
    </row>
    <row r="857" spans="1:102" ht="16.5" customHeight="1">
      <c r="A857" s="207"/>
      <c r="B857" s="207"/>
      <c r="C857" s="207"/>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131"/>
      <c r="CN857" s="131"/>
      <c r="CO857" s="131"/>
      <c r="CP857" s="131"/>
      <c r="CQ857" s="131"/>
      <c r="CR857" s="131"/>
      <c r="CS857" s="131"/>
      <c r="CT857" s="131"/>
      <c r="CU857" s="131"/>
      <c r="CV857" s="131"/>
      <c r="CW857" s="131"/>
      <c r="CX857" s="131"/>
    </row>
    <row r="858" spans="1:102" ht="16.5" customHeight="1">
      <c r="A858" s="207"/>
      <c r="B858" s="207"/>
      <c r="C858" s="207"/>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c r="CL858" s="131"/>
      <c r="CM858" s="131"/>
      <c r="CN858" s="131"/>
      <c r="CO858" s="131"/>
      <c r="CP858" s="131"/>
      <c r="CQ858" s="131"/>
      <c r="CR858" s="131"/>
      <c r="CS858" s="131"/>
      <c r="CT858" s="131"/>
      <c r="CU858" s="131"/>
      <c r="CV858" s="131"/>
      <c r="CW858" s="131"/>
      <c r="CX858" s="131"/>
    </row>
    <row r="859" spans="1:102" ht="16.5" customHeight="1">
      <c r="A859" s="207"/>
      <c r="B859" s="207"/>
      <c r="C859" s="207"/>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131"/>
      <c r="CN859" s="131"/>
      <c r="CO859" s="131"/>
      <c r="CP859" s="131"/>
      <c r="CQ859" s="131"/>
      <c r="CR859" s="131"/>
      <c r="CS859" s="131"/>
      <c r="CT859" s="131"/>
      <c r="CU859" s="131"/>
      <c r="CV859" s="131"/>
      <c r="CW859" s="131"/>
      <c r="CX859" s="131"/>
    </row>
    <row r="860" spans="1:102" ht="16.5" customHeight="1">
      <c r="A860" s="207"/>
      <c r="B860" s="207"/>
      <c r="C860" s="207"/>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c r="CG860" s="131"/>
      <c r="CH860" s="131"/>
      <c r="CI860" s="131"/>
      <c r="CJ860" s="131"/>
      <c r="CK860" s="131"/>
      <c r="CL860" s="131"/>
      <c r="CM860" s="131"/>
      <c r="CN860" s="131"/>
      <c r="CO860" s="131"/>
      <c r="CP860" s="131"/>
      <c r="CQ860" s="131"/>
      <c r="CR860" s="131"/>
      <c r="CS860" s="131"/>
      <c r="CT860" s="131"/>
      <c r="CU860" s="131"/>
      <c r="CV860" s="131"/>
      <c r="CW860" s="131"/>
      <c r="CX860" s="131"/>
    </row>
    <row r="861" spans="1:102" ht="16.5" customHeight="1">
      <c r="A861" s="207"/>
      <c r="B861" s="207"/>
      <c r="C861" s="207"/>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c r="CG861" s="131"/>
      <c r="CH861" s="131"/>
      <c r="CI861" s="131"/>
      <c r="CJ861" s="131"/>
      <c r="CK861" s="131"/>
      <c r="CL861" s="131"/>
      <c r="CM861" s="131"/>
      <c r="CN861" s="131"/>
      <c r="CO861" s="131"/>
      <c r="CP861" s="131"/>
      <c r="CQ861" s="131"/>
      <c r="CR861" s="131"/>
      <c r="CS861" s="131"/>
      <c r="CT861" s="131"/>
      <c r="CU861" s="131"/>
      <c r="CV861" s="131"/>
      <c r="CW861" s="131"/>
      <c r="CX861" s="131"/>
    </row>
    <row r="862" spans="1:102" ht="16.5" customHeight="1">
      <c r="A862" s="207"/>
      <c r="B862" s="207"/>
      <c r="C862" s="207"/>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131"/>
      <c r="CN862" s="131"/>
      <c r="CO862" s="131"/>
      <c r="CP862" s="131"/>
      <c r="CQ862" s="131"/>
      <c r="CR862" s="131"/>
      <c r="CS862" s="131"/>
      <c r="CT862" s="131"/>
      <c r="CU862" s="131"/>
      <c r="CV862" s="131"/>
      <c r="CW862" s="131"/>
      <c r="CX862" s="131"/>
    </row>
    <row r="863" spans="1:102" ht="16.5" customHeight="1">
      <c r="A863" s="207"/>
      <c r="B863" s="207"/>
      <c r="C863" s="207"/>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c r="CG863" s="131"/>
      <c r="CH863" s="131"/>
      <c r="CI863" s="131"/>
      <c r="CJ863" s="131"/>
      <c r="CK863" s="131"/>
      <c r="CL863" s="131"/>
      <c r="CM863" s="131"/>
      <c r="CN863" s="131"/>
      <c r="CO863" s="131"/>
      <c r="CP863" s="131"/>
      <c r="CQ863" s="131"/>
      <c r="CR863" s="131"/>
      <c r="CS863" s="131"/>
      <c r="CT863" s="131"/>
      <c r="CU863" s="131"/>
      <c r="CV863" s="131"/>
      <c r="CW863" s="131"/>
      <c r="CX863" s="131"/>
    </row>
    <row r="864" spans="1:102" ht="16.5" customHeight="1">
      <c r="A864" s="207"/>
      <c r="B864" s="207"/>
      <c r="C864" s="207"/>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c r="CG864" s="131"/>
      <c r="CH864" s="131"/>
      <c r="CI864" s="131"/>
      <c r="CJ864" s="131"/>
      <c r="CK864" s="131"/>
      <c r="CL864" s="131"/>
      <c r="CM864" s="131"/>
      <c r="CN864" s="131"/>
      <c r="CO864" s="131"/>
      <c r="CP864" s="131"/>
      <c r="CQ864" s="131"/>
      <c r="CR864" s="131"/>
      <c r="CS864" s="131"/>
      <c r="CT864" s="131"/>
      <c r="CU864" s="131"/>
      <c r="CV864" s="131"/>
      <c r="CW864" s="131"/>
      <c r="CX864" s="131"/>
    </row>
    <row r="865" spans="1:102" ht="16.5" customHeight="1">
      <c r="A865" s="207"/>
      <c r="B865" s="207"/>
      <c r="C865" s="207"/>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131"/>
      <c r="CN865" s="131"/>
      <c r="CO865" s="131"/>
      <c r="CP865" s="131"/>
      <c r="CQ865" s="131"/>
      <c r="CR865" s="131"/>
      <c r="CS865" s="131"/>
      <c r="CT865" s="131"/>
      <c r="CU865" s="131"/>
      <c r="CV865" s="131"/>
      <c r="CW865" s="131"/>
      <c r="CX865" s="131"/>
    </row>
    <row r="866" spans="1:102" ht="16.5" customHeight="1">
      <c r="A866" s="207"/>
      <c r="B866" s="207"/>
      <c r="C866" s="207"/>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131"/>
      <c r="CN866" s="131"/>
      <c r="CO866" s="131"/>
      <c r="CP866" s="131"/>
      <c r="CQ866" s="131"/>
      <c r="CR866" s="131"/>
      <c r="CS866" s="131"/>
      <c r="CT866" s="131"/>
      <c r="CU866" s="131"/>
      <c r="CV866" s="131"/>
      <c r="CW866" s="131"/>
      <c r="CX866" s="131"/>
    </row>
    <row r="867" spans="1:102" ht="16.5" customHeight="1">
      <c r="A867" s="207"/>
      <c r="B867" s="207"/>
      <c r="C867" s="207"/>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131"/>
      <c r="CN867" s="131"/>
      <c r="CO867" s="131"/>
      <c r="CP867" s="131"/>
      <c r="CQ867" s="131"/>
      <c r="CR867" s="131"/>
      <c r="CS867" s="131"/>
      <c r="CT867" s="131"/>
      <c r="CU867" s="131"/>
      <c r="CV867" s="131"/>
      <c r="CW867" s="131"/>
      <c r="CX867" s="131"/>
    </row>
    <row r="868" spans="1:102" ht="16.5" customHeight="1">
      <c r="A868" s="207"/>
      <c r="B868" s="207"/>
      <c r="C868" s="207"/>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c r="CL868" s="131"/>
      <c r="CM868" s="131"/>
      <c r="CN868" s="131"/>
      <c r="CO868" s="131"/>
      <c r="CP868" s="131"/>
      <c r="CQ868" s="131"/>
      <c r="CR868" s="131"/>
      <c r="CS868" s="131"/>
      <c r="CT868" s="131"/>
      <c r="CU868" s="131"/>
      <c r="CV868" s="131"/>
      <c r="CW868" s="131"/>
      <c r="CX868" s="131"/>
    </row>
    <row r="869" spans="1:102" ht="16.5" customHeight="1">
      <c r="A869" s="207"/>
      <c r="B869" s="207"/>
      <c r="C869" s="207"/>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131"/>
      <c r="CN869" s="131"/>
      <c r="CO869" s="131"/>
      <c r="CP869" s="131"/>
      <c r="CQ869" s="131"/>
      <c r="CR869" s="131"/>
      <c r="CS869" s="131"/>
      <c r="CT869" s="131"/>
      <c r="CU869" s="131"/>
      <c r="CV869" s="131"/>
      <c r="CW869" s="131"/>
      <c r="CX869" s="131"/>
    </row>
    <row r="870" spans="1:102" ht="16.5" customHeight="1">
      <c r="A870" s="207"/>
      <c r="B870" s="207"/>
      <c r="C870" s="207"/>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131"/>
      <c r="CN870" s="131"/>
      <c r="CO870" s="131"/>
      <c r="CP870" s="131"/>
      <c r="CQ870" s="131"/>
      <c r="CR870" s="131"/>
      <c r="CS870" s="131"/>
      <c r="CT870" s="131"/>
      <c r="CU870" s="131"/>
      <c r="CV870" s="131"/>
      <c r="CW870" s="131"/>
      <c r="CX870" s="131"/>
    </row>
    <row r="871" spans="1:102" ht="16.5" customHeight="1">
      <c r="A871" s="207"/>
      <c r="B871" s="207"/>
      <c r="C871" s="207"/>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131"/>
      <c r="CN871" s="131"/>
      <c r="CO871" s="131"/>
      <c r="CP871" s="131"/>
      <c r="CQ871" s="131"/>
      <c r="CR871" s="131"/>
      <c r="CS871" s="131"/>
      <c r="CT871" s="131"/>
      <c r="CU871" s="131"/>
      <c r="CV871" s="131"/>
      <c r="CW871" s="131"/>
      <c r="CX871" s="131"/>
    </row>
    <row r="872" spans="1:102" ht="16.5" customHeight="1">
      <c r="A872" s="207"/>
      <c r="B872" s="207"/>
      <c r="C872" s="207"/>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c r="CL872" s="131"/>
      <c r="CM872" s="131"/>
      <c r="CN872" s="131"/>
      <c r="CO872" s="131"/>
      <c r="CP872" s="131"/>
      <c r="CQ872" s="131"/>
      <c r="CR872" s="131"/>
      <c r="CS872" s="131"/>
      <c r="CT872" s="131"/>
      <c r="CU872" s="131"/>
      <c r="CV872" s="131"/>
      <c r="CW872" s="131"/>
      <c r="CX872" s="131"/>
    </row>
    <row r="873" spans="1:102" ht="16.5" customHeight="1">
      <c r="A873" s="207"/>
      <c r="B873" s="207"/>
      <c r="C873" s="207"/>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131"/>
      <c r="CN873" s="131"/>
      <c r="CO873" s="131"/>
      <c r="CP873" s="131"/>
      <c r="CQ873" s="131"/>
      <c r="CR873" s="131"/>
      <c r="CS873" s="131"/>
      <c r="CT873" s="131"/>
      <c r="CU873" s="131"/>
      <c r="CV873" s="131"/>
      <c r="CW873" s="131"/>
      <c r="CX873" s="131"/>
    </row>
    <row r="874" spans="1:102" ht="16.5" customHeight="1">
      <c r="A874" s="207"/>
      <c r="B874" s="207"/>
      <c r="C874" s="207"/>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c r="CG874" s="131"/>
      <c r="CH874" s="131"/>
      <c r="CI874" s="131"/>
      <c r="CJ874" s="131"/>
      <c r="CK874" s="131"/>
      <c r="CL874" s="131"/>
      <c r="CM874" s="131"/>
      <c r="CN874" s="131"/>
      <c r="CO874" s="131"/>
      <c r="CP874" s="131"/>
      <c r="CQ874" s="131"/>
      <c r="CR874" s="131"/>
      <c r="CS874" s="131"/>
      <c r="CT874" s="131"/>
      <c r="CU874" s="131"/>
      <c r="CV874" s="131"/>
      <c r="CW874" s="131"/>
      <c r="CX874" s="131"/>
    </row>
    <row r="875" spans="1:102" ht="16.5" customHeight="1">
      <c r="A875" s="207"/>
      <c r="B875" s="207"/>
      <c r="C875" s="207"/>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131"/>
      <c r="CN875" s="131"/>
      <c r="CO875" s="131"/>
      <c r="CP875" s="131"/>
      <c r="CQ875" s="131"/>
      <c r="CR875" s="131"/>
      <c r="CS875" s="131"/>
      <c r="CT875" s="131"/>
      <c r="CU875" s="131"/>
      <c r="CV875" s="131"/>
      <c r="CW875" s="131"/>
      <c r="CX875" s="131"/>
    </row>
    <row r="876" spans="1:102" ht="16.5" customHeight="1">
      <c r="A876" s="207"/>
      <c r="B876" s="207"/>
      <c r="C876" s="207"/>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131"/>
      <c r="CN876" s="131"/>
      <c r="CO876" s="131"/>
      <c r="CP876" s="131"/>
      <c r="CQ876" s="131"/>
      <c r="CR876" s="131"/>
      <c r="CS876" s="131"/>
      <c r="CT876" s="131"/>
      <c r="CU876" s="131"/>
      <c r="CV876" s="131"/>
      <c r="CW876" s="131"/>
      <c r="CX876" s="131"/>
    </row>
    <row r="877" spans="1:102" ht="16.5" customHeight="1">
      <c r="A877" s="207"/>
      <c r="B877" s="207"/>
      <c r="C877" s="207"/>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131"/>
      <c r="CN877" s="131"/>
      <c r="CO877" s="131"/>
      <c r="CP877" s="131"/>
      <c r="CQ877" s="131"/>
      <c r="CR877" s="131"/>
      <c r="CS877" s="131"/>
      <c r="CT877" s="131"/>
      <c r="CU877" s="131"/>
      <c r="CV877" s="131"/>
      <c r="CW877" s="131"/>
      <c r="CX877" s="131"/>
    </row>
    <row r="878" spans="1:102" ht="16.5" customHeight="1">
      <c r="A878" s="207"/>
      <c r="B878" s="207"/>
      <c r="C878" s="207"/>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131"/>
      <c r="CN878" s="131"/>
      <c r="CO878" s="131"/>
      <c r="CP878" s="131"/>
      <c r="CQ878" s="131"/>
      <c r="CR878" s="131"/>
      <c r="CS878" s="131"/>
      <c r="CT878" s="131"/>
      <c r="CU878" s="131"/>
      <c r="CV878" s="131"/>
      <c r="CW878" s="131"/>
      <c r="CX878" s="131"/>
    </row>
    <row r="879" spans="1:102" ht="16.5" customHeight="1">
      <c r="A879" s="207"/>
      <c r="B879" s="207"/>
      <c r="C879" s="207"/>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c r="CG879" s="131"/>
      <c r="CH879" s="131"/>
      <c r="CI879" s="131"/>
      <c r="CJ879" s="131"/>
      <c r="CK879" s="131"/>
      <c r="CL879" s="131"/>
      <c r="CM879" s="131"/>
      <c r="CN879" s="131"/>
      <c r="CO879" s="131"/>
      <c r="CP879" s="131"/>
      <c r="CQ879" s="131"/>
      <c r="CR879" s="131"/>
      <c r="CS879" s="131"/>
      <c r="CT879" s="131"/>
      <c r="CU879" s="131"/>
      <c r="CV879" s="131"/>
      <c r="CW879" s="131"/>
      <c r="CX879" s="131"/>
    </row>
    <row r="880" spans="1:102" ht="16.5" customHeight="1">
      <c r="A880" s="207"/>
      <c r="B880" s="207"/>
      <c r="C880" s="207"/>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131"/>
      <c r="CN880" s="131"/>
      <c r="CO880" s="131"/>
      <c r="CP880" s="131"/>
      <c r="CQ880" s="131"/>
      <c r="CR880" s="131"/>
      <c r="CS880" s="131"/>
      <c r="CT880" s="131"/>
      <c r="CU880" s="131"/>
      <c r="CV880" s="131"/>
      <c r="CW880" s="131"/>
      <c r="CX880" s="131"/>
    </row>
    <row r="881" spans="1:102" ht="16.5" customHeight="1">
      <c r="A881" s="207"/>
      <c r="B881" s="207"/>
      <c r="C881" s="207"/>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c r="CG881" s="131"/>
      <c r="CH881" s="131"/>
      <c r="CI881" s="131"/>
      <c r="CJ881" s="131"/>
      <c r="CK881" s="131"/>
      <c r="CL881" s="131"/>
      <c r="CM881" s="131"/>
      <c r="CN881" s="131"/>
      <c r="CO881" s="131"/>
      <c r="CP881" s="131"/>
      <c r="CQ881" s="131"/>
      <c r="CR881" s="131"/>
      <c r="CS881" s="131"/>
      <c r="CT881" s="131"/>
      <c r="CU881" s="131"/>
      <c r="CV881" s="131"/>
      <c r="CW881" s="131"/>
      <c r="CX881" s="131"/>
    </row>
    <row r="882" spans="1:102" ht="16.5" customHeight="1">
      <c r="A882" s="207"/>
      <c r="B882" s="207"/>
      <c r="C882" s="207"/>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131"/>
      <c r="CN882" s="131"/>
      <c r="CO882" s="131"/>
      <c r="CP882" s="131"/>
      <c r="CQ882" s="131"/>
      <c r="CR882" s="131"/>
      <c r="CS882" s="131"/>
      <c r="CT882" s="131"/>
      <c r="CU882" s="131"/>
      <c r="CV882" s="131"/>
      <c r="CW882" s="131"/>
      <c r="CX882" s="131"/>
    </row>
    <row r="883" spans="1:102" ht="16.5" customHeight="1">
      <c r="A883" s="207"/>
      <c r="B883" s="207"/>
      <c r="C883" s="207"/>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c r="CG883" s="131"/>
      <c r="CH883" s="131"/>
      <c r="CI883" s="131"/>
      <c r="CJ883" s="131"/>
      <c r="CK883" s="131"/>
      <c r="CL883" s="131"/>
      <c r="CM883" s="131"/>
      <c r="CN883" s="131"/>
      <c r="CO883" s="131"/>
      <c r="CP883" s="131"/>
      <c r="CQ883" s="131"/>
      <c r="CR883" s="131"/>
      <c r="CS883" s="131"/>
      <c r="CT883" s="131"/>
      <c r="CU883" s="131"/>
      <c r="CV883" s="131"/>
      <c r="CW883" s="131"/>
      <c r="CX883" s="131"/>
    </row>
    <row r="884" spans="1:102" ht="16.5" customHeight="1">
      <c r="A884" s="207"/>
      <c r="B884" s="207"/>
      <c r="C884" s="207"/>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c r="CG884" s="131"/>
      <c r="CH884" s="131"/>
      <c r="CI884" s="131"/>
      <c r="CJ884" s="131"/>
      <c r="CK884" s="131"/>
      <c r="CL884" s="131"/>
      <c r="CM884" s="131"/>
      <c r="CN884" s="131"/>
      <c r="CO884" s="131"/>
      <c r="CP884" s="131"/>
      <c r="CQ884" s="131"/>
      <c r="CR884" s="131"/>
      <c r="CS884" s="131"/>
      <c r="CT884" s="131"/>
      <c r="CU884" s="131"/>
      <c r="CV884" s="131"/>
      <c r="CW884" s="131"/>
      <c r="CX884" s="131"/>
    </row>
    <row r="885" spans="1:102" ht="16.5" customHeight="1">
      <c r="A885" s="207"/>
      <c r="B885" s="207"/>
      <c r="C885" s="207"/>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131"/>
      <c r="CN885" s="131"/>
      <c r="CO885" s="131"/>
      <c r="CP885" s="131"/>
      <c r="CQ885" s="131"/>
      <c r="CR885" s="131"/>
      <c r="CS885" s="131"/>
      <c r="CT885" s="131"/>
      <c r="CU885" s="131"/>
      <c r="CV885" s="131"/>
      <c r="CW885" s="131"/>
      <c r="CX885" s="131"/>
    </row>
    <row r="886" spans="1:102" ht="16.5" customHeight="1">
      <c r="A886" s="207"/>
      <c r="B886" s="207"/>
      <c r="C886" s="207"/>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c r="CL886" s="131"/>
      <c r="CM886" s="131"/>
      <c r="CN886" s="131"/>
      <c r="CO886" s="131"/>
      <c r="CP886" s="131"/>
      <c r="CQ886" s="131"/>
      <c r="CR886" s="131"/>
      <c r="CS886" s="131"/>
      <c r="CT886" s="131"/>
      <c r="CU886" s="131"/>
      <c r="CV886" s="131"/>
      <c r="CW886" s="131"/>
      <c r="CX886" s="131"/>
    </row>
    <row r="887" spans="1:102" ht="16.5" customHeight="1">
      <c r="A887" s="207"/>
      <c r="B887" s="207"/>
      <c r="C887" s="207"/>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131"/>
      <c r="CN887" s="131"/>
      <c r="CO887" s="131"/>
      <c r="CP887" s="131"/>
      <c r="CQ887" s="131"/>
      <c r="CR887" s="131"/>
      <c r="CS887" s="131"/>
      <c r="CT887" s="131"/>
      <c r="CU887" s="131"/>
      <c r="CV887" s="131"/>
      <c r="CW887" s="131"/>
      <c r="CX887" s="131"/>
    </row>
    <row r="888" spans="1:102" ht="16.5" customHeight="1">
      <c r="A888" s="207"/>
      <c r="B888" s="207"/>
      <c r="C888" s="207"/>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c r="CG888" s="131"/>
      <c r="CH888" s="131"/>
      <c r="CI888" s="131"/>
      <c r="CJ888" s="131"/>
      <c r="CK888" s="131"/>
      <c r="CL888" s="131"/>
      <c r="CM888" s="131"/>
      <c r="CN888" s="131"/>
      <c r="CO888" s="131"/>
      <c r="CP888" s="131"/>
      <c r="CQ888" s="131"/>
      <c r="CR888" s="131"/>
      <c r="CS888" s="131"/>
      <c r="CT888" s="131"/>
      <c r="CU888" s="131"/>
      <c r="CV888" s="131"/>
      <c r="CW888" s="131"/>
      <c r="CX888" s="131"/>
    </row>
    <row r="889" spans="1:102" ht="16.5" customHeight="1">
      <c r="A889" s="207"/>
      <c r="B889" s="207"/>
      <c r="C889" s="207"/>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c r="CG889" s="131"/>
      <c r="CH889" s="131"/>
      <c r="CI889" s="131"/>
      <c r="CJ889" s="131"/>
      <c r="CK889" s="131"/>
      <c r="CL889" s="131"/>
      <c r="CM889" s="131"/>
      <c r="CN889" s="131"/>
      <c r="CO889" s="131"/>
      <c r="CP889" s="131"/>
      <c r="CQ889" s="131"/>
      <c r="CR889" s="131"/>
      <c r="CS889" s="131"/>
      <c r="CT889" s="131"/>
      <c r="CU889" s="131"/>
      <c r="CV889" s="131"/>
      <c r="CW889" s="131"/>
      <c r="CX889" s="131"/>
    </row>
    <row r="890" spans="1:102" ht="16.5" customHeight="1">
      <c r="A890" s="207"/>
      <c r="B890" s="207"/>
      <c r="C890" s="207"/>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c r="CG890" s="131"/>
      <c r="CH890" s="131"/>
      <c r="CI890" s="131"/>
      <c r="CJ890" s="131"/>
      <c r="CK890" s="131"/>
      <c r="CL890" s="131"/>
      <c r="CM890" s="131"/>
      <c r="CN890" s="131"/>
      <c r="CO890" s="131"/>
      <c r="CP890" s="131"/>
      <c r="CQ890" s="131"/>
      <c r="CR890" s="131"/>
      <c r="CS890" s="131"/>
      <c r="CT890" s="131"/>
      <c r="CU890" s="131"/>
      <c r="CV890" s="131"/>
      <c r="CW890" s="131"/>
      <c r="CX890" s="131"/>
    </row>
    <row r="891" spans="1:102" ht="16.5" customHeight="1">
      <c r="A891" s="207"/>
      <c r="B891" s="207"/>
      <c r="C891" s="207"/>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c r="CG891" s="131"/>
      <c r="CH891" s="131"/>
      <c r="CI891" s="131"/>
      <c r="CJ891" s="131"/>
      <c r="CK891" s="131"/>
      <c r="CL891" s="131"/>
      <c r="CM891" s="131"/>
      <c r="CN891" s="131"/>
      <c r="CO891" s="131"/>
      <c r="CP891" s="131"/>
      <c r="CQ891" s="131"/>
      <c r="CR891" s="131"/>
      <c r="CS891" s="131"/>
      <c r="CT891" s="131"/>
      <c r="CU891" s="131"/>
      <c r="CV891" s="131"/>
      <c r="CW891" s="131"/>
      <c r="CX891" s="131"/>
    </row>
    <row r="892" spans="1:102" ht="16.5" customHeight="1">
      <c r="A892" s="207"/>
      <c r="B892" s="207"/>
      <c r="C892" s="207"/>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131"/>
      <c r="CN892" s="131"/>
      <c r="CO892" s="131"/>
      <c r="CP892" s="131"/>
      <c r="CQ892" s="131"/>
      <c r="CR892" s="131"/>
      <c r="CS892" s="131"/>
      <c r="CT892" s="131"/>
      <c r="CU892" s="131"/>
      <c r="CV892" s="131"/>
      <c r="CW892" s="131"/>
      <c r="CX892" s="131"/>
    </row>
    <row r="893" spans="1:102" ht="16.5" customHeight="1">
      <c r="A893" s="207"/>
      <c r="B893" s="207"/>
      <c r="C893" s="207"/>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c r="CG893" s="131"/>
      <c r="CH893" s="131"/>
      <c r="CI893" s="131"/>
      <c r="CJ893" s="131"/>
      <c r="CK893" s="131"/>
      <c r="CL893" s="131"/>
      <c r="CM893" s="131"/>
      <c r="CN893" s="131"/>
      <c r="CO893" s="131"/>
      <c r="CP893" s="131"/>
      <c r="CQ893" s="131"/>
      <c r="CR893" s="131"/>
      <c r="CS893" s="131"/>
      <c r="CT893" s="131"/>
      <c r="CU893" s="131"/>
      <c r="CV893" s="131"/>
      <c r="CW893" s="131"/>
      <c r="CX893" s="131"/>
    </row>
    <row r="894" spans="1:102" ht="16.5" customHeight="1">
      <c r="A894" s="207"/>
      <c r="B894" s="207"/>
      <c r="C894" s="207"/>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c r="CG894" s="131"/>
      <c r="CH894" s="131"/>
      <c r="CI894" s="131"/>
      <c r="CJ894" s="131"/>
      <c r="CK894" s="131"/>
      <c r="CL894" s="131"/>
      <c r="CM894" s="131"/>
      <c r="CN894" s="131"/>
      <c r="CO894" s="131"/>
      <c r="CP894" s="131"/>
      <c r="CQ894" s="131"/>
      <c r="CR894" s="131"/>
      <c r="CS894" s="131"/>
      <c r="CT894" s="131"/>
      <c r="CU894" s="131"/>
      <c r="CV894" s="131"/>
      <c r="CW894" s="131"/>
      <c r="CX894" s="131"/>
    </row>
    <row r="895" spans="1:102" ht="16.5" customHeight="1">
      <c r="A895" s="207"/>
      <c r="B895" s="207"/>
      <c r="C895" s="207"/>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c r="CK895" s="131"/>
      <c r="CL895" s="131"/>
      <c r="CM895" s="131"/>
      <c r="CN895" s="131"/>
      <c r="CO895" s="131"/>
      <c r="CP895" s="131"/>
      <c r="CQ895" s="131"/>
      <c r="CR895" s="131"/>
      <c r="CS895" s="131"/>
      <c r="CT895" s="131"/>
      <c r="CU895" s="131"/>
      <c r="CV895" s="131"/>
      <c r="CW895" s="131"/>
      <c r="CX895" s="131"/>
    </row>
    <row r="896" spans="1:102" ht="16.5" customHeight="1">
      <c r="A896" s="207"/>
      <c r="B896" s="207"/>
      <c r="C896" s="207"/>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131"/>
      <c r="CN896" s="131"/>
      <c r="CO896" s="131"/>
      <c r="CP896" s="131"/>
      <c r="CQ896" s="131"/>
      <c r="CR896" s="131"/>
      <c r="CS896" s="131"/>
      <c r="CT896" s="131"/>
      <c r="CU896" s="131"/>
      <c r="CV896" s="131"/>
      <c r="CW896" s="131"/>
      <c r="CX896" s="131"/>
    </row>
    <row r="897" spans="1:102" ht="16.5" customHeight="1">
      <c r="A897" s="207"/>
      <c r="B897" s="207"/>
      <c r="C897" s="207"/>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c r="CG897" s="131"/>
      <c r="CH897" s="131"/>
      <c r="CI897" s="131"/>
      <c r="CJ897" s="131"/>
      <c r="CK897" s="131"/>
      <c r="CL897" s="131"/>
      <c r="CM897" s="131"/>
      <c r="CN897" s="131"/>
      <c r="CO897" s="131"/>
      <c r="CP897" s="131"/>
      <c r="CQ897" s="131"/>
      <c r="CR897" s="131"/>
      <c r="CS897" s="131"/>
      <c r="CT897" s="131"/>
      <c r="CU897" s="131"/>
      <c r="CV897" s="131"/>
      <c r="CW897" s="131"/>
      <c r="CX897" s="131"/>
    </row>
    <row r="898" spans="1:102" ht="16.5" customHeight="1">
      <c r="A898" s="207"/>
      <c r="B898" s="207"/>
      <c r="C898" s="207"/>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c r="CG898" s="131"/>
      <c r="CH898" s="131"/>
      <c r="CI898" s="131"/>
      <c r="CJ898" s="131"/>
      <c r="CK898" s="131"/>
      <c r="CL898" s="131"/>
      <c r="CM898" s="131"/>
      <c r="CN898" s="131"/>
      <c r="CO898" s="131"/>
      <c r="CP898" s="131"/>
      <c r="CQ898" s="131"/>
      <c r="CR898" s="131"/>
      <c r="CS898" s="131"/>
      <c r="CT898" s="131"/>
      <c r="CU898" s="131"/>
      <c r="CV898" s="131"/>
      <c r="CW898" s="131"/>
      <c r="CX898" s="131"/>
    </row>
    <row r="899" spans="1:102" ht="16.5" customHeight="1">
      <c r="A899" s="207"/>
      <c r="B899" s="207"/>
      <c r="C899" s="207"/>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c r="CG899" s="131"/>
      <c r="CH899" s="131"/>
      <c r="CI899" s="131"/>
      <c r="CJ899" s="131"/>
      <c r="CK899" s="131"/>
      <c r="CL899" s="131"/>
      <c r="CM899" s="131"/>
      <c r="CN899" s="131"/>
      <c r="CO899" s="131"/>
      <c r="CP899" s="131"/>
      <c r="CQ899" s="131"/>
      <c r="CR899" s="131"/>
      <c r="CS899" s="131"/>
      <c r="CT899" s="131"/>
      <c r="CU899" s="131"/>
      <c r="CV899" s="131"/>
      <c r="CW899" s="131"/>
      <c r="CX899" s="131"/>
    </row>
    <row r="900" spans="1:102" ht="16.5" customHeight="1">
      <c r="A900" s="207"/>
      <c r="B900" s="207"/>
      <c r="C900" s="207"/>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c r="CG900" s="131"/>
      <c r="CH900" s="131"/>
      <c r="CI900" s="131"/>
      <c r="CJ900" s="131"/>
      <c r="CK900" s="131"/>
      <c r="CL900" s="131"/>
      <c r="CM900" s="131"/>
      <c r="CN900" s="131"/>
      <c r="CO900" s="131"/>
      <c r="CP900" s="131"/>
      <c r="CQ900" s="131"/>
      <c r="CR900" s="131"/>
      <c r="CS900" s="131"/>
      <c r="CT900" s="131"/>
      <c r="CU900" s="131"/>
      <c r="CV900" s="131"/>
      <c r="CW900" s="131"/>
      <c r="CX900" s="131"/>
    </row>
    <row r="901" spans="1:102" ht="16.5" customHeight="1">
      <c r="A901" s="207"/>
      <c r="B901" s="207"/>
      <c r="C901" s="207"/>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131"/>
      <c r="CN901" s="131"/>
      <c r="CO901" s="131"/>
      <c r="CP901" s="131"/>
      <c r="CQ901" s="131"/>
      <c r="CR901" s="131"/>
      <c r="CS901" s="131"/>
      <c r="CT901" s="131"/>
      <c r="CU901" s="131"/>
      <c r="CV901" s="131"/>
      <c r="CW901" s="131"/>
      <c r="CX901" s="131"/>
    </row>
    <row r="902" spans="1:102" ht="16.5" customHeight="1">
      <c r="A902" s="207"/>
      <c r="B902" s="207"/>
      <c r="C902" s="207"/>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c r="CG902" s="131"/>
      <c r="CH902" s="131"/>
      <c r="CI902" s="131"/>
      <c r="CJ902" s="131"/>
      <c r="CK902" s="131"/>
      <c r="CL902" s="131"/>
      <c r="CM902" s="131"/>
      <c r="CN902" s="131"/>
      <c r="CO902" s="131"/>
      <c r="CP902" s="131"/>
      <c r="CQ902" s="131"/>
      <c r="CR902" s="131"/>
      <c r="CS902" s="131"/>
      <c r="CT902" s="131"/>
      <c r="CU902" s="131"/>
      <c r="CV902" s="131"/>
      <c r="CW902" s="131"/>
      <c r="CX902" s="131"/>
    </row>
    <row r="903" spans="1:102" ht="16.5" customHeight="1">
      <c r="A903" s="207"/>
      <c r="B903" s="207"/>
      <c r="C903" s="207"/>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131"/>
      <c r="CN903" s="131"/>
      <c r="CO903" s="131"/>
      <c r="CP903" s="131"/>
      <c r="CQ903" s="131"/>
      <c r="CR903" s="131"/>
      <c r="CS903" s="131"/>
      <c r="CT903" s="131"/>
      <c r="CU903" s="131"/>
      <c r="CV903" s="131"/>
      <c r="CW903" s="131"/>
      <c r="CX903" s="131"/>
    </row>
    <row r="904" spans="1:102" ht="16.5" customHeight="1">
      <c r="A904" s="207"/>
      <c r="B904" s="207"/>
      <c r="C904" s="207"/>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131"/>
      <c r="CN904" s="131"/>
      <c r="CO904" s="131"/>
      <c r="CP904" s="131"/>
      <c r="CQ904" s="131"/>
      <c r="CR904" s="131"/>
      <c r="CS904" s="131"/>
      <c r="CT904" s="131"/>
      <c r="CU904" s="131"/>
      <c r="CV904" s="131"/>
      <c r="CW904" s="131"/>
      <c r="CX904" s="131"/>
    </row>
    <row r="905" spans="1:102" ht="16.5" customHeight="1">
      <c r="A905" s="207"/>
      <c r="B905" s="207"/>
      <c r="C905" s="207"/>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c r="CG905" s="131"/>
      <c r="CH905" s="131"/>
      <c r="CI905" s="131"/>
      <c r="CJ905" s="131"/>
      <c r="CK905" s="131"/>
      <c r="CL905" s="131"/>
      <c r="CM905" s="131"/>
      <c r="CN905" s="131"/>
      <c r="CO905" s="131"/>
      <c r="CP905" s="131"/>
      <c r="CQ905" s="131"/>
      <c r="CR905" s="131"/>
      <c r="CS905" s="131"/>
      <c r="CT905" s="131"/>
      <c r="CU905" s="131"/>
      <c r="CV905" s="131"/>
      <c r="CW905" s="131"/>
      <c r="CX905" s="131"/>
    </row>
    <row r="906" spans="1:102" ht="16.5" customHeight="1">
      <c r="A906" s="207"/>
      <c r="B906" s="207"/>
      <c r="C906" s="207"/>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c r="CG906" s="131"/>
      <c r="CH906" s="131"/>
      <c r="CI906" s="131"/>
      <c r="CJ906" s="131"/>
      <c r="CK906" s="131"/>
      <c r="CL906" s="131"/>
      <c r="CM906" s="131"/>
      <c r="CN906" s="131"/>
      <c r="CO906" s="131"/>
      <c r="CP906" s="131"/>
      <c r="CQ906" s="131"/>
      <c r="CR906" s="131"/>
      <c r="CS906" s="131"/>
      <c r="CT906" s="131"/>
      <c r="CU906" s="131"/>
      <c r="CV906" s="131"/>
      <c r="CW906" s="131"/>
      <c r="CX906" s="131"/>
    </row>
    <row r="907" spans="1:102" ht="16.5" customHeight="1">
      <c r="A907" s="207"/>
      <c r="B907" s="207"/>
      <c r="C907" s="207"/>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131"/>
      <c r="CN907" s="131"/>
      <c r="CO907" s="131"/>
      <c r="CP907" s="131"/>
      <c r="CQ907" s="131"/>
      <c r="CR907" s="131"/>
      <c r="CS907" s="131"/>
      <c r="CT907" s="131"/>
      <c r="CU907" s="131"/>
      <c r="CV907" s="131"/>
      <c r="CW907" s="131"/>
      <c r="CX907" s="131"/>
    </row>
    <row r="908" spans="1:102" ht="16.5" customHeight="1">
      <c r="A908" s="207"/>
      <c r="B908" s="207"/>
      <c r="C908" s="207"/>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c r="CL908" s="131"/>
      <c r="CM908" s="131"/>
      <c r="CN908" s="131"/>
      <c r="CO908" s="131"/>
      <c r="CP908" s="131"/>
      <c r="CQ908" s="131"/>
      <c r="CR908" s="131"/>
      <c r="CS908" s="131"/>
      <c r="CT908" s="131"/>
      <c r="CU908" s="131"/>
      <c r="CV908" s="131"/>
      <c r="CW908" s="131"/>
      <c r="CX908" s="131"/>
    </row>
    <row r="909" spans="1:102" ht="16.5" customHeight="1">
      <c r="A909" s="207"/>
      <c r="B909" s="207"/>
      <c r="C909" s="207"/>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c r="CG909" s="131"/>
      <c r="CH909" s="131"/>
      <c r="CI909" s="131"/>
      <c r="CJ909" s="131"/>
      <c r="CK909" s="131"/>
      <c r="CL909" s="131"/>
      <c r="CM909" s="131"/>
      <c r="CN909" s="131"/>
      <c r="CO909" s="131"/>
      <c r="CP909" s="131"/>
      <c r="CQ909" s="131"/>
      <c r="CR909" s="131"/>
      <c r="CS909" s="131"/>
      <c r="CT909" s="131"/>
      <c r="CU909" s="131"/>
      <c r="CV909" s="131"/>
      <c r="CW909" s="131"/>
      <c r="CX909" s="131"/>
    </row>
    <row r="910" spans="1:102" ht="16.5" customHeight="1">
      <c r="A910" s="207"/>
      <c r="B910" s="207"/>
      <c r="C910" s="207"/>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131"/>
      <c r="CN910" s="131"/>
      <c r="CO910" s="131"/>
      <c r="CP910" s="131"/>
      <c r="CQ910" s="131"/>
      <c r="CR910" s="131"/>
      <c r="CS910" s="131"/>
      <c r="CT910" s="131"/>
      <c r="CU910" s="131"/>
      <c r="CV910" s="131"/>
      <c r="CW910" s="131"/>
      <c r="CX910" s="131"/>
    </row>
    <row r="911" spans="1:102" ht="16.5" customHeight="1">
      <c r="A911" s="207"/>
      <c r="B911" s="207"/>
      <c r="C911" s="207"/>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c r="CL911" s="131"/>
      <c r="CM911" s="131"/>
      <c r="CN911" s="131"/>
      <c r="CO911" s="131"/>
      <c r="CP911" s="131"/>
      <c r="CQ911" s="131"/>
      <c r="CR911" s="131"/>
      <c r="CS911" s="131"/>
      <c r="CT911" s="131"/>
      <c r="CU911" s="131"/>
      <c r="CV911" s="131"/>
      <c r="CW911" s="131"/>
      <c r="CX911" s="131"/>
    </row>
    <row r="912" spans="1:102" ht="16.5" customHeight="1">
      <c r="A912" s="207"/>
      <c r="B912" s="207"/>
      <c r="C912" s="207"/>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c r="CG912" s="131"/>
      <c r="CH912" s="131"/>
      <c r="CI912" s="131"/>
      <c r="CJ912" s="131"/>
      <c r="CK912" s="131"/>
      <c r="CL912" s="131"/>
      <c r="CM912" s="131"/>
      <c r="CN912" s="131"/>
      <c r="CO912" s="131"/>
      <c r="CP912" s="131"/>
      <c r="CQ912" s="131"/>
      <c r="CR912" s="131"/>
      <c r="CS912" s="131"/>
      <c r="CT912" s="131"/>
      <c r="CU912" s="131"/>
      <c r="CV912" s="131"/>
      <c r="CW912" s="131"/>
      <c r="CX912" s="131"/>
    </row>
    <row r="913" spans="1:102" ht="16.5" customHeight="1">
      <c r="A913" s="207"/>
      <c r="B913" s="207"/>
      <c r="C913" s="207"/>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c r="CJ913" s="131"/>
      <c r="CK913" s="131"/>
      <c r="CL913" s="131"/>
      <c r="CM913" s="131"/>
      <c r="CN913" s="131"/>
      <c r="CO913" s="131"/>
      <c r="CP913" s="131"/>
      <c r="CQ913" s="131"/>
      <c r="CR913" s="131"/>
      <c r="CS913" s="131"/>
      <c r="CT913" s="131"/>
      <c r="CU913" s="131"/>
      <c r="CV913" s="131"/>
      <c r="CW913" s="131"/>
      <c r="CX913" s="131"/>
    </row>
    <row r="914" spans="1:102" ht="16.5" customHeight="1">
      <c r="A914" s="207"/>
      <c r="B914" s="207"/>
      <c r="C914" s="207"/>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c r="CG914" s="131"/>
      <c r="CH914" s="131"/>
      <c r="CI914" s="131"/>
      <c r="CJ914" s="131"/>
      <c r="CK914" s="131"/>
      <c r="CL914" s="131"/>
      <c r="CM914" s="131"/>
      <c r="CN914" s="131"/>
      <c r="CO914" s="131"/>
      <c r="CP914" s="131"/>
      <c r="CQ914" s="131"/>
      <c r="CR914" s="131"/>
      <c r="CS914" s="131"/>
      <c r="CT914" s="131"/>
      <c r="CU914" s="131"/>
      <c r="CV914" s="131"/>
      <c r="CW914" s="131"/>
      <c r="CX914" s="131"/>
    </row>
    <row r="915" spans="1:102" ht="16.5" customHeight="1">
      <c r="A915" s="207"/>
      <c r="B915" s="207"/>
      <c r="C915" s="207"/>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131"/>
      <c r="CN915" s="131"/>
      <c r="CO915" s="131"/>
      <c r="CP915" s="131"/>
      <c r="CQ915" s="131"/>
      <c r="CR915" s="131"/>
      <c r="CS915" s="131"/>
      <c r="CT915" s="131"/>
      <c r="CU915" s="131"/>
      <c r="CV915" s="131"/>
      <c r="CW915" s="131"/>
      <c r="CX915" s="131"/>
    </row>
    <row r="916" spans="1:102" ht="16.5" customHeight="1">
      <c r="A916" s="207"/>
      <c r="B916" s="207"/>
      <c r="C916" s="207"/>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131"/>
      <c r="CN916" s="131"/>
      <c r="CO916" s="131"/>
      <c r="CP916" s="131"/>
      <c r="CQ916" s="131"/>
      <c r="CR916" s="131"/>
      <c r="CS916" s="131"/>
      <c r="CT916" s="131"/>
      <c r="CU916" s="131"/>
      <c r="CV916" s="131"/>
      <c r="CW916" s="131"/>
      <c r="CX916" s="131"/>
    </row>
    <row r="917" spans="1:102" ht="16.5" customHeight="1">
      <c r="A917" s="207"/>
      <c r="B917" s="207"/>
      <c r="C917" s="207"/>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c r="CG917" s="131"/>
      <c r="CH917" s="131"/>
      <c r="CI917" s="131"/>
      <c r="CJ917" s="131"/>
      <c r="CK917" s="131"/>
      <c r="CL917" s="131"/>
      <c r="CM917" s="131"/>
      <c r="CN917" s="131"/>
      <c r="CO917" s="131"/>
      <c r="CP917" s="131"/>
      <c r="CQ917" s="131"/>
      <c r="CR917" s="131"/>
      <c r="CS917" s="131"/>
      <c r="CT917" s="131"/>
      <c r="CU917" s="131"/>
      <c r="CV917" s="131"/>
      <c r="CW917" s="131"/>
      <c r="CX917" s="131"/>
    </row>
    <row r="918" spans="1:102" ht="16.5" customHeight="1">
      <c r="A918" s="207"/>
      <c r="B918" s="207"/>
      <c r="C918" s="207"/>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131"/>
      <c r="CN918" s="131"/>
      <c r="CO918" s="131"/>
      <c r="CP918" s="131"/>
      <c r="CQ918" s="131"/>
      <c r="CR918" s="131"/>
      <c r="CS918" s="131"/>
      <c r="CT918" s="131"/>
      <c r="CU918" s="131"/>
      <c r="CV918" s="131"/>
      <c r="CW918" s="131"/>
      <c r="CX918" s="131"/>
    </row>
    <row r="919" spans="1:102" ht="16.5" customHeight="1">
      <c r="A919" s="207"/>
      <c r="B919" s="207"/>
      <c r="C919" s="207"/>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c r="CG919" s="131"/>
      <c r="CH919" s="131"/>
      <c r="CI919" s="131"/>
      <c r="CJ919" s="131"/>
      <c r="CK919" s="131"/>
      <c r="CL919" s="131"/>
      <c r="CM919" s="131"/>
      <c r="CN919" s="131"/>
      <c r="CO919" s="131"/>
      <c r="CP919" s="131"/>
      <c r="CQ919" s="131"/>
      <c r="CR919" s="131"/>
      <c r="CS919" s="131"/>
      <c r="CT919" s="131"/>
      <c r="CU919" s="131"/>
      <c r="CV919" s="131"/>
      <c r="CW919" s="131"/>
      <c r="CX919" s="131"/>
    </row>
    <row r="920" spans="1:102" ht="16.5" customHeight="1">
      <c r="A920" s="207"/>
      <c r="B920" s="207"/>
      <c r="C920" s="207"/>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c r="CL920" s="131"/>
      <c r="CM920" s="131"/>
      <c r="CN920" s="131"/>
      <c r="CO920" s="131"/>
      <c r="CP920" s="131"/>
      <c r="CQ920" s="131"/>
      <c r="CR920" s="131"/>
      <c r="CS920" s="131"/>
      <c r="CT920" s="131"/>
      <c r="CU920" s="131"/>
      <c r="CV920" s="131"/>
      <c r="CW920" s="131"/>
      <c r="CX920" s="131"/>
    </row>
    <row r="921" spans="1:102" ht="16.5" customHeight="1">
      <c r="A921" s="207"/>
      <c r="B921" s="207"/>
      <c r="C921" s="207"/>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131"/>
      <c r="CN921" s="131"/>
      <c r="CO921" s="131"/>
      <c r="CP921" s="131"/>
      <c r="CQ921" s="131"/>
      <c r="CR921" s="131"/>
      <c r="CS921" s="131"/>
      <c r="CT921" s="131"/>
      <c r="CU921" s="131"/>
      <c r="CV921" s="131"/>
      <c r="CW921" s="131"/>
      <c r="CX921" s="131"/>
    </row>
    <row r="922" spans="1:102" ht="16.5" customHeight="1">
      <c r="A922" s="207"/>
      <c r="B922" s="207"/>
      <c r="C922" s="207"/>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131"/>
      <c r="CN922" s="131"/>
      <c r="CO922" s="131"/>
      <c r="CP922" s="131"/>
      <c r="CQ922" s="131"/>
      <c r="CR922" s="131"/>
      <c r="CS922" s="131"/>
      <c r="CT922" s="131"/>
      <c r="CU922" s="131"/>
      <c r="CV922" s="131"/>
      <c r="CW922" s="131"/>
      <c r="CX922" s="131"/>
    </row>
    <row r="923" spans="1:102" ht="16.5" customHeight="1">
      <c r="A923" s="207"/>
      <c r="B923" s="207"/>
      <c r="C923" s="207"/>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c r="CG923" s="131"/>
      <c r="CH923" s="131"/>
      <c r="CI923" s="131"/>
      <c r="CJ923" s="131"/>
      <c r="CK923" s="131"/>
      <c r="CL923" s="131"/>
      <c r="CM923" s="131"/>
      <c r="CN923" s="131"/>
      <c r="CO923" s="131"/>
      <c r="CP923" s="131"/>
      <c r="CQ923" s="131"/>
      <c r="CR923" s="131"/>
      <c r="CS923" s="131"/>
      <c r="CT923" s="131"/>
      <c r="CU923" s="131"/>
      <c r="CV923" s="131"/>
      <c r="CW923" s="131"/>
      <c r="CX923" s="131"/>
    </row>
    <row r="924" spans="1:102" ht="16.5" customHeight="1">
      <c r="A924" s="207"/>
      <c r="B924" s="207"/>
      <c r="C924" s="207"/>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c r="CL924" s="131"/>
      <c r="CM924" s="131"/>
      <c r="CN924" s="131"/>
      <c r="CO924" s="131"/>
      <c r="CP924" s="131"/>
      <c r="CQ924" s="131"/>
      <c r="CR924" s="131"/>
      <c r="CS924" s="131"/>
      <c r="CT924" s="131"/>
      <c r="CU924" s="131"/>
      <c r="CV924" s="131"/>
      <c r="CW924" s="131"/>
      <c r="CX924" s="131"/>
    </row>
    <row r="925" spans="1:102" ht="16.5" customHeight="1">
      <c r="A925" s="207"/>
      <c r="B925" s="207"/>
      <c r="C925" s="207"/>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c r="CG925" s="131"/>
      <c r="CH925" s="131"/>
      <c r="CI925" s="131"/>
      <c r="CJ925" s="131"/>
      <c r="CK925" s="131"/>
      <c r="CL925" s="131"/>
      <c r="CM925" s="131"/>
      <c r="CN925" s="131"/>
      <c r="CO925" s="131"/>
      <c r="CP925" s="131"/>
      <c r="CQ925" s="131"/>
      <c r="CR925" s="131"/>
      <c r="CS925" s="131"/>
      <c r="CT925" s="131"/>
      <c r="CU925" s="131"/>
      <c r="CV925" s="131"/>
      <c r="CW925" s="131"/>
      <c r="CX925" s="131"/>
    </row>
    <row r="926" spans="1:102" ht="16.5" customHeight="1">
      <c r="A926" s="207"/>
      <c r="B926" s="207"/>
      <c r="C926" s="207"/>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131"/>
      <c r="CN926" s="131"/>
      <c r="CO926" s="131"/>
      <c r="CP926" s="131"/>
      <c r="CQ926" s="131"/>
      <c r="CR926" s="131"/>
      <c r="CS926" s="131"/>
      <c r="CT926" s="131"/>
      <c r="CU926" s="131"/>
      <c r="CV926" s="131"/>
      <c r="CW926" s="131"/>
      <c r="CX926" s="131"/>
    </row>
    <row r="927" spans="1:102" ht="16.5" customHeight="1">
      <c r="A927" s="207"/>
      <c r="B927" s="207"/>
      <c r="C927" s="207"/>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c r="CG927" s="131"/>
      <c r="CH927" s="131"/>
      <c r="CI927" s="131"/>
      <c r="CJ927" s="131"/>
      <c r="CK927" s="131"/>
      <c r="CL927" s="131"/>
      <c r="CM927" s="131"/>
      <c r="CN927" s="131"/>
      <c r="CO927" s="131"/>
      <c r="CP927" s="131"/>
      <c r="CQ927" s="131"/>
      <c r="CR927" s="131"/>
      <c r="CS927" s="131"/>
      <c r="CT927" s="131"/>
      <c r="CU927" s="131"/>
      <c r="CV927" s="131"/>
      <c r="CW927" s="131"/>
      <c r="CX927" s="131"/>
    </row>
    <row r="928" spans="1:102" ht="16.5" customHeight="1">
      <c r="A928" s="207"/>
      <c r="B928" s="207"/>
      <c r="C928" s="207"/>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c r="CG928" s="131"/>
      <c r="CH928" s="131"/>
      <c r="CI928" s="131"/>
      <c r="CJ928" s="131"/>
      <c r="CK928" s="131"/>
      <c r="CL928" s="131"/>
      <c r="CM928" s="131"/>
      <c r="CN928" s="131"/>
      <c r="CO928" s="131"/>
      <c r="CP928" s="131"/>
      <c r="CQ928" s="131"/>
      <c r="CR928" s="131"/>
      <c r="CS928" s="131"/>
      <c r="CT928" s="131"/>
      <c r="CU928" s="131"/>
      <c r="CV928" s="131"/>
      <c r="CW928" s="131"/>
      <c r="CX928" s="131"/>
    </row>
    <row r="929" spans="1:102" ht="16.5" customHeight="1">
      <c r="A929" s="207"/>
      <c r="B929" s="207"/>
      <c r="C929" s="207"/>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c r="CL929" s="131"/>
      <c r="CM929" s="131"/>
      <c r="CN929" s="131"/>
      <c r="CO929" s="131"/>
      <c r="CP929" s="131"/>
      <c r="CQ929" s="131"/>
      <c r="CR929" s="131"/>
      <c r="CS929" s="131"/>
      <c r="CT929" s="131"/>
      <c r="CU929" s="131"/>
      <c r="CV929" s="131"/>
      <c r="CW929" s="131"/>
      <c r="CX929" s="131"/>
    </row>
    <row r="930" spans="1:102" ht="16.5" customHeight="1">
      <c r="A930" s="207"/>
      <c r="B930" s="207"/>
      <c r="C930" s="207"/>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c r="CM930" s="131"/>
      <c r="CN930" s="131"/>
      <c r="CO930" s="131"/>
      <c r="CP930" s="131"/>
      <c r="CQ930" s="131"/>
      <c r="CR930" s="131"/>
      <c r="CS930" s="131"/>
      <c r="CT930" s="131"/>
      <c r="CU930" s="131"/>
      <c r="CV930" s="131"/>
      <c r="CW930" s="131"/>
      <c r="CX930" s="131"/>
    </row>
    <row r="931" spans="1:102" ht="16.5" customHeight="1">
      <c r="A931" s="207"/>
      <c r="B931" s="207"/>
      <c r="C931" s="207"/>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c r="CG931" s="131"/>
      <c r="CH931" s="131"/>
      <c r="CI931" s="131"/>
      <c r="CJ931" s="131"/>
      <c r="CK931" s="131"/>
      <c r="CL931" s="131"/>
      <c r="CM931" s="131"/>
      <c r="CN931" s="131"/>
      <c r="CO931" s="131"/>
      <c r="CP931" s="131"/>
      <c r="CQ931" s="131"/>
      <c r="CR931" s="131"/>
      <c r="CS931" s="131"/>
      <c r="CT931" s="131"/>
      <c r="CU931" s="131"/>
      <c r="CV931" s="131"/>
      <c r="CW931" s="131"/>
      <c r="CX931" s="131"/>
    </row>
    <row r="932" spans="1:102" ht="16.5" customHeight="1">
      <c r="A932" s="207"/>
      <c r="B932" s="207"/>
      <c r="C932" s="207"/>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131"/>
      <c r="CN932" s="131"/>
      <c r="CO932" s="131"/>
      <c r="CP932" s="131"/>
      <c r="CQ932" s="131"/>
      <c r="CR932" s="131"/>
      <c r="CS932" s="131"/>
      <c r="CT932" s="131"/>
      <c r="CU932" s="131"/>
      <c r="CV932" s="131"/>
      <c r="CW932" s="131"/>
      <c r="CX932" s="131"/>
    </row>
    <row r="933" spans="1:102" ht="16.5" customHeight="1">
      <c r="A933" s="207"/>
      <c r="B933" s="207"/>
      <c r="C933" s="207"/>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c r="CL933" s="131"/>
      <c r="CM933" s="131"/>
      <c r="CN933" s="131"/>
      <c r="CO933" s="131"/>
      <c r="CP933" s="131"/>
      <c r="CQ933" s="131"/>
      <c r="CR933" s="131"/>
      <c r="CS933" s="131"/>
      <c r="CT933" s="131"/>
      <c r="CU933" s="131"/>
      <c r="CV933" s="131"/>
      <c r="CW933" s="131"/>
      <c r="CX933" s="131"/>
    </row>
    <row r="934" spans="1:102" ht="16.5" customHeight="1">
      <c r="A934" s="207"/>
      <c r="B934" s="207"/>
      <c r="C934" s="207"/>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c r="CG934" s="131"/>
      <c r="CH934" s="131"/>
      <c r="CI934" s="131"/>
      <c r="CJ934" s="131"/>
      <c r="CK934" s="131"/>
      <c r="CL934" s="131"/>
      <c r="CM934" s="131"/>
      <c r="CN934" s="131"/>
      <c r="CO934" s="131"/>
      <c r="CP934" s="131"/>
      <c r="CQ934" s="131"/>
      <c r="CR934" s="131"/>
      <c r="CS934" s="131"/>
      <c r="CT934" s="131"/>
      <c r="CU934" s="131"/>
      <c r="CV934" s="131"/>
      <c r="CW934" s="131"/>
      <c r="CX934" s="131"/>
    </row>
    <row r="935" spans="1:102" ht="16.5" customHeight="1">
      <c r="A935" s="207"/>
      <c r="B935" s="207"/>
      <c r="C935" s="207"/>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c r="CG935" s="131"/>
      <c r="CH935" s="131"/>
      <c r="CI935" s="131"/>
      <c r="CJ935" s="131"/>
      <c r="CK935" s="131"/>
      <c r="CL935" s="131"/>
      <c r="CM935" s="131"/>
      <c r="CN935" s="131"/>
      <c r="CO935" s="131"/>
      <c r="CP935" s="131"/>
      <c r="CQ935" s="131"/>
      <c r="CR935" s="131"/>
      <c r="CS935" s="131"/>
      <c r="CT935" s="131"/>
      <c r="CU935" s="131"/>
      <c r="CV935" s="131"/>
      <c r="CW935" s="131"/>
      <c r="CX935" s="131"/>
    </row>
    <row r="936" spans="1:102" ht="16.5" customHeight="1">
      <c r="A936" s="207"/>
      <c r="B936" s="207"/>
      <c r="C936" s="207"/>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131"/>
      <c r="CN936" s="131"/>
      <c r="CO936" s="131"/>
      <c r="CP936" s="131"/>
      <c r="CQ936" s="131"/>
      <c r="CR936" s="131"/>
      <c r="CS936" s="131"/>
      <c r="CT936" s="131"/>
      <c r="CU936" s="131"/>
      <c r="CV936" s="131"/>
      <c r="CW936" s="131"/>
      <c r="CX936" s="131"/>
    </row>
    <row r="937" spans="1:102" ht="16.5" customHeight="1">
      <c r="A937" s="207"/>
      <c r="B937" s="207"/>
      <c r="C937" s="207"/>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c r="CG937" s="131"/>
      <c r="CH937" s="131"/>
      <c r="CI937" s="131"/>
      <c r="CJ937" s="131"/>
      <c r="CK937" s="131"/>
      <c r="CL937" s="131"/>
      <c r="CM937" s="131"/>
      <c r="CN937" s="131"/>
      <c r="CO937" s="131"/>
      <c r="CP937" s="131"/>
      <c r="CQ937" s="131"/>
      <c r="CR937" s="131"/>
      <c r="CS937" s="131"/>
      <c r="CT937" s="131"/>
      <c r="CU937" s="131"/>
      <c r="CV937" s="131"/>
      <c r="CW937" s="131"/>
      <c r="CX937" s="131"/>
    </row>
    <row r="938" spans="1:102" ht="16.5" customHeight="1">
      <c r="A938" s="207"/>
      <c r="B938" s="207"/>
      <c r="C938" s="207"/>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131"/>
      <c r="CN938" s="131"/>
      <c r="CO938" s="131"/>
      <c r="CP938" s="131"/>
      <c r="CQ938" s="131"/>
      <c r="CR938" s="131"/>
      <c r="CS938" s="131"/>
      <c r="CT938" s="131"/>
      <c r="CU938" s="131"/>
      <c r="CV938" s="131"/>
      <c r="CW938" s="131"/>
      <c r="CX938" s="131"/>
    </row>
    <row r="939" spans="1:102" ht="16.5" customHeight="1">
      <c r="A939" s="207"/>
      <c r="B939" s="207"/>
      <c r="C939" s="207"/>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c r="CM939" s="131"/>
      <c r="CN939" s="131"/>
      <c r="CO939" s="131"/>
      <c r="CP939" s="131"/>
      <c r="CQ939" s="131"/>
      <c r="CR939" s="131"/>
      <c r="CS939" s="131"/>
      <c r="CT939" s="131"/>
      <c r="CU939" s="131"/>
      <c r="CV939" s="131"/>
      <c r="CW939" s="131"/>
      <c r="CX939" s="131"/>
    </row>
    <row r="940" spans="1:102" ht="16.5" customHeight="1">
      <c r="A940" s="207"/>
      <c r="B940" s="207"/>
      <c r="C940" s="207"/>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c r="CM940" s="131"/>
      <c r="CN940" s="131"/>
      <c r="CO940" s="131"/>
      <c r="CP940" s="131"/>
      <c r="CQ940" s="131"/>
      <c r="CR940" s="131"/>
      <c r="CS940" s="131"/>
      <c r="CT940" s="131"/>
      <c r="CU940" s="131"/>
      <c r="CV940" s="131"/>
      <c r="CW940" s="131"/>
      <c r="CX940" s="131"/>
    </row>
    <row r="941" spans="1:102" ht="16.5" customHeight="1">
      <c r="A941" s="207"/>
      <c r="B941" s="207"/>
      <c r="C941" s="207"/>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c r="CG941" s="131"/>
      <c r="CH941" s="131"/>
      <c r="CI941" s="131"/>
      <c r="CJ941" s="131"/>
      <c r="CK941" s="131"/>
      <c r="CL941" s="131"/>
      <c r="CM941" s="131"/>
      <c r="CN941" s="131"/>
      <c r="CO941" s="131"/>
      <c r="CP941" s="131"/>
      <c r="CQ941" s="131"/>
      <c r="CR941" s="131"/>
      <c r="CS941" s="131"/>
      <c r="CT941" s="131"/>
      <c r="CU941" s="131"/>
      <c r="CV941" s="131"/>
      <c r="CW941" s="131"/>
      <c r="CX941" s="131"/>
    </row>
    <row r="942" spans="1:102" ht="16.5" customHeight="1">
      <c r="A942" s="207"/>
      <c r="B942" s="207"/>
      <c r="C942" s="207"/>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131"/>
      <c r="CN942" s="131"/>
      <c r="CO942" s="131"/>
      <c r="CP942" s="131"/>
      <c r="CQ942" s="131"/>
      <c r="CR942" s="131"/>
      <c r="CS942" s="131"/>
      <c r="CT942" s="131"/>
      <c r="CU942" s="131"/>
      <c r="CV942" s="131"/>
      <c r="CW942" s="131"/>
      <c r="CX942" s="131"/>
    </row>
    <row r="943" spans="1:102" ht="16.5" customHeight="1">
      <c r="A943" s="207"/>
      <c r="B943" s="207"/>
      <c r="C943" s="207"/>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c r="CG943" s="131"/>
      <c r="CH943" s="131"/>
      <c r="CI943" s="131"/>
      <c r="CJ943" s="131"/>
      <c r="CK943" s="131"/>
      <c r="CL943" s="131"/>
      <c r="CM943" s="131"/>
      <c r="CN943" s="131"/>
      <c r="CO943" s="131"/>
      <c r="CP943" s="131"/>
      <c r="CQ943" s="131"/>
      <c r="CR943" s="131"/>
      <c r="CS943" s="131"/>
      <c r="CT943" s="131"/>
      <c r="CU943" s="131"/>
      <c r="CV943" s="131"/>
      <c r="CW943" s="131"/>
      <c r="CX943" s="131"/>
    </row>
    <row r="944" spans="1:102" ht="16.5" customHeight="1">
      <c r="A944" s="207"/>
      <c r="B944" s="207"/>
      <c r="C944" s="207"/>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131"/>
      <c r="CN944" s="131"/>
      <c r="CO944" s="131"/>
      <c r="CP944" s="131"/>
      <c r="CQ944" s="131"/>
      <c r="CR944" s="131"/>
      <c r="CS944" s="131"/>
      <c r="CT944" s="131"/>
      <c r="CU944" s="131"/>
      <c r="CV944" s="131"/>
      <c r="CW944" s="131"/>
      <c r="CX944" s="131"/>
    </row>
    <row r="945" spans="1:102" ht="16.5" customHeight="1">
      <c r="A945" s="207"/>
      <c r="B945" s="207"/>
      <c r="C945" s="207"/>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131"/>
      <c r="CN945" s="131"/>
      <c r="CO945" s="131"/>
      <c r="CP945" s="131"/>
      <c r="CQ945" s="131"/>
      <c r="CR945" s="131"/>
      <c r="CS945" s="131"/>
      <c r="CT945" s="131"/>
      <c r="CU945" s="131"/>
      <c r="CV945" s="131"/>
      <c r="CW945" s="131"/>
      <c r="CX945" s="131"/>
    </row>
    <row r="946" spans="1:102" ht="16.5" customHeight="1">
      <c r="A946" s="207"/>
      <c r="B946" s="207"/>
      <c r="C946" s="207"/>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c r="CH946" s="131"/>
      <c r="CI946" s="131"/>
      <c r="CJ946" s="131"/>
      <c r="CK946" s="131"/>
      <c r="CL946" s="131"/>
      <c r="CM946" s="131"/>
      <c r="CN946" s="131"/>
      <c r="CO946" s="131"/>
      <c r="CP946" s="131"/>
      <c r="CQ946" s="131"/>
      <c r="CR946" s="131"/>
      <c r="CS946" s="131"/>
      <c r="CT946" s="131"/>
      <c r="CU946" s="131"/>
      <c r="CV946" s="131"/>
      <c r="CW946" s="131"/>
      <c r="CX946" s="131"/>
    </row>
    <row r="947" spans="1:102" ht="16.5" customHeight="1">
      <c r="A947" s="207"/>
      <c r="B947" s="207"/>
      <c r="C947" s="207"/>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131"/>
      <c r="CN947" s="131"/>
      <c r="CO947" s="131"/>
      <c r="CP947" s="131"/>
      <c r="CQ947" s="131"/>
      <c r="CR947" s="131"/>
      <c r="CS947" s="131"/>
      <c r="CT947" s="131"/>
      <c r="CU947" s="131"/>
      <c r="CV947" s="131"/>
      <c r="CW947" s="131"/>
      <c r="CX947" s="131"/>
    </row>
    <row r="948" spans="1:102" ht="16.5" customHeight="1">
      <c r="A948" s="207"/>
      <c r="B948" s="207"/>
      <c r="C948" s="207"/>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131"/>
      <c r="CN948" s="131"/>
      <c r="CO948" s="131"/>
      <c r="CP948" s="131"/>
      <c r="CQ948" s="131"/>
      <c r="CR948" s="131"/>
      <c r="CS948" s="131"/>
      <c r="CT948" s="131"/>
      <c r="CU948" s="131"/>
      <c r="CV948" s="131"/>
      <c r="CW948" s="131"/>
      <c r="CX948" s="131"/>
    </row>
    <row r="949" spans="1:102" ht="16.5" customHeight="1">
      <c r="A949" s="207"/>
      <c r="B949" s="207"/>
      <c r="C949" s="207"/>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131"/>
      <c r="CN949" s="131"/>
      <c r="CO949" s="131"/>
      <c r="CP949" s="131"/>
      <c r="CQ949" s="131"/>
      <c r="CR949" s="131"/>
      <c r="CS949" s="131"/>
      <c r="CT949" s="131"/>
      <c r="CU949" s="131"/>
      <c r="CV949" s="131"/>
      <c r="CW949" s="131"/>
      <c r="CX949" s="131"/>
    </row>
    <row r="950" spans="1:102" ht="16.5" customHeight="1">
      <c r="A950" s="207"/>
      <c r="B950" s="207"/>
      <c r="C950" s="207"/>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131"/>
      <c r="CN950" s="131"/>
      <c r="CO950" s="131"/>
      <c r="CP950" s="131"/>
      <c r="CQ950" s="131"/>
      <c r="CR950" s="131"/>
      <c r="CS950" s="131"/>
      <c r="CT950" s="131"/>
      <c r="CU950" s="131"/>
      <c r="CV950" s="131"/>
      <c r="CW950" s="131"/>
      <c r="CX950" s="131"/>
    </row>
    <row r="951" spans="1:102" ht="16.5" customHeight="1">
      <c r="A951" s="207"/>
      <c r="B951" s="207"/>
      <c r="C951" s="207"/>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131"/>
      <c r="CN951" s="131"/>
      <c r="CO951" s="131"/>
      <c r="CP951" s="131"/>
      <c r="CQ951" s="131"/>
      <c r="CR951" s="131"/>
      <c r="CS951" s="131"/>
      <c r="CT951" s="131"/>
      <c r="CU951" s="131"/>
      <c r="CV951" s="131"/>
      <c r="CW951" s="131"/>
      <c r="CX951" s="131"/>
    </row>
    <row r="952" spans="1:102" ht="16.5" customHeight="1">
      <c r="A952" s="207"/>
      <c r="B952" s="207"/>
      <c r="C952" s="207"/>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c r="CG952" s="131"/>
      <c r="CH952" s="131"/>
      <c r="CI952" s="131"/>
      <c r="CJ952" s="131"/>
      <c r="CK952" s="131"/>
      <c r="CL952" s="131"/>
      <c r="CM952" s="131"/>
      <c r="CN952" s="131"/>
      <c r="CO952" s="131"/>
      <c r="CP952" s="131"/>
      <c r="CQ952" s="131"/>
      <c r="CR952" s="131"/>
      <c r="CS952" s="131"/>
      <c r="CT952" s="131"/>
      <c r="CU952" s="131"/>
      <c r="CV952" s="131"/>
      <c r="CW952" s="131"/>
      <c r="CX952" s="131"/>
    </row>
    <row r="953" spans="1:102" ht="16.5" customHeight="1">
      <c r="A953" s="207"/>
      <c r="B953" s="207"/>
      <c r="C953" s="207"/>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c r="CG953" s="131"/>
      <c r="CH953" s="131"/>
      <c r="CI953" s="131"/>
      <c r="CJ953" s="131"/>
      <c r="CK953" s="131"/>
      <c r="CL953" s="131"/>
      <c r="CM953" s="131"/>
      <c r="CN953" s="131"/>
      <c r="CO953" s="131"/>
      <c r="CP953" s="131"/>
      <c r="CQ953" s="131"/>
      <c r="CR953" s="131"/>
      <c r="CS953" s="131"/>
      <c r="CT953" s="131"/>
      <c r="CU953" s="131"/>
      <c r="CV953" s="131"/>
      <c r="CW953" s="131"/>
      <c r="CX953" s="131"/>
    </row>
    <row r="954" spans="1:102" ht="16.5" customHeight="1">
      <c r="A954" s="207"/>
      <c r="B954" s="207"/>
      <c r="C954" s="207"/>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c r="CG954" s="131"/>
      <c r="CH954" s="131"/>
      <c r="CI954" s="131"/>
      <c r="CJ954" s="131"/>
      <c r="CK954" s="131"/>
      <c r="CL954" s="131"/>
      <c r="CM954" s="131"/>
      <c r="CN954" s="131"/>
      <c r="CO954" s="131"/>
      <c r="CP954" s="131"/>
      <c r="CQ954" s="131"/>
      <c r="CR954" s="131"/>
      <c r="CS954" s="131"/>
      <c r="CT954" s="131"/>
      <c r="CU954" s="131"/>
      <c r="CV954" s="131"/>
      <c r="CW954" s="131"/>
      <c r="CX954" s="131"/>
    </row>
    <row r="955" spans="1:102" ht="16.5" customHeight="1">
      <c r="A955" s="207"/>
      <c r="B955" s="207"/>
      <c r="C955" s="207"/>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c r="CG955" s="131"/>
      <c r="CH955" s="131"/>
      <c r="CI955" s="131"/>
      <c r="CJ955" s="131"/>
      <c r="CK955" s="131"/>
      <c r="CL955" s="131"/>
      <c r="CM955" s="131"/>
      <c r="CN955" s="131"/>
      <c r="CO955" s="131"/>
      <c r="CP955" s="131"/>
      <c r="CQ955" s="131"/>
      <c r="CR955" s="131"/>
      <c r="CS955" s="131"/>
      <c r="CT955" s="131"/>
      <c r="CU955" s="131"/>
      <c r="CV955" s="131"/>
      <c r="CW955" s="131"/>
      <c r="CX955" s="131"/>
    </row>
    <row r="956" spans="1:102" ht="16.5" customHeight="1">
      <c r="A956" s="207"/>
      <c r="B956" s="207"/>
      <c r="C956" s="207"/>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131"/>
      <c r="CN956" s="131"/>
      <c r="CO956" s="131"/>
      <c r="CP956" s="131"/>
      <c r="CQ956" s="131"/>
      <c r="CR956" s="131"/>
      <c r="CS956" s="131"/>
      <c r="CT956" s="131"/>
      <c r="CU956" s="131"/>
      <c r="CV956" s="131"/>
      <c r="CW956" s="131"/>
      <c r="CX956" s="131"/>
    </row>
    <row r="957" spans="1:102" ht="16.5" customHeight="1">
      <c r="A957" s="207"/>
      <c r="B957" s="207"/>
      <c r="C957" s="207"/>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131"/>
      <c r="CN957" s="131"/>
      <c r="CO957" s="131"/>
      <c r="CP957" s="131"/>
      <c r="CQ957" s="131"/>
      <c r="CR957" s="131"/>
      <c r="CS957" s="131"/>
      <c r="CT957" s="131"/>
      <c r="CU957" s="131"/>
      <c r="CV957" s="131"/>
      <c r="CW957" s="131"/>
      <c r="CX957" s="131"/>
    </row>
    <row r="958" spans="1:102" ht="16.5" customHeight="1">
      <c r="A958" s="207"/>
      <c r="B958" s="207"/>
      <c r="C958" s="207"/>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131"/>
      <c r="CN958" s="131"/>
      <c r="CO958" s="131"/>
      <c r="CP958" s="131"/>
      <c r="CQ958" s="131"/>
      <c r="CR958" s="131"/>
      <c r="CS958" s="131"/>
      <c r="CT958" s="131"/>
      <c r="CU958" s="131"/>
      <c r="CV958" s="131"/>
      <c r="CW958" s="131"/>
      <c r="CX958" s="131"/>
    </row>
    <row r="959" spans="1:102" ht="16.5" customHeight="1">
      <c r="A959" s="207"/>
      <c r="B959" s="207"/>
      <c r="C959" s="207"/>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131"/>
      <c r="CN959" s="131"/>
      <c r="CO959" s="131"/>
      <c r="CP959" s="131"/>
      <c r="CQ959" s="131"/>
      <c r="CR959" s="131"/>
      <c r="CS959" s="131"/>
      <c r="CT959" s="131"/>
      <c r="CU959" s="131"/>
      <c r="CV959" s="131"/>
      <c r="CW959" s="131"/>
      <c r="CX959" s="131"/>
    </row>
    <row r="960" spans="1:102" ht="16.5" customHeight="1">
      <c r="A960" s="207"/>
      <c r="B960" s="207"/>
      <c r="C960" s="207"/>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c r="CG960" s="131"/>
      <c r="CH960" s="131"/>
      <c r="CI960" s="131"/>
      <c r="CJ960" s="131"/>
      <c r="CK960" s="131"/>
      <c r="CL960" s="131"/>
      <c r="CM960" s="131"/>
      <c r="CN960" s="131"/>
      <c r="CO960" s="131"/>
      <c r="CP960" s="131"/>
      <c r="CQ960" s="131"/>
      <c r="CR960" s="131"/>
      <c r="CS960" s="131"/>
      <c r="CT960" s="131"/>
      <c r="CU960" s="131"/>
      <c r="CV960" s="131"/>
      <c r="CW960" s="131"/>
      <c r="CX960" s="131"/>
    </row>
    <row r="961" spans="1:102" ht="16.5" customHeight="1">
      <c r="A961" s="207"/>
      <c r="B961" s="207"/>
      <c r="C961" s="207"/>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131"/>
      <c r="CN961" s="131"/>
      <c r="CO961" s="131"/>
      <c r="CP961" s="131"/>
      <c r="CQ961" s="131"/>
      <c r="CR961" s="131"/>
      <c r="CS961" s="131"/>
      <c r="CT961" s="131"/>
      <c r="CU961" s="131"/>
      <c r="CV961" s="131"/>
      <c r="CW961" s="131"/>
      <c r="CX961" s="131"/>
    </row>
    <row r="962" spans="1:102" ht="16.5" customHeight="1">
      <c r="A962" s="207"/>
      <c r="B962" s="207"/>
      <c r="C962" s="207"/>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131"/>
      <c r="CN962" s="131"/>
      <c r="CO962" s="131"/>
      <c r="CP962" s="131"/>
      <c r="CQ962" s="131"/>
      <c r="CR962" s="131"/>
      <c r="CS962" s="131"/>
      <c r="CT962" s="131"/>
      <c r="CU962" s="131"/>
      <c r="CV962" s="131"/>
      <c r="CW962" s="131"/>
      <c r="CX962" s="131"/>
    </row>
    <row r="963" spans="1:102" ht="16.5" customHeight="1">
      <c r="A963" s="207"/>
      <c r="B963" s="207"/>
      <c r="C963" s="207"/>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c r="CG963" s="131"/>
      <c r="CH963" s="131"/>
      <c r="CI963" s="131"/>
      <c r="CJ963" s="131"/>
      <c r="CK963" s="131"/>
      <c r="CL963" s="131"/>
      <c r="CM963" s="131"/>
      <c r="CN963" s="131"/>
      <c r="CO963" s="131"/>
      <c r="CP963" s="131"/>
      <c r="CQ963" s="131"/>
      <c r="CR963" s="131"/>
      <c r="CS963" s="131"/>
      <c r="CT963" s="131"/>
      <c r="CU963" s="131"/>
      <c r="CV963" s="131"/>
      <c r="CW963" s="131"/>
      <c r="CX963" s="131"/>
    </row>
    <row r="964" spans="1:102" ht="16.5" customHeight="1">
      <c r="A964" s="207"/>
      <c r="B964" s="207"/>
      <c r="C964" s="207"/>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c r="CL964" s="131"/>
      <c r="CM964" s="131"/>
      <c r="CN964" s="131"/>
      <c r="CO964" s="131"/>
      <c r="CP964" s="131"/>
      <c r="CQ964" s="131"/>
      <c r="CR964" s="131"/>
      <c r="CS964" s="131"/>
      <c r="CT964" s="131"/>
      <c r="CU964" s="131"/>
      <c r="CV964" s="131"/>
      <c r="CW964" s="131"/>
      <c r="CX964" s="131"/>
    </row>
    <row r="965" spans="1:102" ht="16.5" customHeight="1">
      <c r="A965" s="207"/>
      <c r="B965" s="207"/>
      <c r="C965" s="207"/>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131"/>
      <c r="CN965" s="131"/>
      <c r="CO965" s="131"/>
      <c r="CP965" s="131"/>
      <c r="CQ965" s="131"/>
      <c r="CR965" s="131"/>
      <c r="CS965" s="131"/>
      <c r="CT965" s="131"/>
      <c r="CU965" s="131"/>
      <c r="CV965" s="131"/>
      <c r="CW965" s="131"/>
      <c r="CX965" s="131"/>
    </row>
    <row r="966" spans="1:102" ht="16.5" customHeight="1">
      <c r="A966" s="207"/>
      <c r="B966" s="207"/>
      <c r="C966" s="207"/>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131"/>
      <c r="CN966" s="131"/>
      <c r="CO966" s="131"/>
      <c r="CP966" s="131"/>
      <c r="CQ966" s="131"/>
      <c r="CR966" s="131"/>
      <c r="CS966" s="131"/>
      <c r="CT966" s="131"/>
      <c r="CU966" s="131"/>
      <c r="CV966" s="131"/>
      <c r="CW966" s="131"/>
      <c r="CX966" s="131"/>
    </row>
    <row r="967" spans="1:102" ht="16.5" customHeight="1">
      <c r="A967" s="207"/>
      <c r="B967" s="207"/>
      <c r="C967" s="207"/>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131"/>
      <c r="BH967" s="131"/>
      <c r="BI967" s="131"/>
      <c r="BJ967" s="131"/>
      <c r="BK967" s="131"/>
      <c r="BL967" s="131"/>
      <c r="BM967" s="131"/>
      <c r="BN967" s="131"/>
      <c r="BO967" s="131"/>
      <c r="BP967" s="131"/>
      <c r="BQ967" s="131"/>
      <c r="BR967" s="131"/>
      <c r="BS967" s="131"/>
      <c r="BT967" s="131"/>
      <c r="BU967" s="131"/>
      <c r="BV967" s="131"/>
      <c r="BW967" s="131"/>
      <c r="BX967" s="131"/>
      <c r="BY967" s="131"/>
      <c r="BZ967" s="131"/>
      <c r="CA967" s="131"/>
      <c r="CB967" s="131"/>
      <c r="CC967" s="131"/>
      <c r="CD967" s="131"/>
      <c r="CE967" s="131"/>
      <c r="CF967" s="131"/>
      <c r="CG967" s="131"/>
      <c r="CH967" s="131"/>
      <c r="CI967" s="131"/>
      <c r="CJ967" s="131"/>
      <c r="CK967" s="131"/>
      <c r="CL967" s="131"/>
      <c r="CM967" s="131"/>
      <c r="CN967" s="131"/>
      <c r="CO967" s="131"/>
      <c r="CP967" s="131"/>
      <c r="CQ967" s="131"/>
      <c r="CR967" s="131"/>
      <c r="CS967" s="131"/>
      <c r="CT967" s="131"/>
      <c r="CU967" s="131"/>
      <c r="CV967" s="131"/>
      <c r="CW967" s="131"/>
      <c r="CX967" s="131"/>
    </row>
    <row r="968" spans="1:102" ht="16.5" customHeight="1">
      <c r="A968" s="207"/>
      <c r="B968" s="207"/>
      <c r="C968" s="207"/>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131"/>
      <c r="CN968" s="131"/>
      <c r="CO968" s="131"/>
      <c r="CP968" s="131"/>
      <c r="CQ968" s="131"/>
      <c r="CR968" s="131"/>
      <c r="CS968" s="131"/>
      <c r="CT968" s="131"/>
      <c r="CU968" s="131"/>
      <c r="CV968" s="131"/>
      <c r="CW968" s="131"/>
      <c r="CX968" s="131"/>
    </row>
    <row r="969" spans="1:102" ht="16.5" customHeight="1">
      <c r="A969" s="207"/>
      <c r="B969" s="207"/>
      <c r="C969" s="207"/>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c r="CL969" s="131"/>
      <c r="CM969" s="131"/>
      <c r="CN969" s="131"/>
      <c r="CO969" s="131"/>
      <c r="CP969" s="131"/>
      <c r="CQ969" s="131"/>
      <c r="CR969" s="131"/>
      <c r="CS969" s="131"/>
      <c r="CT969" s="131"/>
      <c r="CU969" s="131"/>
      <c r="CV969" s="131"/>
      <c r="CW969" s="131"/>
      <c r="CX969" s="131"/>
    </row>
    <row r="970" spans="1:102" ht="16.5" customHeight="1">
      <c r="A970" s="207"/>
      <c r="B970" s="207"/>
      <c r="C970" s="207"/>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131"/>
      <c r="CN970" s="131"/>
      <c r="CO970" s="131"/>
      <c r="CP970" s="131"/>
      <c r="CQ970" s="131"/>
      <c r="CR970" s="131"/>
      <c r="CS970" s="131"/>
      <c r="CT970" s="131"/>
      <c r="CU970" s="131"/>
      <c r="CV970" s="131"/>
      <c r="CW970" s="131"/>
      <c r="CX970" s="131"/>
    </row>
    <row r="971" spans="1:102" ht="16.5" customHeight="1">
      <c r="A971" s="207"/>
      <c r="B971" s="207"/>
      <c r="C971" s="207"/>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131"/>
      <c r="BH971" s="131"/>
      <c r="BI971" s="131"/>
      <c r="BJ971" s="131"/>
      <c r="BK971" s="131"/>
      <c r="BL971" s="131"/>
      <c r="BM971" s="131"/>
      <c r="BN971" s="131"/>
      <c r="BO971" s="131"/>
      <c r="BP971" s="131"/>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131"/>
      <c r="CN971" s="131"/>
      <c r="CO971" s="131"/>
      <c r="CP971" s="131"/>
      <c r="CQ971" s="131"/>
      <c r="CR971" s="131"/>
      <c r="CS971" s="131"/>
      <c r="CT971" s="131"/>
      <c r="CU971" s="131"/>
      <c r="CV971" s="131"/>
      <c r="CW971" s="131"/>
      <c r="CX971" s="131"/>
    </row>
    <row r="972" spans="1:102" ht="16.5" customHeight="1">
      <c r="A972" s="207"/>
      <c r="B972" s="207"/>
      <c r="C972" s="207"/>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131"/>
      <c r="BH972" s="131"/>
      <c r="BI972" s="131"/>
      <c r="BJ972" s="131"/>
      <c r="BK972" s="131"/>
      <c r="BL972" s="131"/>
      <c r="BM972" s="131"/>
      <c r="BN972" s="131"/>
      <c r="BO972" s="131"/>
      <c r="BP972" s="131"/>
      <c r="BQ972" s="131"/>
      <c r="BR972" s="131"/>
      <c r="BS972" s="131"/>
      <c r="BT972" s="131"/>
      <c r="BU972" s="131"/>
      <c r="BV972" s="131"/>
      <c r="BW972" s="131"/>
      <c r="BX972" s="131"/>
      <c r="BY972" s="131"/>
      <c r="BZ972" s="131"/>
      <c r="CA972" s="131"/>
      <c r="CB972" s="131"/>
      <c r="CC972" s="131"/>
      <c r="CD972" s="131"/>
      <c r="CE972" s="131"/>
      <c r="CF972" s="131"/>
      <c r="CG972" s="131"/>
      <c r="CH972" s="131"/>
      <c r="CI972" s="131"/>
      <c r="CJ972" s="131"/>
      <c r="CK972" s="131"/>
      <c r="CL972" s="131"/>
      <c r="CM972" s="131"/>
      <c r="CN972" s="131"/>
      <c r="CO972" s="131"/>
      <c r="CP972" s="131"/>
      <c r="CQ972" s="131"/>
      <c r="CR972" s="131"/>
      <c r="CS972" s="131"/>
      <c r="CT972" s="131"/>
      <c r="CU972" s="131"/>
      <c r="CV972" s="131"/>
      <c r="CW972" s="131"/>
      <c r="CX972" s="131"/>
    </row>
    <row r="973" spans="1:102" ht="16.5" customHeight="1">
      <c r="A973" s="207"/>
      <c r="B973" s="207"/>
      <c r="C973" s="207"/>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131"/>
      <c r="BH973" s="131"/>
      <c r="BI973" s="131"/>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131"/>
      <c r="CN973" s="131"/>
      <c r="CO973" s="131"/>
      <c r="CP973" s="131"/>
      <c r="CQ973" s="131"/>
      <c r="CR973" s="131"/>
      <c r="CS973" s="131"/>
      <c r="CT973" s="131"/>
      <c r="CU973" s="131"/>
      <c r="CV973" s="131"/>
      <c r="CW973" s="131"/>
      <c r="CX973" s="131"/>
    </row>
    <row r="974" spans="1:102" ht="16.5" customHeight="1">
      <c r="A974" s="207"/>
      <c r="B974" s="207"/>
      <c r="C974" s="207"/>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131"/>
      <c r="BH974" s="131"/>
      <c r="BI974" s="131"/>
      <c r="BJ974" s="131"/>
      <c r="BK974" s="131"/>
      <c r="BL974" s="131"/>
      <c r="BM974" s="131"/>
      <c r="BN974" s="131"/>
      <c r="BO974" s="131"/>
      <c r="BP974" s="131"/>
      <c r="BQ974" s="131"/>
      <c r="BR974" s="131"/>
      <c r="BS974" s="131"/>
      <c r="BT974" s="131"/>
      <c r="BU974" s="131"/>
      <c r="BV974" s="131"/>
      <c r="BW974" s="131"/>
      <c r="BX974" s="131"/>
      <c r="BY974" s="131"/>
      <c r="BZ974" s="131"/>
      <c r="CA974" s="131"/>
      <c r="CB974" s="131"/>
      <c r="CC974" s="131"/>
      <c r="CD974" s="131"/>
      <c r="CE974" s="131"/>
      <c r="CF974" s="131"/>
      <c r="CG974" s="131"/>
      <c r="CH974" s="131"/>
      <c r="CI974" s="131"/>
      <c r="CJ974" s="131"/>
      <c r="CK974" s="131"/>
      <c r="CL974" s="131"/>
      <c r="CM974" s="131"/>
      <c r="CN974" s="131"/>
      <c r="CO974" s="131"/>
      <c r="CP974" s="131"/>
      <c r="CQ974" s="131"/>
      <c r="CR974" s="131"/>
      <c r="CS974" s="131"/>
      <c r="CT974" s="131"/>
      <c r="CU974" s="131"/>
      <c r="CV974" s="131"/>
      <c r="CW974" s="131"/>
      <c r="CX974" s="131"/>
    </row>
    <row r="975" spans="1:102" ht="16.5" customHeight="1">
      <c r="A975" s="207"/>
      <c r="B975" s="207"/>
      <c r="C975" s="207"/>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131"/>
      <c r="CN975" s="131"/>
      <c r="CO975" s="131"/>
      <c r="CP975" s="131"/>
      <c r="CQ975" s="131"/>
      <c r="CR975" s="131"/>
      <c r="CS975" s="131"/>
      <c r="CT975" s="131"/>
      <c r="CU975" s="131"/>
      <c r="CV975" s="131"/>
      <c r="CW975" s="131"/>
      <c r="CX975" s="131"/>
    </row>
    <row r="976" spans="1:102" ht="16.5" customHeight="1">
      <c r="A976" s="207"/>
      <c r="B976" s="207"/>
      <c r="C976" s="207"/>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131"/>
      <c r="BH976" s="131"/>
      <c r="BI976" s="131"/>
      <c r="BJ976" s="131"/>
      <c r="BK976" s="131"/>
      <c r="BL976" s="131"/>
      <c r="BM976" s="131"/>
      <c r="BN976" s="131"/>
      <c r="BO976" s="131"/>
      <c r="BP976" s="131"/>
      <c r="BQ976" s="131"/>
      <c r="BR976" s="131"/>
      <c r="BS976" s="131"/>
      <c r="BT976" s="131"/>
      <c r="BU976" s="131"/>
      <c r="BV976" s="131"/>
      <c r="BW976" s="131"/>
      <c r="BX976" s="131"/>
      <c r="BY976" s="131"/>
      <c r="BZ976" s="131"/>
      <c r="CA976" s="131"/>
      <c r="CB976" s="131"/>
      <c r="CC976" s="131"/>
      <c r="CD976" s="131"/>
      <c r="CE976" s="131"/>
      <c r="CF976" s="131"/>
      <c r="CG976" s="131"/>
      <c r="CH976" s="131"/>
      <c r="CI976" s="131"/>
      <c r="CJ976" s="131"/>
      <c r="CK976" s="131"/>
      <c r="CL976" s="131"/>
      <c r="CM976" s="131"/>
      <c r="CN976" s="131"/>
      <c r="CO976" s="131"/>
      <c r="CP976" s="131"/>
      <c r="CQ976" s="131"/>
      <c r="CR976" s="131"/>
      <c r="CS976" s="131"/>
      <c r="CT976" s="131"/>
      <c r="CU976" s="131"/>
      <c r="CV976" s="131"/>
      <c r="CW976" s="131"/>
      <c r="CX976" s="131"/>
    </row>
    <row r="977" spans="1:102" ht="16.5" customHeight="1">
      <c r="A977" s="207"/>
      <c r="B977" s="207"/>
      <c r="C977" s="207"/>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131"/>
      <c r="BH977" s="131"/>
      <c r="BI977" s="131"/>
      <c r="BJ977" s="131"/>
      <c r="BK977" s="131"/>
      <c r="BL977" s="131"/>
      <c r="BM977" s="131"/>
      <c r="BN977" s="131"/>
      <c r="BO977" s="131"/>
      <c r="BP977" s="131"/>
      <c r="BQ977" s="131"/>
      <c r="BR977" s="131"/>
      <c r="BS977" s="131"/>
      <c r="BT977" s="131"/>
      <c r="BU977" s="131"/>
      <c r="BV977" s="131"/>
      <c r="BW977" s="131"/>
      <c r="BX977" s="131"/>
      <c r="BY977" s="131"/>
      <c r="BZ977" s="131"/>
      <c r="CA977" s="131"/>
      <c r="CB977" s="131"/>
      <c r="CC977" s="131"/>
      <c r="CD977" s="131"/>
      <c r="CE977" s="131"/>
      <c r="CF977" s="131"/>
      <c r="CG977" s="131"/>
      <c r="CH977" s="131"/>
      <c r="CI977" s="131"/>
      <c r="CJ977" s="131"/>
      <c r="CK977" s="131"/>
      <c r="CL977" s="131"/>
      <c r="CM977" s="131"/>
      <c r="CN977" s="131"/>
      <c r="CO977" s="131"/>
      <c r="CP977" s="131"/>
      <c r="CQ977" s="131"/>
      <c r="CR977" s="131"/>
      <c r="CS977" s="131"/>
      <c r="CT977" s="131"/>
      <c r="CU977" s="131"/>
      <c r="CV977" s="131"/>
      <c r="CW977" s="131"/>
      <c r="CX977" s="131"/>
    </row>
    <row r="978" spans="1:102" ht="16.5" customHeight="1">
      <c r="A978" s="207"/>
      <c r="B978" s="207"/>
      <c r="C978" s="207"/>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131"/>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131"/>
      <c r="CN978" s="131"/>
      <c r="CO978" s="131"/>
      <c r="CP978" s="131"/>
      <c r="CQ978" s="131"/>
      <c r="CR978" s="131"/>
      <c r="CS978" s="131"/>
      <c r="CT978" s="131"/>
      <c r="CU978" s="131"/>
      <c r="CV978" s="131"/>
      <c r="CW978" s="131"/>
      <c r="CX978" s="131"/>
    </row>
    <row r="979" spans="1:102" ht="16.5" customHeight="1">
      <c r="A979" s="207"/>
      <c r="B979" s="207"/>
      <c r="C979" s="207"/>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131"/>
      <c r="CN979" s="131"/>
      <c r="CO979" s="131"/>
      <c r="CP979" s="131"/>
      <c r="CQ979" s="131"/>
      <c r="CR979" s="131"/>
      <c r="CS979" s="131"/>
      <c r="CT979" s="131"/>
      <c r="CU979" s="131"/>
      <c r="CV979" s="131"/>
      <c r="CW979" s="131"/>
      <c r="CX979" s="131"/>
    </row>
    <row r="980" spans="1:102" ht="16.5" customHeight="1">
      <c r="A980" s="207"/>
      <c r="B980" s="207"/>
      <c r="C980" s="207"/>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131"/>
      <c r="CN980" s="131"/>
      <c r="CO980" s="131"/>
      <c r="CP980" s="131"/>
      <c r="CQ980" s="131"/>
      <c r="CR980" s="131"/>
      <c r="CS980" s="131"/>
      <c r="CT980" s="131"/>
      <c r="CU980" s="131"/>
      <c r="CV980" s="131"/>
      <c r="CW980" s="131"/>
      <c r="CX980" s="131"/>
    </row>
    <row r="981" spans="1:102" ht="16.5" customHeight="1">
      <c r="A981" s="207"/>
      <c r="B981" s="207"/>
      <c r="C981" s="207"/>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131"/>
      <c r="BH981" s="131"/>
      <c r="BI981" s="131"/>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131"/>
      <c r="CN981" s="131"/>
      <c r="CO981" s="131"/>
      <c r="CP981" s="131"/>
      <c r="CQ981" s="131"/>
      <c r="CR981" s="131"/>
      <c r="CS981" s="131"/>
      <c r="CT981" s="131"/>
      <c r="CU981" s="131"/>
      <c r="CV981" s="131"/>
      <c r="CW981" s="131"/>
      <c r="CX981" s="131"/>
    </row>
    <row r="982" spans="1:102" ht="16.5" customHeight="1">
      <c r="A982" s="207"/>
      <c r="B982" s="207"/>
      <c r="C982" s="207"/>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131"/>
      <c r="CN982" s="131"/>
      <c r="CO982" s="131"/>
      <c r="CP982" s="131"/>
      <c r="CQ982" s="131"/>
      <c r="CR982" s="131"/>
      <c r="CS982" s="131"/>
      <c r="CT982" s="131"/>
      <c r="CU982" s="131"/>
      <c r="CV982" s="131"/>
      <c r="CW982" s="131"/>
      <c r="CX982" s="131"/>
    </row>
    <row r="983" spans="1:102" ht="16.5" customHeight="1">
      <c r="A983" s="207"/>
      <c r="B983" s="207"/>
      <c r="C983" s="207"/>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131"/>
      <c r="BH983" s="131"/>
      <c r="BI983" s="131"/>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131"/>
      <c r="CN983" s="131"/>
      <c r="CO983" s="131"/>
      <c r="CP983" s="131"/>
      <c r="CQ983" s="131"/>
      <c r="CR983" s="131"/>
      <c r="CS983" s="131"/>
      <c r="CT983" s="131"/>
      <c r="CU983" s="131"/>
      <c r="CV983" s="131"/>
      <c r="CW983" s="131"/>
      <c r="CX983" s="131"/>
    </row>
    <row r="984" spans="1:102" ht="16.5" customHeight="1">
      <c r="A984" s="207"/>
      <c r="B984" s="207"/>
      <c r="C984" s="207"/>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131"/>
      <c r="CN984" s="131"/>
      <c r="CO984" s="131"/>
      <c r="CP984" s="131"/>
      <c r="CQ984" s="131"/>
      <c r="CR984" s="131"/>
      <c r="CS984" s="131"/>
      <c r="CT984" s="131"/>
      <c r="CU984" s="131"/>
      <c r="CV984" s="131"/>
      <c r="CW984" s="131"/>
      <c r="CX984" s="131"/>
    </row>
    <row r="985" spans="1:102" ht="16.5" customHeight="1">
      <c r="A985" s="207"/>
      <c r="B985" s="207"/>
      <c r="C985" s="207"/>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131"/>
      <c r="BH985" s="131"/>
      <c r="BI985" s="131"/>
      <c r="BJ985" s="131"/>
      <c r="BK985" s="131"/>
      <c r="BL985" s="131"/>
      <c r="BM985" s="131"/>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131"/>
      <c r="CN985" s="131"/>
      <c r="CO985" s="131"/>
      <c r="CP985" s="131"/>
      <c r="CQ985" s="131"/>
      <c r="CR985" s="131"/>
      <c r="CS985" s="131"/>
      <c r="CT985" s="131"/>
      <c r="CU985" s="131"/>
      <c r="CV985" s="131"/>
      <c r="CW985" s="131"/>
      <c r="CX985" s="131"/>
    </row>
    <row r="986" spans="1:102" ht="16.5" customHeight="1">
      <c r="A986" s="207"/>
      <c r="B986" s="207"/>
      <c r="C986" s="207"/>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131"/>
      <c r="CN986" s="131"/>
      <c r="CO986" s="131"/>
      <c r="CP986" s="131"/>
      <c r="CQ986" s="131"/>
      <c r="CR986" s="131"/>
      <c r="CS986" s="131"/>
      <c r="CT986" s="131"/>
      <c r="CU986" s="131"/>
      <c r="CV986" s="131"/>
      <c r="CW986" s="131"/>
      <c r="CX986" s="131"/>
    </row>
    <row r="987" spans="1:102" ht="16.5" customHeight="1">
      <c r="A987" s="207"/>
      <c r="B987" s="207"/>
      <c r="C987" s="207"/>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131"/>
      <c r="BH987" s="131"/>
      <c r="BI987" s="131"/>
      <c r="BJ987" s="131"/>
      <c r="BK987" s="131"/>
      <c r="BL987" s="131"/>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131"/>
      <c r="CN987" s="131"/>
      <c r="CO987" s="131"/>
      <c r="CP987" s="131"/>
      <c r="CQ987" s="131"/>
      <c r="CR987" s="131"/>
      <c r="CS987" s="131"/>
      <c r="CT987" s="131"/>
      <c r="CU987" s="131"/>
      <c r="CV987" s="131"/>
      <c r="CW987" s="131"/>
      <c r="CX987" s="131"/>
    </row>
    <row r="988" spans="1:102" ht="16.5" customHeight="1">
      <c r="A988" s="207"/>
      <c r="B988" s="207"/>
      <c r="C988" s="207"/>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131"/>
      <c r="BH988" s="131"/>
      <c r="BI988" s="131"/>
      <c r="BJ988" s="131"/>
      <c r="BK988" s="131"/>
      <c r="BL988" s="131"/>
      <c r="BM988" s="131"/>
      <c r="BN988" s="131"/>
      <c r="BO988" s="131"/>
      <c r="BP988" s="131"/>
      <c r="BQ988" s="131"/>
      <c r="BR988" s="131"/>
      <c r="BS988" s="131"/>
      <c r="BT988" s="131"/>
      <c r="BU988" s="131"/>
      <c r="BV988" s="131"/>
      <c r="BW988" s="131"/>
      <c r="BX988" s="131"/>
      <c r="BY988" s="131"/>
      <c r="BZ988" s="131"/>
      <c r="CA988" s="131"/>
      <c r="CB988" s="131"/>
      <c r="CC988" s="131"/>
      <c r="CD988" s="131"/>
      <c r="CE988" s="131"/>
      <c r="CF988" s="131"/>
      <c r="CG988" s="131"/>
      <c r="CH988" s="131"/>
      <c r="CI988" s="131"/>
      <c r="CJ988" s="131"/>
      <c r="CK988" s="131"/>
      <c r="CL988" s="131"/>
      <c r="CM988" s="131"/>
      <c r="CN988" s="131"/>
      <c r="CO988" s="131"/>
      <c r="CP988" s="131"/>
      <c r="CQ988" s="131"/>
      <c r="CR988" s="131"/>
      <c r="CS988" s="131"/>
      <c r="CT988" s="131"/>
      <c r="CU988" s="131"/>
      <c r="CV988" s="131"/>
      <c r="CW988" s="131"/>
      <c r="CX988" s="131"/>
    </row>
    <row r="989" spans="1:102" ht="16.5" customHeight="1">
      <c r="A989" s="207"/>
      <c r="B989" s="207"/>
      <c r="C989" s="207"/>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131"/>
      <c r="CN989" s="131"/>
      <c r="CO989" s="131"/>
      <c r="CP989" s="131"/>
      <c r="CQ989" s="131"/>
      <c r="CR989" s="131"/>
      <c r="CS989" s="131"/>
      <c r="CT989" s="131"/>
      <c r="CU989" s="131"/>
      <c r="CV989" s="131"/>
      <c r="CW989" s="131"/>
      <c r="CX989" s="131"/>
    </row>
    <row r="990" spans="1:102" ht="16.5" customHeight="1">
      <c r="A990" s="207"/>
      <c r="B990" s="207"/>
      <c r="C990" s="207"/>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c r="BQ990" s="131"/>
      <c r="BR990" s="131"/>
      <c r="BS990" s="131"/>
      <c r="BT990" s="131"/>
      <c r="BU990" s="131"/>
      <c r="BV990" s="131"/>
      <c r="BW990" s="131"/>
      <c r="BX990" s="131"/>
      <c r="BY990" s="131"/>
      <c r="BZ990" s="131"/>
      <c r="CA990" s="131"/>
      <c r="CB990" s="131"/>
      <c r="CC990" s="131"/>
      <c r="CD990" s="131"/>
      <c r="CE990" s="131"/>
      <c r="CF990" s="131"/>
      <c r="CG990" s="131"/>
      <c r="CH990" s="131"/>
      <c r="CI990" s="131"/>
      <c r="CJ990" s="131"/>
      <c r="CK990" s="131"/>
      <c r="CL990" s="131"/>
      <c r="CM990" s="131"/>
      <c r="CN990" s="131"/>
      <c r="CO990" s="131"/>
      <c r="CP990" s="131"/>
      <c r="CQ990" s="131"/>
      <c r="CR990" s="131"/>
      <c r="CS990" s="131"/>
      <c r="CT990" s="131"/>
      <c r="CU990" s="131"/>
      <c r="CV990" s="131"/>
      <c r="CW990" s="131"/>
      <c r="CX990" s="131"/>
    </row>
    <row r="991" spans="1:102" ht="16.5" customHeight="1">
      <c r="A991" s="207"/>
      <c r="B991" s="207"/>
      <c r="C991" s="207"/>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131"/>
      <c r="CN991" s="131"/>
      <c r="CO991" s="131"/>
      <c r="CP991" s="131"/>
      <c r="CQ991" s="131"/>
      <c r="CR991" s="131"/>
      <c r="CS991" s="131"/>
      <c r="CT991" s="131"/>
      <c r="CU991" s="131"/>
      <c r="CV991" s="131"/>
      <c r="CW991" s="131"/>
      <c r="CX991" s="131"/>
    </row>
    <row r="992" spans="1:102" ht="16.5" customHeight="1">
      <c r="A992" s="207"/>
      <c r="B992" s="207"/>
      <c r="C992" s="207"/>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131"/>
      <c r="BH992" s="131"/>
      <c r="BI992" s="131"/>
      <c r="BJ992" s="131"/>
      <c r="BK992" s="131"/>
      <c r="BL992" s="131"/>
      <c r="BM992" s="131"/>
      <c r="BN992" s="131"/>
      <c r="BO992" s="131"/>
      <c r="BP992" s="131"/>
      <c r="BQ992" s="131"/>
      <c r="BR992" s="131"/>
      <c r="BS992" s="131"/>
      <c r="BT992" s="131"/>
      <c r="BU992" s="131"/>
      <c r="BV992" s="131"/>
      <c r="BW992" s="131"/>
      <c r="BX992" s="131"/>
      <c r="BY992" s="131"/>
      <c r="BZ992" s="131"/>
      <c r="CA992" s="131"/>
      <c r="CB992" s="131"/>
      <c r="CC992" s="131"/>
      <c r="CD992" s="131"/>
      <c r="CE992" s="131"/>
      <c r="CF992" s="131"/>
      <c r="CG992" s="131"/>
      <c r="CH992" s="131"/>
      <c r="CI992" s="131"/>
      <c r="CJ992" s="131"/>
      <c r="CK992" s="131"/>
      <c r="CL992" s="131"/>
      <c r="CM992" s="131"/>
      <c r="CN992" s="131"/>
      <c r="CO992" s="131"/>
      <c r="CP992" s="131"/>
      <c r="CQ992" s="131"/>
      <c r="CR992" s="131"/>
      <c r="CS992" s="131"/>
      <c r="CT992" s="131"/>
      <c r="CU992" s="131"/>
      <c r="CV992" s="131"/>
      <c r="CW992" s="131"/>
      <c r="CX992" s="131"/>
    </row>
    <row r="993" spans="1:102" ht="16.5" customHeight="1">
      <c r="A993" s="207"/>
      <c r="B993" s="207"/>
      <c r="C993" s="207"/>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131"/>
      <c r="CN993" s="131"/>
      <c r="CO993" s="131"/>
      <c r="CP993" s="131"/>
      <c r="CQ993" s="131"/>
      <c r="CR993" s="131"/>
      <c r="CS993" s="131"/>
      <c r="CT993" s="131"/>
      <c r="CU993" s="131"/>
      <c r="CV993" s="131"/>
      <c r="CW993" s="131"/>
      <c r="CX993" s="131"/>
    </row>
    <row r="994" spans="1:102" ht="16.5" customHeight="1">
      <c r="A994" s="207"/>
      <c r="B994" s="207"/>
      <c r="C994" s="207"/>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131"/>
      <c r="CN994" s="131"/>
      <c r="CO994" s="131"/>
      <c r="CP994" s="131"/>
      <c r="CQ994" s="131"/>
      <c r="CR994" s="131"/>
      <c r="CS994" s="131"/>
      <c r="CT994" s="131"/>
      <c r="CU994" s="131"/>
      <c r="CV994" s="131"/>
      <c r="CW994" s="131"/>
      <c r="CX994" s="131"/>
    </row>
    <row r="995" spans="1:102" ht="16.5" customHeight="1">
      <c r="A995" s="207"/>
      <c r="B995" s="207"/>
      <c r="C995" s="207"/>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131"/>
      <c r="BH995" s="131"/>
      <c r="BI995" s="131"/>
      <c r="BJ995" s="131"/>
      <c r="BK995" s="131"/>
      <c r="BL995" s="131"/>
      <c r="BM995" s="131"/>
      <c r="BN995" s="131"/>
      <c r="BO995" s="131"/>
      <c r="BP995" s="131"/>
      <c r="BQ995" s="131"/>
      <c r="BR995" s="131"/>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131"/>
      <c r="CN995" s="131"/>
      <c r="CO995" s="131"/>
      <c r="CP995" s="131"/>
      <c r="CQ995" s="131"/>
      <c r="CR995" s="131"/>
      <c r="CS995" s="131"/>
      <c r="CT995" s="131"/>
      <c r="CU995" s="131"/>
      <c r="CV995" s="131"/>
      <c r="CW995" s="131"/>
      <c r="CX995" s="131"/>
    </row>
    <row r="996" spans="1:102" ht="16.5" customHeight="1">
      <c r="A996" s="207"/>
      <c r="B996" s="207"/>
      <c r="C996" s="207"/>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131"/>
      <c r="BH996" s="131"/>
      <c r="BI996" s="131"/>
      <c r="BJ996" s="131"/>
      <c r="BK996" s="131"/>
      <c r="BL996" s="131"/>
      <c r="BM996" s="131"/>
      <c r="BN996" s="131"/>
      <c r="BO996" s="131"/>
      <c r="BP996" s="131"/>
      <c r="BQ996" s="131"/>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131"/>
      <c r="CN996" s="131"/>
      <c r="CO996" s="131"/>
      <c r="CP996" s="131"/>
      <c r="CQ996" s="131"/>
      <c r="CR996" s="131"/>
      <c r="CS996" s="131"/>
      <c r="CT996" s="131"/>
      <c r="CU996" s="131"/>
      <c r="CV996" s="131"/>
      <c r="CW996" s="131"/>
      <c r="CX996" s="131"/>
    </row>
    <row r="997" spans="1:102" ht="16.5" customHeight="1">
      <c r="A997" s="207"/>
      <c r="B997" s="207"/>
      <c r="C997" s="207"/>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131"/>
      <c r="CN997" s="131"/>
      <c r="CO997" s="131"/>
      <c r="CP997" s="131"/>
      <c r="CQ997" s="131"/>
      <c r="CR997" s="131"/>
      <c r="CS997" s="131"/>
      <c r="CT997" s="131"/>
      <c r="CU997" s="131"/>
      <c r="CV997" s="131"/>
      <c r="CW997" s="131"/>
      <c r="CX997" s="131"/>
    </row>
    <row r="998" spans="1:102" ht="16.5" customHeight="1">
      <c r="A998" s="207"/>
      <c r="B998" s="207"/>
      <c r="C998" s="207"/>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c r="CH998" s="131"/>
      <c r="CI998" s="131"/>
      <c r="CJ998" s="131"/>
      <c r="CK998" s="131"/>
      <c r="CL998" s="131"/>
      <c r="CM998" s="131"/>
      <c r="CN998" s="131"/>
      <c r="CO998" s="131"/>
      <c r="CP998" s="131"/>
      <c r="CQ998" s="131"/>
      <c r="CR998" s="131"/>
      <c r="CS998" s="131"/>
      <c r="CT998" s="131"/>
      <c r="CU998" s="131"/>
      <c r="CV998" s="131"/>
      <c r="CW998" s="131"/>
      <c r="CX998" s="131"/>
    </row>
    <row r="999" spans="1:102" ht="16.5" customHeight="1">
      <c r="A999" s="207"/>
      <c r="B999" s="207"/>
      <c r="C999" s="207"/>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131"/>
      <c r="BH999" s="131"/>
      <c r="BI999" s="131"/>
      <c r="BJ999" s="131"/>
      <c r="BK999" s="131"/>
      <c r="BL999" s="131"/>
      <c r="BM999" s="131"/>
      <c r="BN999" s="131"/>
      <c r="BO999" s="131"/>
      <c r="BP999" s="131"/>
      <c r="BQ999" s="131"/>
      <c r="BR999" s="131"/>
      <c r="BS999" s="131"/>
      <c r="BT999" s="131"/>
      <c r="BU999" s="131"/>
      <c r="BV999" s="131"/>
      <c r="BW999" s="131"/>
      <c r="BX999" s="131"/>
      <c r="BY999" s="131"/>
      <c r="BZ999" s="131"/>
      <c r="CA999" s="131"/>
      <c r="CB999" s="131"/>
      <c r="CC999" s="131"/>
      <c r="CD999" s="131"/>
      <c r="CE999" s="131"/>
      <c r="CF999" s="131"/>
      <c r="CG999" s="131"/>
      <c r="CH999" s="131"/>
      <c r="CI999" s="131"/>
      <c r="CJ999" s="131"/>
      <c r="CK999" s="131"/>
      <c r="CL999" s="131"/>
      <c r="CM999" s="131"/>
      <c r="CN999" s="131"/>
      <c r="CO999" s="131"/>
      <c r="CP999" s="131"/>
      <c r="CQ999" s="131"/>
      <c r="CR999" s="131"/>
      <c r="CS999" s="131"/>
      <c r="CT999" s="131"/>
      <c r="CU999" s="131"/>
      <c r="CV999" s="131"/>
      <c r="CW999" s="131"/>
      <c r="CX999" s="131"/>
    </row>
    <row r="1000" spans="1:102" ht="16.5" customHeight="1">
      <c r="A1000" s="207"/>
      <c r="B1000" s="207"/>
      <c r="C1000" s="207"/>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131"/>
      <c r="BH1000" s="131"/>
      <c r="BI1000" s="131"/>
      <c r="BJ1000" s="131"/>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131"/>
      <c r="CN1000" s="131"/>
      <c r="CO1000" s="131"/>
      <c r="CP1000" s="131"/>
      <c r="CQ1000" s="131"/>
      <c r="CR1000" s="131"/>
      <c r="CS1000" s="131"/>
      <c r="CT1000" s="131"/>
      <c r="CU1000" s="131"/>
      <c r="CV1000" s="131"/>
      <c r="CW1000" s="131"/>
      <c r="CX1000" s="131"/>
    </row>
  </sheetData>
  <mergeCells count="48">
    <mergeCell ref="CV6:CV7"/>
    <mergeCell ref="CW6:CW7"/>
    <mergeCell ref="CX6:CX7"/>
    <mergeCell ref="AN4:AS5"/>
    <mergeCell ref="A1:AE2"/>
    <mergeCell ref="Y4:AE6"/>
    <mergeCell ref="AF4:AH6"/>
    <mergeCell ref="AI4:AM5"/>
    <mergeCell ref="CO6:CP6"/>
    <mergeCell ref="CQ6:CR6"/>
    <mergeCell ref="CT6:CU6"/>
    <mergeCell ref="BJ6:BJ7"/>
    <mergeCell ref="BK6:BK7"/>
    <mergeCell ref="BL6:BL7"/>
    <mergeCell ref="CC6:CC7"/>
    <mergeCell ref="CD6:CD7"/>
    <mergeCell ref="CE6:CE7"/>
    <mergeCell ref="BX6:BY6"/>
    <mergeCell ref="CA6:CB6"/>
    <mergeCell ref="CF6:CG6"/>
    <mergeCell ref="CH6:CK6"/>
    <mergeCell ref="CM6:CN6"/>
    <mergeCell ref="BH6:BI6"/>
    <mergeCell ref="BM6:BN6"/>
    <mergeCell ref="BO6:BR6"/>
    <mergeCell ref="BT6:BU6"/>
    <mergeCell ref="BV6:BW6"/>
    <mergeCell ref="AT6:AU6"/>
    <mergeCell ref="AV6:AY6"/>
    <mergeCell ref="BA6:BB6"/>
    <mergeCell ref="BC6:BD6"/>
    <mergeCell ref="BE6:BF6"/>
    <mergeCell ref="CF4:CX4"/>
    <mergeCell ref="S5:X5"/>
    <mergeCell ref="AT5:BB5"/>
    <mergeCell ref="BC5:BI5"/>
    <mergeCell ref="BJ5:BL5"/>
    <mergeCell ref="BM5:BU5"/>
    <mergeCell ref="BV5:CB5"/>
    <mergeCell ref="CC5:CE5"/>
    <mergeCell ref="CF5:CN5"/>
    <mergeCell ref="CO5:CU5"/>
    <mergeCell ref="CV5:CX5"/>
    <mergeCell ref="A4:D4"/>
    <mergeCell ref="E4:M4"/>
    <mergeCell ref="O4:X4"/>
    <mergeCell ref="AT4:BL4"/>
    <mergeCell ref="BM4:CE4"/>
  </mergeCells>
  <conditionalFormatting sqref="G9">
    <cfRule type="cellIs" dxfId="112" priority="31" operator="equal">
      <formula>"Muy Alta"</formula>
    </cfRule>
    <cfRule type="cellIs" dxfId="111" priority="32" operator="equal">
      <formula>"Alta"</formula>
    </cfRule>
    <cfRule type="cellIs" dxfId="110" priority="33" operator="equal">
      <formula>"Media"</formula>
    </cfRule>
    <cfRule type="cellIs" dxfId="109" priority="34" operator="equal">
      <formula>"Baja"</formula>
    </cfRule>
    <cfRule type="cellIs" dxfId="108" priority="35" operator="equal">
      <formula>"Muy Baja"</formula>
    </cfRule>
  </conditionalFormatting>
  <conditionalFormatting sqref="J9">
    <cfRule type="containsText" dxfId="107" priority="36" operator="containsText" text="❌">
      <formula>NOT(ISERROR(SEARCH("❌",J9)))</formula>
    </cfRule>
  </conditionalFormatting>
  <conditionalFormatting sqref="K9">
    <cfRule type="cellIs" dxfId="106" priority="37" operator="equal">
      <formula>"Catastrófico"</formula>
    </cfRule>
    <cfRule type="cellIs" dxfId="105" priority="38" operator="equal">
      <formula>"Mayor"</formula>
    </cfRule>
    <cfRule type="cellIs" dxfId="104" priority="39" operator="equal">
      <formula>"Moderado"</formula>
    </cfRule>
    <cfRule type="cellIs" dxfId="103" priority="40" operator="equal">
      <formula>"Menor"</formula>
    </cfRule>
    <cfRule type="cellIs" dxfId="102" priority="41" operator="equal">
      <formula>"Leve"</formula>
    </cfRule>
  </conditionalFormatting>
  <conditionalFormatting sqref="M9:N9">
    <cfRule type="cellIs" dxfId="101" priority="42" operator="equal">
      <formula>"Extremo"</formula>
    </cfRule>
    <cfRule type="cellIs" dxfId="100" priority="43" operator="equal">
      <formula>"Alto"</formula>
    </cfRule>
    <cfRule type="cellIs" dxfId="99" priority="44" operator="equal">
      <formula>"Moderado"</formula>
    </cfRule>
    <cfRule type="cellIs" dxfId="98" priority="45" operator="equal">
      <formula>"Bajo"</formula>
    </cfRule>
  </conditionalFormatting>
  <conditionalFormatting sqref="Z9">
    <cfRule type="cellIs" dxfId="97" priority="46" operator="equal">
      <formula>"Muy Alta"</formula>
    </cfRule>
    <cfRule type="cellIs" dxfId="96" priority="47" operator="equal">
      <formula>"Alta"</formula>
    </cfRule>
    <cfRule type="cellIs" dxfId="95" priority="48" operator="equal">
      <formula>"Media"</formula>
    </cfRule>
    <cfRule type="cellIs" dxfId="94" priority="49" operator="equal">
      <formula>"Baja"</formula>
    </cfRule>
    <cfRule type="cellIs" dxfId="93" priority="50" operator="equal">
      <formula>"Muy Baja"</formula>
    </cfRule>
  </conditionalFormatting>
  <conditionalFormatting sqref="AB9">
    <cfRule type="cellIs" dxfId="92" priority="51" operator="equal">
      <formula>"Catastrófico"</formula>
    </cfRule>
    <cfRule type="cellIs" dxfId="91" priority="52" operator="equal">
      <formula>"Mayor"</formula>
    </cfRule>
    <cfRule type="cellIs" dxfId="90" priority="53" operator="equal">
      <formula>"Moderado"</formula>
    </cfRule>
    <cfRule type="cellIs" dxfId="89" priority="54" operator="equal">
      <formula>"Menor"</formula>
    </cfRule>
    <cfRule type="cellIs" dxfId="88" priority="55" operator="equal">
      <formula>"Leve"</formula>
    </cfRule>
  </conditionalFormatting>
  <conditionalFormatting sqref="AD9">
    <cfRule type="cellIs" dxfId="87" priority="56" operator="equal">
      <formula>"Extremo"</formula>
    </cfRule>
    <cfRule type="cellIs" dxfId="86" priority="57" operator="equal">
      <formula>"Alto"</formula>
    </cfRule>
    <cfRule type="cellIs" dxfId="85" priority="58" operator="equal">
      <formula>"Moderado"</formula>
    </cfRule>
    <cfRule type="cellIs" dxfId="84" priority="59" operator="equal">
      <formula>"Bajo"</formula>
    </cfRule>
  </conditionalFormatting>
  <conditionalFormatting sqref="AZ9">
    <cfRule type="cellIs" dxfId="83" priority="60" operator="equal">
      <formula>"sí"</formula>
    </cfRule>
  </conditionalFormatting>
  <conditionalFormatting sqref="G11">
    <cfRule type="cellIs" dxfId="82" priority="61" operator="equal">
      <formula>"Muy Alta"</formula>
    </cfRule>
    <cfRule type="cellIs" dxfId="81" priority="62" operator="equal">
      <formula>"Alta"</formula>
    </cfRule>
    <cfRule type="cellIs" dxfId="80" priority="63" operator="equal">
      <formula>"Media"</formula>
    </cfRule>
    <cfRule type="cellIs" dxfId="79" priority="64" operator="equal">
      <formula>"Baja"</formula>
    </cfRule>
    <cfRule type="cellIs" dxfId="78" priority="65" operator="equal">
      <formula>"Muy Baja"</formula>
    </cfRule>
  </conditionalFormatting>
  <conditionalFormatting sqref="J11">
    <cfRule type="containsText" dxfId="77" priority="66" operator="containsText" text="❌">
      <formula>NOT(ISERROR(SEARCH("❌",J11)))</formula>
    </cfRule>
  </conditionalFormatting>
  <conditionalFormatting sqref="K11">
    <cfRule type="cellIs" dxfId="76" priority="67" operator="equal">
      <formula>"Catastrófico"</formula>
    </cfRule>
    <cfRule type="cellIs" dxfId="75" priority="68" operator="equal">
      <formula>"Mayor"</formula>
    </cfRule>
    <cfRule type="cellIs" dxfId="74" priority="69" operator="equal">
      <formula>"Moderado"</formula>
    </cfRule>
    <cfRule type="cellIs" dxfId="73" priority="70" operator="equal">
      <formula>"Menor"</formula>
    </cfRule>
    <cfRule type="cellIs" dxfId="72" priority="71" operator="equal">
      <formula>"Leve"</formula>
    </cfRule>
  </conditionalFormatting>
  <conditionalFormatting sqref="M11:N11">
    <cfRule type="cellIs" dxfId="71" priority="72" operator="equal">
      <formula>"Extremo"</formula>
    </cfRule>
    <cfRule type="cellIs" dxfId="70" priority="73" operator="equal">
      <formula>"Alto"</formula>
    </cfRule>
    <cfRule type="cellIs" dxfId="69" priority="74" operator="equal">
      <formula>"Moderado"</formula>
    </cfRule>
    <cfRule type="cellIs" dxfId="68" priority="75" operator="equal">
      <formula>"Bajo"</formula>
    </cfRule>
  </conditionalFormatting>
  <conditionalFormatting sqref="Z11">
    <cfRule type="cellIs" dxfId="67" priority="76" operator="equal">
      <formula>"Muy Alta"</formula>
    </cfRule>
    <cfRule type="cellIs" dxfId="66" priority="77" operator="equal">
      <formula>"Alta"</formula>
    </cfRule>
    <cfRule type="cellIs" dxfId="65" priority="78" operator="equal">
      <formula>"Media"</formula>
    </cfRule>
    <cfRule type="cellIs" dxfId="64" priority="79" operator="equal">
      <formula>"Baja"</formula>
    </cfRule>
    <cfRule type="cellIs" dxfId="63" priority="80" operator="equal">
      <formula>"Muy Baja"</formula>
    </cfRule>
  </conditionalFormatting>
  <conditionalFormatting sqref="AB11">
    <cfRule type="cellIs" dxfId="62" priority="81" operator="equal">
      <formula>"Catastrófico"</formula>
    </cfRule>
    <cfRule type="cellIs" dxfId="61" priority="82" operator="equal">
      <formula>"Mayor"</formula>
    </cfRule>
    <cfRule type="cellIs" dxfId="60" priority="83" operator="equal">
      <formula>"Moderado"</formula>
    </cfRule>
    <cfRule type="cellIs" dxfId="59" priority="84" operator="equal">
      <formula>"Menor"</formula>
    </cfRule>
    <cfRule type="cellIs" dxfId="58" priority="85" operator="equal">
      <formula>"Leve"</formula>
    </cfRule>
  </conditionalFormatting>
  <conditionalFormatting sqref="AD11">
    <cfRule type="cellIs" dxfId="57" priority="86" operator="equal">
      <formula>"Extremo"</formula>
    </cfRule>
    <cfRule type="cellIs" dxfId="56" priority="87" operator="equal">
      <formula>"Alto"</formula>
    </cfRule>
    <cfRule type="cellIs" dxfId="55" priority="88" operator="equal">
      <formula>"Moderado"</formula>
    </cfRule>
    <cfRule type="cellIs" dxfId="54" priority="89" operator="equal">
      <formula>"Bajo"</formula>
    </cfRule>
  </conditionalFormatting>
  <conditionalFormatting sqref="AZ11">
    <cfRule type="cellIs" dxfId="53" priority="90" operator="equal">
      <formula>"sí"</formula>
    </cfRule>
  </conditionalFormatting>
  <pageMargins left="0.70866141732283505" right="0.70866141732283505" top="0.74803149606299202" bottom="0.74803149606299202" header="0" footer="0"/>
  <pageSetup orientation="landscape"/>
  <headerFooter>
    <oddFooter>&amp;LVersión 3  02/05/2022</oddFooter>
  </headerFooter>
  <legacyDrawing r:id="rId1"/>
  <extLst>
    <ext xmlns:x14="http://schemas.microsoft.com/office/spreadsheetml/2009/9/main" uri="{CCE6A557-97BC-4b89-ADB6-D9C93CAAB3DF}">
      <x14:dataValidations xmlns:xm="http://schemas.microsoft.com/office/excel/2006/main" count="9">
        <x14:dataValidation type="list" allowBlank="1" showErrorMessage="1">
          <x14:formula1>
            <xm:f>'Listas y tablas'!$Z$3:$Z$4</xm:f>
          </x14:formula1>
          <xm:sqref>BH253 AZ8:BA253 BG8:BH252</xm:sqref>
        </x14:dataValidation>
        <x14:dataValidation type="list" allowBlank="1" showErrorMessage="1">
          <x14:formula1>
            <xm:f>'Opciones Tratamiento'!$B$13:$B$19</xm:f>
          </x14:formula1>
          <xm:sqref>E8:E68</xm:sqref>
        </x14:dataValidation>
        <x14:dataValidation type="list" allowBlank="1" showErrorMessage="1">
          <x14:formula1>
            <xm:f>'Tabla Impacto'!$F$210:$F$221</xm:f>
          </x14:formula1>
          <xm:sqref>I8:I68</xm:sqref>
        </x14:dataValidation>
        <x14:dataValidation type="list" allowBlank="1" showErrorMessage="1">
          <x14:formula1>
            <xm:f>'Tabla Valoración controles'!$D$4:$D$6</xm:f>
          </x14:formula1>
          <xm:sqref>S8:S68</xm:sqref>
        </x14:dataValidation>
        <x14:dataValidation type="list" allowBlank="1" showErrorMessage="1">
          <x14:formula1>
            <xm:f>'Tabla Valoración controles'!$D$7:$D$8</xm:f>
          </x14:formula1>
          <xm:sqref>T8:T68</xm:sqref>
        </x14:dataValidation>
        <x14:dataValidation type="list" allowBlank="1" showErrorMessage="1">
          <x14:formula1>
            <xm:f>'Tabla Valoración controles'!$D$9:$D$10</xm:f>
          </x14:formula1>
          <xm:sqref>V8:V68</xm:sqref>
        </x14:dataValidation>
        <x14:dataValidation type="list" allowBlank="1" showErrorMessage="1">
          <x14:formula1>
            <xm:f>'Tabla Valoración controles'!$D$11:$D$12</xm:f>
          </x14:formula1>
          <xm:sqref>W8:W68</xm:sqref>
        </x14:dataValidation>
        <x14:dataValidation type="list" allowBlank="1" showErrorMessage="1">
          <x14:formula1>
            <xm:f>'Tabla Valoración controles'!$D$13:$D$14</xm:f>
          </x14:formula1>
          <xm:sqref>X8:X68</xm:sqref>
        </x14:dataValidation>
        <x14:dataValidation type="list" allowBlank="1" showErrorMessage="1">
          <x14:formula1>
            <xm:f>'Opciones Tratamiento'!$B$2:$B$5</xm:f>
          </x14:formula1>
          <xm:sqref>AE8:AE68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P1000"/>
  <sheetViews>
    <sheetView workbookViewId="0">
      <selection sqref="A1:BP2"/>
    </sheetView>
  </sheetViews>
  <sheetFormatPr baseColWidth="10" defaultColWidth="14.42578125" defaultRowHeight="15" customHeight="1"/>
  <cols>
    <col min="1" max="1" width="4" customWidth="1"/>
    <col min="2" max="2" width="25.28515625" customWidth="1"/>
    <col min="3" max="3" width="29.7109375" customWidth="1"/>
    <col min="4" max="4" width="32.42578125" customWidth="1"/>
    <col min="5" max="5" width="17.28515625" customWidth="1"/>
    <col min="6" max="6" width="8.7109375" customWidth="1"/>
    <col min="7" max="7" width="15.42578125" customWidth="1"/>
    <col min="8" max="26" width="18.7109375" customWidth="1"/>
    <col min="27" max="27" width="8.7109375" hidden="1" customWidth="1"/>
    <col min="28" max="28" width="17.7109375" customWidth="1"/>
    <col min="29" max="29" width="23.42578125" hidden="1" customWidth="1"/>
    <col min="30" max="30" width="17.42578125" customWidth="1"/>
    <col min="31" max="32" width="5.85546875" hidden="1" customWidth="1"/>
    <col min="33" max="33" width="5.85546875" customWidth="1"/>
    <col min="34" max="34" width="31" customWidth="1"/>
    <col min="35" max="35" width="15.140625" customWidth="1"/>
    <col min="36" max="37" width="16.7109375" customWidth="1"/>
    <col min="38" max="38" width="16.7109375" hidden="1" customWidth="1"/>
    <col min="39" max="39" width="16.7109375" customWidth="1"/>
    <col min="40" max="40" width="16.7109375" hidden="1" customWidth="1"/>
    <col min="41" max="41" width="16.7109375" customWidth="1"/>
    <col min="42" max="42" width="16.7109375" hidden="1" customWidth="1"/>
    <col min="43" max="43" width="16.7109375" customWidth="1"/>
    <col min="44" max="44" width="16.7109375" hidden="1" customWidth="1"/>
    <col min="45" max="45" width="16.7109375" customWidth="1"/>
    <col min="46" max="46" width="16.7109375" hidden="1" customWidth="1"/>
    <col min="47" max="47" width="16.7109375" customWidth="1"/>
    <col min="48" max="48" width="16.7109375" hidden="1" customWidth="1"/>
    <col min="49" max="49" width="16.7109375" customWidth="1"/>
    <col min="50" max="52" width="16.7109375" hidden="1" customWidth="1"/>
    <col min="53" max="54" width="16.7109375" customWidth="1"/>
    <col min="55" max="55" width="16.7109375" hidden="1" customWidth="1"/>
    <col min="56" max="56" width="38.28515625" customWidth="1"/>
    <col min="57" max="57" width="7.28515625" customWidth="1"/>
    <col min="58" max="58" width="11.42578125" customWidth="1"/>
    <col min="59" max="59" width="20.28515625" customWidth="1"/>
    <col min="60" max="60" width="16.7109375" customWidth="1"/>
    <col min="61" max="62" width="14.7109375" customWidth="1"/>
    <col min="63" max="68" width="18.7109375" customWidth="1"/>
  </cols>
  <sheetData>
    <row r="1" spans="1:68" ht="16.5" customHeight="1">
      <c r="A1" s="394" t="s">
        <v>213</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row>
    <row r="2" spans="1:68" ht="24" customHeight="1">
      <c r="A2" s="395"/>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row>
    <row r="3" spans="1:68" ht="16.5" customHeight="1">
      <c r="A3" s="108"/>
      <c r="B3" s="108"/>
      <c r="C3" s="108"/>
      <c r="D3" s="109"/>
      <c r="E3" s="109"/>
      <c r="F3" s="211"/>
      <c r="G3" s="109"/>
      <c r="H3" s="211"/>
      <c r="I3" s="211"/>
      <c r="J3" s="211"/>
      <c r="K3" s="211"/>
      <c r="L3" s="211"/>
      <c r="M3" s="211"/>
      <c r="N3" s="211"/>
      <c r="O3" s="211"/>
      <c r="P3" s="211"/>
      <c r="Q3" s="211"/>
      <c r="R3" s="211"/>
      <c r="S3" s="211"/>
      <c r="T3" s="211"/>
      <c r="U3" s="211"/>
      <c r="V3" s="211"/>
      <c r="W3" s="211"/>
      <c r="X3" s="211"/>
      <c r="Y3" s="211"/>
      <c r="Z3" s="211"/>
      <c r="AA3" s="109"/>
      <c r="AB3" s="109"/>
      <c r="AC3" s="109"/>
      <c r="AD3" s="211"/>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31"/>
      <c r="BH3" s="131"/>
      <c r="BI3" s="131"/>
      <c r="BJ3" s="131"/>
      <c r="BK3" s="131"/>
      <c r="BL3" s="131"/>
      <c r="BM3" s="131"/>
      <c r="BN3" s="131"/>
      <c r="BO3" s="131"/>
      <c r="BP3" s="131"/>
    </row>
    <row r="4" spans="1:68" ht="16.5" customHeight="1">
      <c r="A4" s="390" t="s">
        <v>88</v>
      </c>
      <c r="B4" s="391"/>
      <c r="C4" s="391"/>
      <c r="D4" s="393"/>
      <c r="E4" s="390" t="s">
        <v>214</v>
      </c>
      <c r="F4" s="391"/>
      <c r="G4" s="391"/>
      <c r="H4" s="391"/>
      <c r="I4" s="391"/>
      <c r="J4" s="391"/>
      <c r="K4" s="391"/>
      <c r="L4" s="391"/>
      <c r="M4" s="391"/>
      <c r="N4" s="391"/>
      <c r="O4" s="391"/>
      <c r="P4" s="391"/>
      <c r="Q4" s="391"/>
      <c r="R4" s="391"/>
      <c r="S4" s="391"/>
      <c r="T4" s="391"/>
      <c r="U4" s="391"/>
      <c r="V4" s="391"/>
      <c r="W4" s="391"/>
      <c r="X4" s="391"/>
      <c r="Y4" s="391"/>
      <c r="Z4" s="391"/>
      <c r="AA4" s="391"/>
      <c r="AB4" s="391"/>
      <c r="AC4" s="391"/>
      <c r="AD4" s="393"/>
      <c r="AE4" s="223"/>
      <c r="AF4" s="390" t="s">
        <v>118</v>
      </c>
      <c r="AG4" s="391"/>
      <c r="AH4" s="391"/>
      <c r="AI4" s="391"/>
      <c r="AJ4" s="391"/>
      <c r="AK4" s="391"/>
      <c r="AL4" s="391"/>
      <c r="AM4" s="391"/>
      <c r="AN4" s="391"/>
      <c r="AO4" s="391"/>
      <c r="AP4" s="391"/>
      <c r="AQ4" s="391"/>
      <c r="AR4" s="391"/>
      <c r="AS4" s="391"/>
      <c r="AT4" s="391"/>
      <c r="AU4" s="391"/>
      <c r="AV4" s="391"/>
      <c r="AW4" s="391"/>
      <c r="AX4" s="391"/>
      <c r="AY4" s="391"/>
      <c r="AZ4" s="391"/>
      <c r="BA4" s="391"/>
      <c r="BB4" s="391"/>
      <c r="BC4" s="393"/>
      <c r="BD4" s="390" t="s">
        <v>119</v>
      </c>
      <c r="BE4" s="393"/>
      <c r="BF4" s="111"/>
      <c r="BG4" s="390" t="s">
        <v>121</v>
      </c>
      <c r="BH4" s="391"/>
      <c r="BI4" s="391"/>
      <c r="BJ4" s="393"/>
      <c r="BK4" s="427" t="s">
        <v>122</v>
      </c>
      <c r="BL4" s="397"/>
      <c r="BM4" s="397"/>
      <c r="BN4" s="397"/>
      <c r="BO4" s="397"/>
      <c r="BP4" s="402"/>
    </row>
    <row r="5" spans="1:68" ht="16.5" customHeight="1">
      <c r="A5" s="212"/>
      <c r="B5" s="213"/>
      <c r="C5" s="214"/>
      <c r="D5" s="215"/>
      <c r="E5" s="215"/>
      <c r="F5" s="428" t="s">
        <v>215</v>
      </c>
      <c r="G5" s="402"/>
      <c r="H5" s="390" t="s">
        <v>15</v>
      </c>
      <c r="I5" s="391"/>
      <c r="J5" s="391"/>
      <c r="K5" s="391"/>
      <c r="L5" s="391"/>
      <c r="M5" s="391"/>
      <c r="N5" s="391"/>
      <c r="O5" s="391"/>
      <c r="P5" s="391"/>
      <c r="Q5" s="391"/>
      <c r="R5" s="391"/>
      <c r="S5" s="391"/>
      <c r="T5" s="391"/>
      <c r="U5" s="391"/>
      <c r="V5" s="391"/>
      <c r="W5" s="391"/>
      <c r="X5" s="391"/>
      <c r="Y5" s="391"/>
      <c r="Z5" s="393"/>
      <c r="AA5" s="215"/>
      <c r="AB5" s="215"/>
      <c r="AC5" s="215"/>
      <c r="AD5" s="215"/>
      <c r="AE5" s="215"/>
      <c r="AF5" s="224"/>
      <c r="AG5" s="224"/>
      <c r="AH5" s="214"/>
      <c r="AI5" s="214"/>
      <c r="AJ5" s="392" t="s">
        <v>126</v>
      </c>
      <c r="AK5" s="391"/>
      <c r="AL5" s="391"/>
      <c r="AM5" s="391"/>
      <c r="AN5" s="391"/>
      <c r="AO5" s="391"/>
      <c r="AP5" s="391"/>
      <c r="AQ5" s="391"/>
      <c r="AR5" s="391"/>
      <c r="AS5" s="391"/>
      <c r="AT5" s="391"/>
      <c r="AU5" s="391"/>
      <c r="AV5" s="391"/>
      <c r="AW5" s="391"/>
      <c r="AX5" s="391"/>
      <c r="AY5" s="391"/>
      <c r="AZ5" s="391"/>
      <c r="BA5" s="391"/>
      <c r="BB5" s="391"/>
      <c r="BC5" s="393"/>
      <c r="BD5" s="233"/>
      <c r="BE5" s="233"/>
      <c r="BF5" s="236"/>
      <c r="BG5" s="237"/>
      <c r="BH5" s="237"/>
      <c r="BI5" s="237"/>
      <c r="BJ5" s="237"/>
      <c r="BK5" s="421"/>
      <c r="BL5" s="405"/>
      <c r="BM5" s="405"/>
      <c r="BN5" s="405"/>
      <c r="BO5" s="405"/>
      <c r="BP5" s="406"/>
    </row>
    <row r="6" spans="1:68" ht="16.5" customHeight="1">
      <c r="A6" s="216"/>
      <c r="B6" s="217"/>
      <c r="C6" s="167"/>
      <c r="D6" s="218"/>
      <c r="E6" s="218"/>
      <c r="F6" s="421"/>
      <c r="G6" s="406"/>
      <c r="H6" s="390" t="s">
        <v>216</v>
      </c>
      <c r="I6" s="391"/>
      <c r="J6" s="391"/>
      <c r="K6" s="391"/>
      <c r="L6" s="391"/>
      <c r="M6" s="391"/>
      <c r="N6" s="391"/>
      <c r="O6" s="391"/>
      <c r="P6" s="391"/>
      <c r="Q6" s="391"/>
      <c r="R6" s="391"/>
      <c r="S6" s="391"/>
      <c r="T6" s="391"/>
      <c r="U6" s="391"/>
      <c r="V6" s="391"/>
      <c r="W6" s="391"/>
      <c r="X6" s="391"/>
      <c r="Y6" s="391"/>
      <c r="Z6" s="393"/>
      <c r="AA6" s="218"/>
      <c r="AB6" s="218"/>
      <c r="AC6" s="218"/>
      <c r="AD6" s="218"/>
      <c r="AE6" s="218"/>
      <c r="AF6" s="225"/>
      <c r="AG6" s="225"/>
      <c r="AH6" s="167"/>
      <c r="AI6" s="167"/>
      <c r="AJ6" s="214"/>
      <c r="AK6" s="214"/>
      <c r="AL6" s="214"/>
      <c r="AM6" s="214"/>
      <c r="AN6" s="214"/>
      <c r="AO6" s="214"/>
      <c r="AP6" s="214"/>
      <c r="AQ6" s="214"/>
      <c r="AR6" s="214"/>
      <c r="AS6" s="214"/>
      <c r="AT6" s="214"/>
      <c r="AU6" s="214"/>
      <c r="AV6" s="214"/>
      <c r="AW6" s="214"/>
      <c r="AX6" s="214"/>
      <c r="AY6" s="214"/>
      <c r="AZ6" s="214"/>
      <c r="BA6" s="214"/>
      <c r="BB6" s="214"/>
      <c r="BC6" s="214"/>
      <c r="BD6" s="234"/>
      <c r="BE6" s="234"/>
      <c r="BF6" s="237"/>
      <c r="BG6" s="238"/>
      <c r="BH6" s="238"/>
      <c r="BI6" s="238"/>
      <c r="BJ6" s="238"/>
      <c r="BK6" s="239"/>
      <c r="BL6" s="239"/>
      <c r="BM6" s="239"/>
      <c r="BN6" s="239"/>
      <c r="BO6" s="239"/>
      <c r="BP6" s="239"/>
    </row>
    <row r="7" spans="1:68" ht="112.5" customHeight="1">
      <c r="A7" s="219" t="s">
        <v>217</v>
      </c>
      <c r="B7" s="220" t="s">
        <v>7</v>
      </c>
      <c r="C7" s="132" t="s">
        <v>94</v>
      </c>
      <c r="D7" s="132" t="s">
        <v>95</v>
      </c>
      <c r="E7" s="132" t="s">
        <v>23</v>
      </c>
      <c r="F7" s="220" t="s">
        <v>218</v>
      </c>
      <c r="G7" s="111" t="s">
        <v>219</v>
      </c>
      <c r="H7" s="221" t="s">
        <v>220</v>
      </c>
      <c r="I7" s="221" t="s">
        <v>221</v>
      </c>
      <c r="J7" s="221" t="s">
        <v>222</v>
      </c>
      <c r="K7" s="221" t="s">
        <v>223</v>
      </c>
      <c r="L7" s="221" t="s">
        <v>224</v>
      </c>
      <c r="M7" s="221" t="s">
        <v>225</v>
      </c>
      <c r="N7" s="221" t="s">
        <v>226</v>
      </c>
      <c r="O7" s="221" t="s">
        <v>227</v>
      </c>
      <c r="P7" s="221" t="s">
        <v>228</v>
      </c>
      <c r="Q7" s="221" t="s">
        <v>229</v>
      </c>
      <c r="R7" s="221" t="s">
        <v>230</v>
      </c>
      <c r="S7" s="221" t="s">
        <v>231</v>
      </c>
      <c r="T7" s="221" t="s">
        <v>232</v>
      </c>
      <c r="U7" s="221" t="s">
        <v>233</v>
      </c>
      <c r="V7" s="221" t="s">
        <v>234</v>
      </c>
      <c r="W7" s="221" t="s">
        <v>235</v>
      </c>
      <c r="X7" s="221" t="s">
        <v>236</v>
      </c>
      <c r="Y7" s="221" t="s">
        <v>237</v>
      </c>
      <c r="Z7" s="221" t="s">
        <v>238</v>
      </c>
      <c r="AA7" s="132" t="s">
        <v>239</v>
      </c>
      <c r="AB7" s="132" t="s">
        <v>15</v>
      </c>
      <c r="AC7" s="132" t="s">
        <v>240</v>
      </c>
      <c r="AD7" s="132" t="s">
        <v>241</v>
      </c>
      <c r="AE7" s="132"/>
      <c r="AF7" s="226" t="s">
        <v>142</v>
      </c>
      <c r="AG7" s="226"/>
      <c r="AH7" s="132" t="s">
        <v>31</v>
      </c>
      <c r="AI7" s="132" t="s">
        <v>33</v>
      </c>
      <c r="AJ7" s="230" t="s">
        <v>242</v>
      </c>
      <c r="AK7" s="132" t="s">
        <v>243</v>
      </c>
      <c r="AL7" s="132" t="s">
        <v>244</v>
      </c>
      <c r="AM7" s="132" t="s">
        <v>245</v>
      </c>
      <c r="AN7" s="132" t="s">
        <v>246</v>
      </c>
      <c r="AO7" s="132" t="s">
        <v>247</v>
      </c>
      <c r="AP7" s="132" t="s">
        <v>248</v>
      </c>
      <c r="AQ7" s="132" t="s">
        <v>249</v>
      </c>
      <c r="AR7" s="132" t="s">
        <v>250</v>
      </c>
      <c r="AS7" s="132" t="s">
        <v>251</v>
      </c>
      <c r="AT7" s="132" t="s">
        <v>252</v>
      </c>
      <c r="AU7" s="132" t="s">
        <v>253</v>
      </c>
      <c r="AV7" s="132" t="s">
        <v>254</v>
      </c>
      <c r="AW7" s="132" t="s">
        <v>255</v>
      </c>
      <c r="AX7" s="132" t="s">
        <v>256</v>
      </c>
      <c r="AY7" s="230" t="s">
        <v>257</v>
      </c>
      <c r="AZ7" s="230" t="s">
        <v>258</v>
      </c>
      <c r="BA7" s="132" t="s">
        <v>259</v>
      </c>
      <c r="BB7" s="132" t="s">
        <v>260</v>
      </c>
      <c r="BC7" s="132" t="s">
        <v>261</v>
      </c>
      <c r="BD7" s="132" t="s">
        <v>154</v>
      </c>
      <c r="BE7" s="226" t="s">
        <v>49</v>
      </c>
      <c r="BF7" s="132" t="s">
        <v>155</v>
      </c>
      <c r="BG7" s="132" t="s">
        <v>158</v>
      </c>
      <c r="BH7" s="132" t="s">
        <v>160</v>
      </c>
      <c r="BI7" s="132" t="s">
        <v>161</v>
      </c>
      <c r="BJ7" s="132" t="s">
        <v>162</v>
      </c>
      <c r="BK7" s="147" t="s">
        <v>163</v>
      </c>
      <c r="BL7" s="147" t="s">
        <v>164</v>
      </c>
      <c r="BM7" s="147" t="s">
        <v>160</v>
      </c>
      <c r="BN7" s="147" t="s">
        <v>165</v>
      </c>
      <c r="BO7" s="147" t="s">
        <v>166</v>
      </c>
      <c r="BP7" s="147" t="s">
        <v>167</v>
      </c>
    </row>
    <row r="8" spans="1:68" ht="167.25" customHeight="1">
      <c r="A8" s="163"/>
      <c r="B8" s="125" t="str">
        <f>IFERROR(VLOOKUP($A8,Riesgos!$A$7:$H$64,2,FALSE),"")</f>
        <v/>
      </c>
      <c r="C8" s="126" t="str">
        <f>IFERROR(VLOOKUP($A8,Riesgos!$A$7:$H$64,7,FALSE),"")</f>
        <v/>
      </c>
      <c r="D8" s="126" t="str">
        <f>IFERROR(VLOOKUP($A8,Riesgos!$A$7:$H$64,8,FALSE),"")</f>
        <v/>
      </c>
      <c r="E8" s="206"/>
      <c r="F8" s="222"/>
      <c r="G8" s="127" t="str">
        <f>IF(ISNUMBER(F8),VLOOKUP(F8,'Listas y tablas'!$AC$2:$AF$7,2,FALSE),"")</f>
        <v/>
      </c>
      <c r="H8" s="222"/>
      <c r="I8" s="222"/>
      <c r="J8" s="222"/>
      <c r="K8" s="222"/>
      <c r="L8" s="222"/>
      <c r="M8" s="222"/>
      <c r="N8" s="222"/>
      <c r="O8" s="222"/>
      <c r="P8" s="222"/>
      <c r="Q8" s="222"/>
      <c r="R8" s="222"/>
      <c r="S8" s="222"/>
      <c r="T8" s="222"/>
      <c r="U8" s="222"/>
      <c r="V8" s="222"/>
      <c r="W8" s="222"/>
      <c r="X8" s="222"/>
      <c r="Y8" s="222"/>
      <c r="Z8" s="222"/>
      <c r="AA8" s="127">
        <f t="shared" ref="AA8:AA67" si="0">COUNTIF(H8:Z8,"Sí")</f>
        <v>0</v>
      </c>
      <c r="AB8" s="227" t="str">
        <f t="shared" ref="AB8:AB67" si="1">+IF(AA8&gt;0,IF(AA8&gt;=12,"Catastrófico",IF(AA8&gt;=6,"Mayor","Moderado")),"")</f>
        <v/>
      </c>
      <c r="AC8" s="127" t="str">
        <f t="shared" ref="AC8:AC67" si="2">CONCATENATE(G8," ",AB8)</f>
        <v/>
      </c>
      <c r="AD8" s="228" t="str">
        <f>IFERROR(VLOOKUP(AC8,'Listas y tablas'!$AH$3:$AI$17,2,FALSE),"")</f>
        <v/>
      </c>
      <c r="AE8" s="127" t="str">
        <f t="shared" ref="AE8:AE67" si="3">+IF(ISTEXT(D8),"C","")</f>
        <v>C</v>
      </c>
      <c r="AF8" s="229">
        <f>IF(ISTEXT(D8),1,"")</f>
        <v>1</v>
      </c>
      <c r="AG8" s="229" t="str">
        <f t="shared" ref="AG8:AG67" si="4">IF(ISTEXT(D8),CONCATENATE(AE8,AF8),"")</f>
        <v>C1</v>
      </c>
      <c r="AH8" s="231"/>
      <c r="AI8" s="229" t="str">
        <f t="shared" ref="AI8:AI67" si="5">IF(OR(AJ8="Preventivo",AJ8="Detectivo"),"Probabilidad",IF(AJ8="Correctivo","Impacto",""))</f>
        <v/>
      </c>
      <c r="AJ8" s="205"/>
      <c r="AK8" s="205"/>
      <c r="AL8" s="229"/>
      <c r="AM8" s="205"/>
      <c r="AN8" s="229"/>
      <c r="AO8" s="205"/>
      <c r="AP8" s="229"/>
      <c r="AQ8" s="205"/>
      <c r="AR8" s="229"/>
      <c r="AS8" s="205"/>
      <c r="AT8" s="229"/>
      <c r="AU8" s="205"/>
      <c r="AV8" s="229"/>
      <c r="AW8" s="205"/>
      <c r="AX8" s="229">
        <f t="shared" ref="AX8:AX67" si="6">IF(AW8="Sí",30,0)</f>
        <v>0</v>
      </c>
      <c r="AY8" s="229">
        <f t="shared" ref="AY8:AY67" si="7">+AL8+AN8+AP8+AR8+AT8+AV8+AX8</f>
        <v>0</v>
      </c>
      <c r="AZ8" s="229">
        <f t="shared" ref="AZ8:AZ67" si="8">+IF(AY8&gt;=76,2,IF(AY8&gt;50,1,0))</f>
        <v>0</v>
      </c>
      <c r="BA8" s="229" t="str">
        <f t="shared" ref="BA8:BA67" si="9">IF(ISTEXT(AJ8),IF(F8-AZ8&lt;1,1,F8-AZ8),"")</f>
        <v/>
      </c>
      <c r="BB8" s="229" t="str">
        <f>IFERROR(IF(ISNUMBER(BA8),VLOOKUP(BA8,'Listas y tablas'!$AC$2:$AF$7,2,FALSE),""),"")</f>
        <v/>
      </c>
      <c r="BC8" s="229" t="str">
        <f t="shared" ref="BC8:BC67" si="10">CONCATENATE(BB8," ",AB8)</f>
        <v/>
      </c>
      <c r="BD8" s="235" t="str">
        <f>IFERROR(VLOOKUP(BC8,'Listas y tablas'!$AH$3:$AI$17,2,FALSE),"")</f>
        <v/>
      </c>
      <c r="BE8" s="240"/>
      <c r="BF8" s="241"/>
      <c r="BG8" s="141"/>
      <c r="BH8" s="141"/>
      <c r="BI8" s="141"/>
      <c r="BJ8" s="141"/>
      <c r="BK8" s="141"/>
      <c r="BL8" s="163"/>
      <c r="BM8" s="163"/>
      <c r="BN8" s="163"/>
      <c r="BO8" s="163"/>
      <c r="BP8" s="163"/>
    </row>
    <row r="9" spans="1:68" ht="151.5" customHeight="1">
      <c r="A9" s="163"/>
      <c r="B9" s="125" t="str">
        <f>IFERROR(VLOOKUP($A9,Riesgos!$A$7:$H$64,2,FALSE),"")</f>
        <v/>
      </c>
      <c r="C9" s="126" t="str">
        <f>IFERROR(VLOOKUP($A9,Riesgos!$A$7:$H$64,7,FALSE),"")</f>
        <v/>
      </c>
      <c r="D9" s="126" t="str">
        <f>IFERROR(VLOOKUP($A9,Riesgos!$A$7:$H$64,8,FALSE),"")</f>
        <v/>
      </c>
      <c r="E9" s="206"/>
      <c r="F9" s="222"/>
      <c r="G9" s="127" t="str">
        <f>IF(ISNUMBER(F9),VLOOKUP(F9,'Listas y tablas'!$AC$2:$AF$7,2,FALSE),"")</f>
        <v/>
      </c>
      <c r="H9" s="222"/>
      <c r="I9" s="222"/>
      <c r="J9" s="222"/>
      <c r="K9" s="222"/>
      <c r="L9" s="222"/>
      <c r="M9" s="222"/>
      <c r="N9" s="222"/>
      <c r="O9" s="222"/>
      <c r="P9" s="222"/>
      <c r="Q9" s="222"/>
      <c r="R9" s="222"/>
      <c r="S9" s="222"/>
      <c r="T9" s="222"/>
      <c r="U9" s="222"/>
      <c r="V9" s="222"/>
      <c r="W9" s="222"/>
      <c r="X9" s="222"/>
      <c r="Y9" s="222"/>
      <c r="Z9" s="222"/>
      <c r="AA9" s="127">
        <f t="shared" si="0"/>
        <v>0</v>
      </c>
      <c r="AB9" s="227" t="str">
        <f t="shared" si="1"/>
        <v/>
      </c>
      <c r="AC9" s="127" t="str">
        <f t="shared" si="2"/>
        <v/>
      </c>
      <c r="AD9" s="228" t="str">
        <f>IFERROR(VLOOKUP(AC9,'Listas y tablas'!$AH$3:$AI$17,2,FALSE),"")</f>
        <v/>
      </c>
      <c r="AE9" s="127" t="str">
        <f t="shared" si="3"/>
        <v>C</v>
      </c>
      <c r="AF9" s="229">
        <f t="shared" ref="AF9:AF67" si="11">IF(ISTEXT(D9),1+AF8,"")</f>
        <v>2</v>
      </c>
      <c r="AG9" s="229" t="str">
        <f t="shared" si="4"/>
        <v>C2</v>
      </c>
      <c r="AH9" s="231"/>
      <c r="AI9" s="229" t="str">
        <f t="shared" si="5"/>
        <v/>
      </c>
      <c r="AJ9" s="205"/>
      <c r="AK9" s="205"/>
      <c r="AL9" s="229">
        <f t="shared" ref="AL9:AL67" si="12">IF(AK9="Sí",15,0)</f>
        <v>0</v>
      </c>
      <c r="AM9" s="205"/>
      <c r="AN9" s="229">
        <f t="shared" ref="AN9:AN67" si="13">IF(AM9="Sí",5,0)</f>
        <v>0</v>
      </c>
      <c r="AO9" s="205"/>
      <c r="AP9" s="229">
        <f t="shared" ref="AP9:AP67" si="14">IF(AO9="Sí",15,0)</f>
        <v>0</v>
      </c>
      <c r="AQ9" s="205"/>
      <c r="AR9" s="229">
        <f t="shared" ref="AR9:AR67" si="15">IF(AQ9="Sí",10,0)</f>
        <v>0</v>
      </c>
      <c r="AS9" s="205"/>
      <c r="AT9" s="229">
        <f t="shared" ref="AT9:AT67" si="16">IF(AS9="Sí",15,0)</f>
        <v>0</v>
      </c>
      <c r="AU9" s="205"/>
      <c r="AV9" s="229">
        <f t="shared" ref="AV9:AV67" si="17">IF(AU9="Sí",10,0)</f>
        <v>0</v>
      </c>
      <c r="AW9" s="205"/>
      <c r="AX9" s="229">
        <f t="shared" si="6"/>
        <v>0</v>
      </c>
      <c r="AY9" s="229">
        <f t="shared" si="7"/>
        <v>0</v>
      </c>
      <c r="AZ9" s="229">
        <f t="shared" si="8"/>
        <v>0</v>
      </c>
      <c r="BA9" s="229" t="str">
        <f t="shared" si="9"/>
        <v/>
      </c>
      <c r="BB9" s="229" t="str">
        <f>IFERROR(IF(ISNUMBER(BA9),VLOOKUP(BA9,'Listas y tablas'!$AC$2:$AF$7,2,FALSE),""),"")</f>
        <v/>
      </c>
      <c r="BC9" s="229" t="str">
        <f t="shared" si="10"/>
        <v/>
      </c>
      <c r="BD9" s="235" t="str">
        <f>IFERROR(VLOOKUP(BC9,'Listas y tablas'!$AH$3:$AI$17,2,FALSE),"")</f>
        <v/>
      </c>
      <c r="BE9" s="240"/>
      <c r="BF9" s="242"/>
      <c r="BG9" s="141"/>
      <c r="BH9" s="141"/>
      <c r="BI9" s="141"/>
      <c r="BJ9" s="141"/>
      <c r="BK9" s="141"/>
      <c r="BL9" s="141"/>
      <c r="BM9" s="141"/>
      <c r="BN9" s="141"/>
      <c r="BO9" s="141"/>
      <c r="BP9" s="141"/>
    </row>
    <row r="10" spans="1:68" ht="151.5" customHeight="1">
      <c r="A10" s="163"/>
      <c r="B10" s="125" t="str">
        <f>IFERROR(VLOOKUP($A10,Riesgos!$A$7:$H$64,2,FALSE),"")</f>
        <v/>
      </c>
      <c r="C10" s="126" t="str">
        <f>IFERROR(VLOOKUP($A10,Riesgos!$A$7:$H$64,7,FALSE),"")</f>
        <v/>
      </c>
      <c r="D10" s="126" t="str">
        <f>IFERROR(VLOOKUP($A10,Riesgos!$A$7:$H$64,8,FALSE),"")</f>
        <v/>
      </c>
      <c r="E10" s="206"/>
      <c r="F10" s="222"/>
      <c r="G10" s="127" t="str">
        <f>IF(ISNUMBER(F10),VLOOKUP(F10,'Listas y tablas'!$AC$2:$AF$7,2,FALSE),"")</f>
        <v/>
      </c>
      <c r="H10" s="222"/>
      <c r="I10" s="222"/>
      <c r="J10" s="222"/>
      <c r="K10" s="222"/>
      <c r="L10" s="222"/>
      <c r="M10" s="222"/>
      <c r="N10" s="222"/>
      <c r="O10" s="222"/>
      <c r="P10" s="222"/>
      <c r="Q10" s="222"/>
      <c r="R10" s="222"/>
      <c r="S10" s="222"/>
      <c r="T10" s="222"/>
      <c r="U10" s="222"/>
      <c r="V10" s="222"/>
      <c r="W10" s="222"/>
      <c r="X10" s="222"/>
      <c r="Y10" s="222"/>
      <c r="Z10" s="222"/>
      <c r="AA10" s="127">
        <f t="shared" si="0"/>
        <v>0</v>
      </c>
      <c r="AB10" s="227" t="str">
        <f t="shared" si="1"/>
        <v/>
      </c>
      <c r="AC10" s="127" t="str">
        <f t="shared" si="2"/>
        <v/>
      </c>
      <c r="AD10" s="228" t="str">
        <f>IFERROR(VLOOKUP(AC10,'Listas y tablas'!$AH$3:$AI$17,2,FALSE),"")</f>
        <v/>
      </c>
      <c r="AE10" s="127" t="str">
        <f t="shared" si="3"/>
        <v>C</v>
      </c>
      <c r="AF10" s="229">
        <f t="shared" si="11"/>
        <v>3</v>
      </c>
      <c r="AG10" s="229" t="str">
        <f t="shared" si="4"/>
        <v>C3</v>
      </c>
      <c r="AH10" s="232"/>
      <c r="AI10" s="229" t="str">
        <f t="shared" si="5"/>
        <v/>
      </c>
      <c r="AJ10" s="205"/>
      <c r="AK10" s="205"/>
      <c r="AL10" s="229">
        <f t="shared" si="12"/>
        <v>0</v>
      </c>
      <c r="AM10" s="205"/>
      <c r="AN10" s="229">
        <f t="shared" si="13"/>
        <v>0</v>
      </c>
      <c r="AO10" s="205"/>
      <c r="AP10" s="229">
        <f t="shared" si="14"/>
        <v>0</v>
      </c>
      <c r="AQ10" s="205"/>
      <c r="AR10" s="229">
        <f t="shared" si="15"/>
        <v>0</v>
      </c>
      <c r="AS10" s="205"/>
      <c r="AT10" s="229">
        <f t="shared" si="16"/>
        <v>0</v>
      </c>
      <c r="AU10" s="205"/>
      <c r="AV10" s="229">
        <f t="shared" si="17"/>
        <v>0</v>
      </c>
      <c r="AW10" s="205"/>
      <c r="AX10" s="229">
        <f t="shared" si="6"/>
        <v>0</v>
      </c>
      <c r="AY10" s="229">
        <f t="shared" si="7"/>
        <v>0</v>
      </c>
      <c r="AZ10" s="229">
        <f t="shared" si="8"/>
        <v>0</v>
      </c>
      <c r="BA10" s="229" t="str">
        <f t="shared" si="9"/>
        <v/>
      </c>
      <c r="BB10" s="229" t="str">
        <f>IFERROR(IF(ISNUMBER(BA10),VLOOKUP(BA10,'Listas y tablas'!$AC$2:$AF$7,2,FALSE),""),"")</f>
        <v/>
      </c>
      <c r="BC10" s="229" t="str">
        <f t="shared" si="10"/>
        <v/>
      </c>
      <c r="BD10" s="235" t="str">
        <f>IFERROR(VLOOKUP(BC10,'Listas y tablas'!$AH$3:$AI$17,2,FALSE),"")</f>
        <v/>
      </c>
      <c r="BE10" s="240"/>
      <c r="BF10" s="242"/>
      <c r="BG10" s="141"/>
      <c r="BH10" s="141"/>
      <c r="BI10" s="141"/>
      <c r="BJ10" s="141"/>
      <c r="BK10" s="141"/>
      <c r="BL10" s="141"/>
      <c r="BM10" s="141"/>
      <c r="BN10" s="141"/>
      <c r="BO10" s="141"/>
      <c r="BP10" s="141"/>
    </row>
    <row r="11" spans="1:68" ht="151.5" customHeight="1">
      <c r="A11" s="163"/>
      <c r="B11" s="125" t="str">
        <f>IFERROR(VLOOKUP($A11,Riesgos!$A$7:$H$64,2,FALSE),"")</f>
        <v/>
      </c>
      <c r="C11" s="126" t="str">
        <f>IFERROR(VLOOKUP($A11,Riesgos!$A$7:$H$64,7,FALSE),"")</f>
        <v/>
      </c>
      <c r="D11" s="126" t="str">
        <f>IFERROR(VLOOKUP($A11,Riesgos!$A$7:$H$64,8,FALSE),"")</f>
        <v/>
      </c>
      <c r="E11" s="206"/>
      <c r="F11" s="222"/>
      <c r="G11" s="127" t="str">
        <f>IF(ISNUMBER(F11),VLOOKUP(F11,'Listas y tablas'!$AC$2:$AF$7,2,FALSE),"")</f>
        <v/>
      </c>
      <c r="H11" s="222"/>
      <c r="I11" s="222"/>
      <c r="J11" s="222"/>
      <c r="K11" s="222"/>
      <c r="L11" s="222"/>
      <c r="M11" s="222"/>
      <c r="N11" s="222"/>
      <c r="O11" s="222"/>
      <c r="P11" s="222"/>
      <c r="Q11" s="222"/>
      <c r="R11" s="222"/>
      <c r="S11" s="222"/>
      <c r="T11" s="222"/>
      <c r="U11" s="222"/>
      <c r="V11" s="222"/>
      <c r="W11" s="222"/>
      <c r="X11" s="222"/>
      <c r="Y11" s="222"/>
      <c r="Z11" s="222"/>
      <c r="AA11" s="127">
        <f t="shared" si="0"/>
        <v>0</v>
      </c>
      <c r="AB11" s="227" t="str">
        <f t="shared" si="1"/>
        <v/>
      </c>
      <c r="AC11" s="127" t="str">
        <f t="shared" si="2"/>
        <v/>
      </c>
      <c r="AD11" s="228" t="str">
        <f>IFERROR(VLOOKUP(AC11,'Listas y tablas'!$AH$3:$AI$17,2,FALSE),"")</f>
        <v/>
      </c>
      <c r="AE11" s="127" t="str">
        <f t="shared" si="3"/>
        <v>C</v>
      </c>
      <c r="AF11" s="229">
        <f t="shared" si="11"/>
        <v>4</v>
      </c>
      <c r="AG11" s="229" t="str">
        <f t="shared" si="4"/>
        <v>C4</v>
      </c>
      <c r="AH11" s="231"/>
      <c r="AI11" s="229" t="str">
        <f t="shared" si="5"/>
        <v/>
      </c>
      <c r="AJ11" s="205"/>
      <c r="AK11" s="205"/>
      <c r="AL11" s="229">
        <f t="shared" si="12"/>
        <v>0</v>
      </c>
      <c r="AM11" s="205"/>
      <c r="AN11" s="229">
        <f t="shared" si="13"/>
        <v>0</v>
      </c>
      <c r="AO11" s="205"/>
      <c r="AP11" s="229">
        <f t="shared" si="14"/>
        <v>0</v>
      </c>
      <c r="AQ11" s="205"/>
      <c r="AR11" s="229">
        <f t="shared" si="15"/>
        <v>0</v>
      </c>
      <c r="AS11" s="205"/>
      <c r="AT11" s="229">
        <f t="shared" si="16"/>
        <v>0</v>
      </c>
      <c r="AU11" s="205"/>
      <c r="AV11" s="229">
        <f t="shared" si="17"/>
        <v>0</v>
      </c>
      <c r="AW11" s="205"/>
      <c r="AX11" s="229">
        <f t="shared" si="6"/>
        <v>0</v>
      </c>
      <c r="AY11" s="229">
        <f t="shared" si="7"/>
        <v>0</v>
      </c>
      <c r="AZ11" s="229">
        <f t="shared" si="8"/>
        <v>0</v>
      </c>
      <c r="BA11" s="229" t="str">
        <f t="shared" si="9"/>
        <v/>
      </c>
      <c r="BB11" s="229" t="str">
        <f>IFERROR(IF(ISNUMBER(BA11),VLOOKUP(BA11,'Listas y tablas'!$AC$2:$AF$7,2,FALSE),""),"")</f>
        <v/>
      </c>
      <c r="BC11" s="229" t="str">
        <f t="shared" si="10"/>
        <v/>
      </c>
      <c r="BD11" s="235" t="str">
        <f>IFERROR(VLOOKUP(BC11,'Listas y tablas'!$AH$3:$AI$17,2,FALSE),"")</f>
        <v/>
      </c>
      <c r="BE11" s="240"/>
      <c r="BF11" s="242"/>
      <c r="BG11" s="141"/>
      <c r="BH11" s="141"/>
      <c r="BI11" s="141"/>
      <c r="BJ11" s="141"/>
      <c r="BK11" s="141"/>
      <c r="BL11" s="141"/>
      <c r="BM11" s="141"/>
      <c r="BN11" s="141"/>
      <c r="BO11" s="141"/>
      <c r="BP11" s="141"/>
    </row>
    <row r="12" spans="1:68" ht="151.5" customHeight="1">
      <c r="A12" s="163"/>
      <c r="B12" s="125" t="str">
        <f>IFERROR(VLOOKUP($A12,Riesgos!$A$7:$H$64,2,FALSE),"")</f>
        <v/>
      </c>
      <c r="C12" s="126" t="str">
        <f>IFERROR(VLOOKUP($A12,Riesgos!$A$7:$H$64,7,FALSE),"")</f>
        <v/>
      </c>
      <c r="D12" s="126" t="str">
        <f>IFERROR(VLOOKUP($A12,Riesgos!$A$7:$H$64,8,FALSE),"")</f>
        <v/>
      </c>
      <c r="E12" s="206"/>
      <c r="F12" s="222"/>
      <c r="G12" s="127" t="str">
        <f>IF(ISNUMBER(F12),VLOOKUP(F12,'Listas y tablas'!$AC$2:$AF$7,2,FALSE),"")</f>
        <v/>
      </c>
      <c r="H12" s="222"/>
      <c r="I12" s="222"/>
      <c r="J12" s="222"/>
      <c r="K12" s="222"/>
      <c r="L12" s="222"/>
      <c r="M12" s="222"/>
      <c r="N12" s="222"/>
      <c r="O12" s="222"/>
      <c r="P12" s="222"/>
      <c r="Q12" s="222"/>
      <c r="R12" s="222"/>
      <c r="S12" s="222"/>
      <c r="T12" s="222"/>
      <c r="U12" s="222"/>
      <c r="V12" s="222"/>
      <c r="W12" s="222"/>
      <c r="X12" s="222"/>
      <c r="Y12" s="222"/>
      <c r="Z12" s="222"/>
      <c r="AA12" s="127">
        <f t="shared" si="0"/>
        <v>0</v>
      </c>
      <c r="AB12" s="227" t="str">
        <f t="shared" si="1"/>
        <v/>
      </c>
      <c r="AC12" s="127" t="str">
        <f t="shared" si="2"/>
        <v/>
      </c>
      <c r="AD12" s="228" t="str">
        <f>IFERROR(VLOOKUP(AC12,'Listas y tablas'!$AH$3:$AI$17,2,FALSE),"")</f>
        <v/>
      </c>
      <c r="AE12" s="127" t="str">
        <f t="shared" si="3"/>
        <v>C</v>
      </c>
      <c r="AF12" s="229">
        <f t="shared" si="11"/>
        <v>5</v>
      </c>
      <c r="AG12" s="229" t="str">
        <f t="shared" si="4"/>
        <v>C5</v>
      </c>
      <c r="AH12" s="231"/>
      <c r="AI12" s="229" t="str">
        <f t="shared" si="5"/>
        <v/>
      </c>
      <c r="AJ12" s="205"/>
      <c r="AK12" s="205"/>
      <c r="AL12" s="229">
        <f t="shared" si="12"/>
        <v>0</v>
      </c>
      <c r="AM12" s="205"/>
      <c r="AN12" s="229">
        <f t="shared" si="13"/>
        <v>0</v>
      </c>
      <c r="AO12" s="205"/>
      <c r="AP12" s="229">
        <f t="shared" si="14"/>
        <v>0</v>
      </c>
      <c r="AQ12" s="205"/>
      <c r="AR12" s="229">
        <f t="shared" si="15"/>
        <v>0</v>
      </c>
      <c r="AS12" s="205"/>
      <c r="AT12" s="229">
        <f t="shared" si="16"/>
        <v>0</v>
      </c>
      <c r="AU12" s="205"/>
      <c r="AV12" s="229">
        <f t="shared" si="17"/>
        <v>0</v>
      </c>
      <c r="AW12" s="205"/>
      <c r="AX12" s="229">
        <f t="shared" si="6"/>
        <v>0</v>
      </c>
      <c r="AY12" s="229">
        <f t="shared" si="7"/>
        <v>0</v>
      </c>
      <c r="AZ12" s="229">
        <f t="shared" si="8"/>
        <v>0</v>
      </c>
      <c r="BA12" s="229" t="str">
        <f t="shared" si="9"/>
        <v/>
      </c>
      <c r="BB12" s="229" t="str">
        <f>IFERROR(IF(ISNUMBER(BA12),VLOOKUP(BA12,'Listas y tablas'!$AC$2:$AF$7,2,FALSE),""),"")</f>
        <v/>
      </c>
      <c r="BC12" s="229" t="str">
        <f t="shared" si="10"/>
        <v/>
      </c>
      <c r="BD12" s="235" t="str">
        <f>IFERROR(VLOOKUP(BC12,'Listas y tablas'!$AH$3:$AI$17,2,FALSE),"")</f>
        <v/>
      </c>
      <c r="BE12" s="240"/>
      <c r="BF12" s="242"/>
      <c r="BG12" s="141"/>
      <c r="BH12" s="141"/>
      <c r="BI12" s="141"/>
      <c r="BJ12" s="141"/>
      <c r="BK12" s="141"/>
      <c r="BL12" s="141"/>
      <c r="BM12" s="141"/>
      <c r="BN12" s="141"/>
      <c r="BO12" s="141"/>
      <c r="BP12" s="141"/>
    </row>
    <row r="13" spans="1:68" ht="151.5" customHeight="1">
      <c r="A13" s="163"/>
      <c r="B13" s="125" t="str">
        <f>IFERROR(VLOOKUP($A13,Riesgos!$A$7:$H$64,2,FALSE),"")</f>
        <v/>
      </c>
      <c r="C13" s="126" t="str">
        <f>IFERROR(VLOOKUP($A13,Riesgos!$A$7:$H$64,7,FALSE),"")</f>
        <v/>
      </c>
      <c r="D13" s="126" t="str">
        <f>IFERROR(VLOOKUP($A13,Riesgos!$A$7:$H$64,8,FALSE),"")</f>
        <v/>
      </c>
      <c r="E13" s="206"/>
      <c r="F13" s="222"/>
      <c r="G13" s="127" t="str">
        <f>IF(ISNUMBER(F13),VLOOKUP(F13,'Listas y tablas'!$AC$2:$AF$7,2,FALSE),"")</f>
        <v/>
      </c>
      <c r="H13" s="222"/>
      <c r="I13" s="222"/>
      <c r="J13" s="222"/>
      <c r="K13" s="222"/>
      <c r="L13" s="222"/>
      <c r="M13" s="222"/>
      <c r="N13" s="222"/>
      <c r="O13" s="222"/>
      <c r="P13" s="222"/>
      <c r="Q13" s="222"/>
      <c r="R13" s="222"/>
      <c r="S13" s="222"/>
      <c r="T13" s="222"/>
      <c r="U13" s="222"/>
      <c r="V13" s="222"/>
      <c r="W13" s="222"/>
      <c r="X13" s="222"/>
      <c r="Y13" s="222"/>
      <c r="Z13" s="222"/>
      <c r="AA13" s="127">
        <f t="shared" si="0"/>
        <v>0</v>
      </c>
      <c r="AB13" s="227" t="str">
        <f t="shared" si="1"/>
        <v/>
      </c>
      <c r="AC13" s="127" t="str">
        <f t="shared" si="2"/>
        <v/>
      </c>
      <c r="AD13" s="228" t="str">
        <f>IFERROR(VLOOKUP(AC13,'Listas y tablas'!$AH$3:$AI$17,2,FALSE),"")</f>
        <v/>
      </c>
      <c r="AE13" s="127" t="str">
        <f t="shared" si="3"/>
        <v>C</v>
      </c>
      <c r="AF13" s="229">
        <f t="shared" si="11"/>
        <v>6</v>
      </c>
      <c r="AG13" s="229" t="str">
        <f t="shared" si="4"/>
        <v>C6</v>
      </c>
      <c r="AH13" s="231"/>
      <c r="AI13" s="229" t="str">
        <f t="shared" si="5"/>
        <v/>
      </c>
      <c r="AJ13" s="205"/>
      <c r="AK13" s="205"/>
      <c r="AL13" s="229">
        <f t="shared" si="12"/>
        <v>0</v>
      </c>
      <c r="AM13" s="205"/>
      <c r="AN13" s="229">
        <f t="shared" si="13"/>
        <v>0</v>
      </c>
      <c r="AO13" s="205"/>
      <c r="AP13" s="229">
        <f t="shared" si="14"/>
        <v>0</v>
      </c>
      <c r="AQ13" s="205"/>
      <c r="AR13" s="229">
        <f t="shared" si="15"/>
        <v>0</v>
      </c>
      <c r="AS13" s="205"/>
      <c r="AT13" s="229">
        <f t="shared" si="16"/>
        <v>0</v>
      </c>
      <c r="AU13" s="205"/>
      <c r="AV13" s="229">
        <f t="shared" si="17"/>
        <v>0</v>
      </c>
      <c r="AW13" s="205"/>
      <c r="AX13" s="229">
        <f t="shared" si="6"/>
        <v>0</v>
      </c>
      <c r="AY13" s="229">
        <f t="shared" si="7"/>
        <v>0</v>
      </c>
      <c r="AZ13" s="229">
        <f t="shared" si="8"/>
        <v>0</v>
      </c>
      <c r="BA13" s="229" t="str">
        <f t="shared" si="9"/>
        <v/>
      </c>
      <c r="BB13" s="229" t="str">
        <f>IFERROR(IF(ISNUMBER(BA13),VLOOKUP(BA13,'Listas y tablas'!$AC$2:$AF$7,2,FALSE),""),"")</f>
        <v/>
      </c>
      <c r="BC13" s="229" t="str">
        <f t="shared" si="10"/>
        <v/>
      </c>
      <c r="BD13" s="235" t="str">
        <f>IFERROR(VLOOKUP(BC13,'Listas y tablas'!$AH$3:$AI$17,2,FALSE),"")</f>
        <v/>
      </c>
      <c r="BE13" s="240"/>
      <c r="BF13" s="242"/>
      <c r="BG13" s="141"/>
      <c r="BH13" s="141"/>
      <c r="BI13" s="141"/>
      <c r="BJ13" s="141"/>
      <c r="BK13" s="141"/>
      <c r="BL13" s="141"/>
      <c r="BM13" s="141"/>
      <c r="BN13" s="141"/>
      <c r="BO13" s="141"/>
      <c r="BP13" s="141"/>
    </row>
    <row r="14" spans="1:68" ht="151.5" customHeight="1">
      <c r="A14" s="163"/>
      <c r="B14" s="125" t="str">
        <f>IFERROR(VLOOKUP($A14,Riesgos!$A$7:$H$64,2,FALSE),"")</f>
        <v/>
      </c>
      <c r="C14" s="126" t="str">
        <f>IFERROR(VLOOKUP($A14,Riesgos!$A$7:$H$64,7,FALSE),"")</f>
        <v/>
      </c>
      <c r="D14" s="126" t="str">
        <f>IFERROR(VLOOKUP($A14,Riesgos!$A$7:$H$64,8,FALSE),"")</f>
        <v/>
      </c>
      <c r="E14" s="206"/>
      <c r="F14" s="222"/>
      <c r="G14" s="127" t="str">
        <f>IF(ISNUMBER(F14),VLOOKUP(F14,'Listas y tablas'!$AC$2:$AF$7,2,FALSE),"")</f>
        <v/>
      </c>
      <c r="H14" s="222"/>
      <c r="I14" s="222"/>
      <c r="J14" s="222"/>
      <c r="K14" s="222"/>
      <c r="L14" s="222"/>
      <c r="M14" s="222"/>
      <c r="N14" s="222"/>
      <c r="O14" s="222"/>
      <c r="P14" s="222"/>
      <c r="Q14" s="222"/>
      <c r="R14" s="222"/>
      <c r="S14" s="222"/>
      <c r="T14" s="222"/>
      <c r="U14" s="222"/>
      <c r="V14" s="222"/>
      <c r="W14" s="222"/>
      <c r="X14" s="222"/>
      <c r="Y14" s="222"/>
      <c r="Z14" s="222"/>
      <c r="AA14" s="127">
        <f t="shared" si="0"/>
        <v>0</v>
      </c>
      <c r="AB14" s="227" t="str">
        <f t="shared" si="1"/>
        <v/>
      </c>
      <c r="AC14" s="127" t="str">
        <f t="shared" si="2"/>
        <v/>
      </c>
      <c r="AD14" s="228" t="str">
        <f>IFERROR(VLOOKUP(AC14,'Listas y tablas'!$AH$3:$AI$17,2,FALSE),"")</f>
        <v/>
      </c>
      <c r="AE14" s="127" t="str">
        <f t="shared" si="3"/>
        <v>C</v>
      </c>
      <c r="AF14" s="229">
        <f t="shared" si="11"/>
        <v>7</v>
      </c>
      <c r="AG14" s="229" t="str">
        <f t="shared" si="4"/>
        <v>C7</v>
      </c>
      <c r="AH14" s="231"/>
      <c r="AI14" s="229" t="str">
        <f t="shared" si="5"/>
        <v/>
      </c>
      <c r="AJ14" s="205"/>
      <c r="AK14" s="205"/>
      <c r="AL14" s="229">
        <f t="shared" si="12"/>
        <v>0</v>
      </c>
      <c r="AM14" s="205"/>
      <c r="AN14" s="229">
        <f t="shared" si="13"/>
        <v>0</v>
      </c>
      <c r="AO14" s="205"/>
      <c r="AP14" s="229">
        <f t="shared" si="14"/>
        <v>0</v>
      </c>
      <c r="AQ14" s="205"/>
      <c r="AR14" s="229">
        <f t="shared" si="15"/>
        <v>0</v>
      </c>
      <c r="AS14" s="205"/>
      <c r="AT14" s="229">
        <f t="shared" si="16"/>
        <v>0</v>
      </c>
      <c r="AU14" s="205"/>
      <c r="AV14" s="229">
        <f t="shared" si="17"/>
        <v>0</v>
      </c>
      <c r="AW14" s="205"/>
      <c r="AX14" s="229">
        <f t="shared" si="6"/>
        <v>0</v>
      </c>
      <c r="AY14" s="229">
        <f t="shared" si="7"/>
        <v>0</v>
      </c>
      <c r="AZ14" s="229">
        <f t="shared" si="8"/>
        <v>0</v>
      </c>
      <c r="BA14" s="229" t="str">
        <f t="shared" si="9"/>
        <v/>
      </c>
      <c r="BB14" s="229" t="str">
        <f>IFERROR(IF(ISNUMBER(BA14),VLOOKUP(BA14,'Listas y tablas'!$AC$2:$AF$7,2,FALSE),""),"")</f>
        <v/>
      </c>
      <c r="BC14" s="229" t="str">
        <f t="shared" si="10"/>
        <v/>
      </c>
      <c r="BD14" s="235" t="str">
        <f>IFERROR(VLOOKUP(BC14,'Listas y tablas'!$AH$3:$AI$17,2,FALSE),"")</f>
        <v/>
      </c>
      <c r="BE14" s="240"/>
      <c r="BF14" s="242"/>
      <c r="BG14" s="141"/>
      <c r="BH14" s="141"/>
      <c r="BI14" s="141"/>
      <c r="BJ14" s="141"/>
      <c r="BK14" s="141"/>
      <c r="BL14" s="141"/>
      <c r="BM14" s="141"/>
      <c r="BN14" s="141"/>
      <c r="BO14" s="141"/>
      <c r="BP14" s="141"/>
    </row>
    <row r="15" spans="1:68" ht="151.5" customHeight="1">
      <c r="A15" s="163"/>
      <c r="B15" s="125" t="str">
        <f>IFERROR(VLOOKUP($A15,Riesgos!$A$7:$H$64,2,FALSE),"")</f>
        <v/>
      </c>
      <c r="C15" s="126" t="str">
        <f>IFERROR(VLOOKUP($A15,Riesgos!$A$7:$H$64,7,FALSE),"")</f>
        <v/>
      </c>
      <c r="D15" s="126" t="str">
        <f>IFERROR(VLOOKUP($A15,Riesgos!$A$7:$H$64,8,FALSE),"")</f>
        <v/>
      </c>
      <c r="E15" s="206"/>
      <c r="F15" s="222"/>
      <c r="G15" s="127" t="str">
        <f>IF(ISNUMBER(F15),VLOOKUP(F15,'Listas y tablas'!$AC$2:$AF$7,2,FALSE),"")</f>
        <v/>
      </c>
      <c r="H15" s="222"/>
      <c r="I15" s="222"/>
      <c r="J15" s="222"/>
      <c r="K15" s="222"/>
      <c r="L15" s="222"/>
      <c r="M15" s="222"/>
      <c r="N15" s="222"/>
      <c r="O15" s="222"/>
      <c r="P15" s="222"/>
      <c r="Q15" s="222"/>
      <c r="R15" s="222"/>
      <c r="S15" s="222"/>
      <c r="T15" s="222"/>
      <c r="U15" s="222"/>
      <c r="V15" s="222"/>
      <c r="W15" s="222"/>
      <c r="X15" s="222"/>
      <c r="Y15" s="222"/>
      <c r="Z15" s="222"/>
      <c r="AA15" s="127">
        <f t="shared" si="0"/>
        <v>0</v>
      </c>
      <c r="AB15" s="227" t="str">
        <f t="shared" si="1"/>
        <v/>
      </c>
      <c r="AC15" s="127" t="str">
        <f t="shared" si="2"/>
        <v/>
      </c>
      <c r="AD15" s="228" t="str">
        <f>IFERROR(VLOOKUP(AC15,'Listas y tablas'!$AH$3:$AI$17,2,FALSE),"")</f>
        <v/>
      </c>
      <c r="AE15" s="127" t="str">
        <f t="shared" si="3"/>
        <v>C</v>
      </c>
      <c r="AF15" s="229">
        <f t="shared" si="11"/>
        <v>8</v>
      </c>
      <c r="AG15" s="229" t="str">
        <f t="shared" si="4"/>
        <v>C8</v>
      </c>
      <c r="AH15" s="231"/>
      <c r="AI15" s="229" t="str">
        <f t="shared" si="5"/>
        <v/>
      </c>
      <c r="AJ15" s="205"/>
      <c r="AK15" s="205"/>
      <c r="AL15" s="229">
        <f t="shared" si="12"/>
        <v>0</v>
      </c>
      <c r="AM15" s="205"/>
      <c r="AN15" s="229">
        <f t="shared" si="13"/>
        <v>0</v>
      </c>
      <c r="AO15" s="205"/>
      <c r="AP15" s="229">
        <f t="shared" si="14"/>
        <v>0</v>
      </c>
      <c r="AQ15" s="205"/>
      <c r="AR15" s="229">
        <f t="shared" si="15"/>
        <v>0</v>
      </c>
      <c r="AS15" s="205"/>
      <c r="AT15" s="229">
        <f t="shared" si="16"/>
        <v>0</v>
      </c>
      <c r="AU15" s="205"/>
      <c r="AV15" s="229">
        <f t="shared" si="17"/>
        <v>0</v>
      </c>
      <c r="AW15" s="205"/>
      <c r="AX15" s="229">
        <f t="shared" si="6"/>
        <v>0</v>
      </c>
      <c r="AY15" s="229">
        <f t="shared" si="7"/>
        <v>0</v>
      </c>
      <c r="AZ15" s="229">
        <f t="shared" si="8"/>
        <v>0</v>
      </c>
      <c r="BA15" s="229" t="str">
        <f t="shared" si="9"/>
        <v/>
      </c>
      <c r="BB15" s="229" t="str">
        <f>IFERROR(IF(ISNUMBER(BA15),VLOOKUP(BA15,'Listas y tablas'!$AC$2:$AF$7,2,FALSE),""),"")</f>
        <v/>
      </c>
      <c r="BC15" s="229" t="str">
        <f t="shared" si="10"/>
        <v/>
      </c>
      <c r="BD15" s="235" t="str">
        <f>IFERROR(VLOOKUP(BC15,'Listas y tablas'!$AH$3:$AI$17,2,FALSE),"")</f>
        <v/>
      </c>
      <c r="BE15" s="240"/>
      <c r="BF15" s="242"/>
      <c r="BG15" s="141"/>
      <c r="BH15" s="141"/>
      <c r="BI15" s="141"/>
      <c r="BJ15" s="141"/>
      <c r="BK15" s="141"/>
      <c r="BL15" s="141"/>
      <c r="BM15" s="141"/>
      <c r="BN15" s="141"/>
      <c r="BO15" s="141"/>
      <c r="BP15" s="141"/>
    </row>
    <row r="16" spans="1:68" ht="151.5" customHeight="1">
      <c r="A16" s="163"/>
      <c r="B16" s="125" t="str">
        <f>IFERROR(VLOOKUP($A16,Riesgos!$A$7:$H$64,2,FALSE),"")</f>
        <v/>
      </c>
      <c r="C16" s="126" t="str">
        <f>IFERROR(VLOOKUP($A16,Riesgos!$A$7:$H$64,7,FALSE),"")</f>
        <v/>
      </c>
      <c r="D16" s="126" t="str">
        <f>IFERROR(VLOOKUP($A16,Riesgos!$A$7:$H$64,8,FALSE),"")</f>
        <v/>
      </c>
      <c r="E16" s="206"/>
      <c r="F16" s="222"/>
      <c r="G16" s="127" t="str">
        <f>IF(ISNUMBER(F16),VLOOKUP(F16,'Listas y tablas'!$AC$2:$AF$7,2,FALSE),"")</f>
        <v/>
      </c>
      <c r="H16" s="222"/>
      <c r="I16" s="222"/>
      <c r="J16" s="222"/>
      <c r="K16" s="222"/>
      <c r="L16" s="222"/>
      <c r="M16" s="222"/>
      <c r="N16" s="222"/>
      <c r="O16" s="222"/>
      <c r="P16" s="222"/>
      <c r="Q16" s="222"/>
      <c r="R16" s="222"/>
      <c r="S16" s="222"/>
      <c r="T16" s="222"/>
      <c r="U16" s="222"/>
      <c r="V16" s="222"/>
      <c r="W16" s="222"/>
      <c r="X16" s="222"/>
      <c r="Y16" s="222"/>
      <c r="Z16" s="222"/>
      <c r="AA16" s="127">
        <f t="shared" si="0"/>
        <v>0</v>
      </c>
      <c r="AB16" s="227" t="str">
        <f t="shared" si="1"/>
        <v/>
      </c>
      <c r="AC16" s="127" t="str">
        <f t="shared" si="2"/>
        <v/>
      </c>
      <c r="AD16" s="228" t="str">
        <f>IFERROR(VLOOKUP(AC16,'Listas y tablas'!$AH$3:$AI$17,2,FALSE),"")</f>
        <v/>
      </c>
      <c r="AE16" s="127" t="str">
        <f t="shared" si="3"/>
        <v>C</v>
      </c>
      <c r="AF16" s="229">
        <f t="shared" si="11"/>
        <v>9</v>
      </c>
      <c r="AG16" s="229" t="str">
        <f t="shared" si="4"/>
        <v>C9</v>
      </c>
      <c r="AH16" s="232"/>
      <c r="AI16" s="229" t="str">
        <f t="shared" si="5"/>
        <v/>
      </c>
      <c r="AJ16" s="205"/>
      <c r="AK16" s="205"/>
      <c r="AL16" s="229">
        <f t="shared" si="12"/>
        <v>0</v>
      </c>
      <c r="AM16" s="205"/>
      <c r="AN16" s="229">
        <f t="shared" si="13"/>
        <v>0</v>
      </c>
      <c r="AO16" s="205"/>
      <c r="AP16" s="229">
        <f t="shared" si="14"/>
        <v>0</v>
      </c>
      <c r="AQ16" s="205"/>
      <c r="AR16" s="229">
        <f t="shared" si="15"/>
        <v>0</v>
      </c>
      <c r="AS16" s="205"/>
      <c r="AT16" s="229">
        <f t="shared" si="16"/>
        <v>0</v>
      </c>
      <c r="AU16" s="205"/>
      <c r="AV16" s="229">
        <f t="shared" si="17"/>
        <v>0</v>
      </c>
      <c r="AW16" s="205"/>
      <c r="AX16" s="229">
        <f t="shared" si="6"/>
        <v>0</v>
      </c>
      <c r="AY16" s="229">
        <f t="shared" si="7"/>
        <v>0</v>
      </c>
      <c r="AZ16" s="229">
        <f t="shared" si="8"/>
        <v>0</v>
      </c>
      <c r="BA16" s="229" t="str">
        <f t="shared" si="9"/>
        <v/>
      </c>
      <c r="BB16" s="229" t="str">
        <f>IFERROR(IF(ISNUMBER(BA16),VLOOKUP(BA16,'Listas y tablas'!$AC$2:$AF$7,2,FALSE),""),"")</f>
        <v/>
      </c>
      <c r="BC16" s="229" t="str">
        <f t="shared" si="10"/>
        <v/>
      </c>
      <c r="BD16" s="235" t="str">
        <f>IFERROR(VLOOKUP(BC16,'Listas y tablas'!$AH$3:$AI$17,2,FALSE),"")</f>
        <v/>
      </c>
      <c r="BE16" s="240"/>
      <c r="BF16" s="242"/>
      <c r="BG16" s="141"/>
      <c r="BH16" s="141"/>
      <c r="BI16" s="141"/>
      <c r="BJ16" s="141"/>
      <c r="BK16" s="141"/>
      <c r="BL16" s="141"/>
      <c r="BM16" s="141"/>
      <c r="BN16" s="141"/>
      <c r="BO16" s="141"/>
      <c r="BP16" s="141"/>
    </row>
    <row r="17" spans="1:68" ht="151.5" customHeight="1">
      <c r="A17" s="163"/>
      <c r="B17" s="125" t="str">
        <f>IFERROR(VLOOKUP($A17,Riesgos!$A$7:$H$64,2,FALSE),"")</f>
        <v/>
      </c>
      <c r="C17" s="126" t="str">
        <f>IFERROR(VLOOKUP($A17,Riesgos!$A$7:$H$64,7,FALSE),"")</f>
        <v/>
      </c>
      <c r="D17" s="126" t="str">
        <f>IFERROR(VLOOKUP($A17,Riesgos!$A$7:$H$64,8,FALSE),"")</f>
        <v/>
      </c>
      <c r="E17" s="206"/>
      <c r="F17" s="222"/>
      <c r="G17" s="127" t="str">
        <f>IF(ISNUMBER(F17),VLOOKUP(F17,'Listas y tablas'!$AC$2:$AF$7,2,FALSE),"")</f>
        <v/>
      </c>
      <c r="H17" s="222"/>
      <c r="I17" s="222"/>
      <c r="J17" s="222"/>
      <c r="K17" s="222"/>
      <c r="L17" s="222"/>
      <c r="M17" s="222"/>
      <c r="N17" s="222"/>
      <c r="O17" s="222"/>
      <c r="P17" s="222"/>
      <c r="Q17" s="222"/>
      <c r="R17" s="222"/>
      <c r="S17" s="222"/>
      <c r="T17" s="222"/>
      <c r="U17" s="222"/>
      <c r="V17" s="222"/>
      <c r="W17" s="222"/>
      <c r="X17" s="222"/>
      <c r="Y17" s="222"/>
      <c r="Z17" s="222"/>
      <c r="AA17" s="127">
        <f t="shared" si="0"/>
        <v>0</v>
      </c>
      <c r="AB17" s="227" t="str">
        <f t="shared" si="1"/>
        <v/>
      </c>
      <c r="AC17" s="127" t="str">
        <f t="shared" si="2"/>
        <v/>
      </c>
      <c r="AD17" s="228" t="str">
        <f>IFERROR(VLOOKUP(AC17,'Listas y tablas'!$AH$3:$AI$17,2,FALSE),"")</f>
        <v/>
      </c>
      <c r="AE17" s="127" t="str">
        <f t="shared" si="3"/>
        <v>C</v>
      </c>
      <c r="AF17" s="229">
        <f t="shared" si="11"/>
        <v>10</v>
      </c>
      <c r="AG17" s="229" t="str">
        <f t="shared" si="4"/>
        <v>C10</v>
      </c>
      <c r="AH17" s="231"/>
      <c r="AI17" s="229" t="str">
        <f t="shared" si="5"/>
        <v/>
      </c>
      <c r="AJ17" s="205"/>
      <c r="AK17" s="205"/>
      <c r="AL17" s="229">
        <f t="shared" si="12"/>
        <v>0</v>
      </c>
      <c r="AM17" s="205"/>
      <c r="AN17" s="229">
        <f t="shared" si="13"/>
        <v>0</v>
      </c>
      <c r="AO17" s="205"/>
      <c r="AP17" s="229">
        <f t="shared" si="14"/>
        <v>0</v>
      </c>
      <c r="AQ17" s="205"/>
      <c r="AR17" s="229">
        <f t="shared" si="15"/>
        <v>0</v>
      </c>
      <c r="AS17" s="205"/>
      <c r="AT17" s="229">
        <f t="shared" si="16"/>
        <v>0</v>
      </c>
      <c r="AU17" s="205"/>
      <c r="AV17" s="229">
        <f t="shared" si="17"/>
        <v>0</v>
      </c>
      <c r="AW17" s="205"/>
      <c r="AX17" s="229">
        <f t="shared" si="6"/>
        <v>0</v>
      </c>
      <c r="AY17" s="229">
        <f t="shared" si="7"/>
        <v>0</v>
      </c>
      <c r="AZ17" s="229">
        <f t="shared" si="8"/>
        <v>0</v>
      </c>
      <c r="BA17" s="229" t="str">
        <f t="shared" si="9"/>
        <v/>
      </c>
      <c r="BB17" s="229" t="str">
        <f>IFERROR(IF(ISNUMBER(BA17),VLOOKUP(BA17,'Listas y tablas'!$AC$2:$AF$7,2,FALSE),""),"")</f>
        <v/>
      </c>
      <c r="BC17" s="229" t="str">
        <f t="shared" si="10"/>
        <v/>
      </c>
      <c r="BD17" s="235" t="str">
        <f>IFERROR(VLOOKUP(BC17,'Listas y tablas'!$AH$3:$AI$17,2,FALSE),"")</f>
        <v/>
      </c>
      <c r="BE17" s="240"/>
      <c r="BF17" s="242"/>
      <c r="BG17" s="141"/>
      <c r="BH17" s="141"/>
      <c r="BI17" s="141"/>
      <c r="BJ17" s="141"/>
      <c r="BK17" s="141"/>
      <c r="BL17" s="141"/>
      <c r="BM17" s="141"/>
      <c r="BN17" s="141"/>
      <c r="BO17" s="141"/>
      <c r="BP17" s="141"/>
    </row>
    <row r="18" spans="1:68" ht="151.5" customHeight="1">
      <c r="A18" s="163"/>
      <c r="B18" s="125" t="str">
        <f>IFERROR(VLOOKUP($A18,Riesgos!$A$7:$H$64,2,FALSE),"")</f>
        <v/>
      </c>
      <c r="C18" s="126" t="str">
        <f>IFERROR(VLOOKUP($A18,Riesgos!$A$7:$H$64,7,FALSE),"")</f>
        <v/>
      </c>
      <c r="D18" s="126" t="str">
        <f>IFERROR(VLOOKUP($A18,Riesgos!$A$7:$H$64,8,FALSE),"")</f>
        <v/>
      </c>
      <c r="E18" s="206"/>
      <c r="F18" s="222"/>
      <c r="G18" s="127" t="str">
        <f>IF(ISNUMBER(F18),VLOOKUP(F18,'Listas y tablas'!$AC$2:$AF$7,2,FALSE),"")</f>
        <v/>
      </c>
      <c r="H18" s="222"/>
      <c r="I18" s="222"/>
      <c r="J18" s="222"/>
      <c r="K18" s="222"/>
      <c r="L18" s="222"/>
      <c r="M18" s="222"/>
      <c r="N18" s="222"/>
      <c r="O18" s="222"/>
      <c r="P18" s="222"/>
      <c r="Q18" s="222"/>
      <c r="R18" s="222"/>
      <c r="S18" s="222"/>
      <c r="T18" s="222"/>
      <c r="U18" s="222"/>
      <c r="V18" s="222"/>
      <c r="W18" s="222"/>
      <c r="X18" s="222"/>
      <c r="Y18" s="222"/>
      <c r="Z18" s="222"/>
      <c r="AA18" s="127">
        <f t="shared" si="0"/>
        <v>0</v>
      </c>
      <c r="AB18" s="227" t="str">
        <f t="shared" si="1"/>
        <v/>
      </c>
      <c r="AC18" s="127" t="str">
        <f t="shared" si="2"/>
        <v/>
      </c>
      <c r="AD18" s="228" t="str">
        <f>IFERROR(VLOOKUP(AC18,'Listas y tablas'!$AH$3:$AI$17,2,FALSE),"")</f>
        <v/>
      </c>
      <c r="AE18" s="127" t="str">
        <f t="shared" si="3"/>
        <v>C</v>
      </c>
      <c r="AF18" s="229">
        <f t="shared" si="11"/>
        <v>11</v>
      </c>
      <c r="AG18" s="229" t="str">
        <f t="shared" si="4"/>
        <v>C11</v>
      </c>
      <c r="AH18" s="231"/>
      <c r="AI18" s="229" t="str">
        <f t="shared" si="5"/>
        <v/>
      </c>
      <c r="AJ18" s="205"/>
      <c r="AK18" s="205"/>
      <c r="AL18" s="229">
        <f t="shared" si="12"/>
        <v>0</v>
      </c>
      <c r="AM18" s="205"/>
      <c r="AN18" s="229">
        <f t="shared" si="13"/>
        <v>0</v>
      </c>
      <c r="AO18" s="205"/>
      <c r="AP18" s="229">
        <f t="shared" si="14"/>
        <v>0</v>
      </c>
      <c r="AQ18" s="205"/>
      <c r="AR18" s="229">
        <f t="shared" si="15"/>
        <v>0</v>
      </c>
      <c r="AS18" s="205"/>
      <c r="AT18" s="229">
        <f t="shared" si="16"/>
        <v>0</v>
      </c>
      <c r="AU18" s="205"/>
      <c r="AV18" s="229">
        <f t="shared" si="17"/>
        <v>0</v>
      </c>
      <c r="AW18" s="205"/>
      <c r="AX18" s="229">
        <f t="shared" si="6"/>
        <v>0</v>
      </c>
      <c r="AY18" s="229">
        <f t="shared" si="7"/>
        <v>0</v>
      </c>
      <c r="AZ18" s="229">
        <f t="shared" si="8"/>
        <v>0</v>
      </c>
      <c r="BA18" s="229" t="str">
        <f t="shared" si="9"/>
        <v/>
      </c>
      <c r="BB18" s="229" t="str">
        <f>IFERROR(IF(ISNUMBER(BA18),VLOOKUP(BA18,'Listas y tablas'!$AC$2:$AF$7,2,FALSE),""),"")</f>
        <v/>
      </c>
      <c r="BC18" s="229" t="str">
        <f t="shared" si="10"/>
        <v/>
      </c>
      <c r="BD18" s="235" t="str">
        <f>IFERROR(VLOOKUP(BC18,'Listas y tablas'!$AH$3:$AI$17,2,FALSE),"")</f>
        <v/>
      </c>
      <c r="BE18" s="240"/>
      <c r="BF18" s="242"/>
      <c r="BG18" s="141"/>
      <c r="BH18" s="141"/>
      <c r="BI18" s="141"/>
      <c r="BJ18" s="141"/>
      <c r="BK18" s="141"/>
      <c r="BL18" s="141"/>
      <c r="BM18" s="141"/>
      <c r="BN18" s="141"/>
      <c r="BO18" s="141"/>
      <c r="BP18" s="141"/>
    </row>
    <row r="19" spans="1:68" ht="151.5" customHeight="1">
      <c r="A19" s="163"/>
      <c r="B19" s="125" t="str">
        <f>IFERROR(VLOOKUP($A19,Riesgos!$A$7:$H$64,2,FALSE),"")</f>
        <v/>
      </c>
      <c r="C19" s="126" t="str">
        <f>IFERROR(VLOOKUP($A19,Riesgos!$A$7:$H$64,7,FALSE),"")</f>
        <v/>
      </c>
      <c r="D19" s="126" t="str">
        <f>IFERROR(VLOOKUP($A19,Riesgos!$A$7:$H$64,8,FALSE),"")</f>
        <v/>
      </c>
      <c r="E19" s="206"/>
      <c r="F19" s="222"/>
      <c r="G19" s="127" t="str">
        <f>IF(ISNUMBER(F19),VLOOKUP(F19,'Listas y tablas'!$AC$2:$AF$7,2,FALSE),"")</f>
        <v/>
      </c>
      <c r="H19" s="222"/>
      <c r="I19" s="222"/>
      <c r="J19" s="222"/>
      <c r="K19" s="222"/>
      <c r="L19" s="222"/>
      <c r="M19" s="222"/>
      <c r="N19" s="222"/>
      <c r="O19" s="222"/>
      <c r="P19" s="222"/>
      <c r="Q19" s="222"/>
      <c r="R19" s="222"/>
      <c r="S19" s="222"/>
      <c r="T19" s="222"/>
      <c r="U19" s="222"/>
      <c r="V19" s="222"/>
      <c r="W19" s="222"/>
      <c r="X19" s="222"/>
      <c r="Y19" s="222"/>
      <c r="Z19" s="222"/>
      <c r="AA19" s="127">
        <f t="shared" si="0"/>
        <v>0</v>
      </c>
      <c r="AB19" s="227" t="str">
        <f t="shared" si="1"/>
        <v/>
      </c>
      <c r="AC19" s="127" t="str">
        <f t="shared" si="2"/>
        <v/>
      </c>
      <c r="AD19" s="228" t="str">
        <f>IFERROR(VLOOKUP(AC19,'Listas y tablas'!$AH$3:$AI$17,2,FALSE),"")</f>
        <v/>
      </c>
      <c r="AE19" s="127" t="str">
        <f t="shared" si="3"/>
        <v>C</v>
      </c>
      <c r="AF19" s="229">
        <f t="shared" si="11"/>
        <v>12</v>
      </c>
      <c r="AG19" s="229" t="str">
        <f t="shared" si="4"/>
        <v>C12</v>
      </c>
      <c r="AH19" s="231"/>
      <c r="AI19" s="229" t="str">
        <f t="shared" si="5"/>
        <v/>
      </c>
      <c r="AJ19" s="205"/>
      <c r="AK19" s="205"/>
      <c r="AL19" s="229">
        <f t="shared" si="12"/>
        <v>0</v>
      </c>
      <c r="AM19" s="205"/>
      <c r="AN19" s="229">
        <f t="shared" si="13"/>
        <v>0</v>
      </c>
      <c r="AO19" s="205"/>
      <c r="AP19" s="229">
        <f t="shared" si="14"/>
        <v>0</v>
      </c>
      <c r="AQ19" s="205"/>
      <c r="AR19" s="229">
        <f t="shared" si="15"/>
        <v>0</v>
      </c>
      <c r="AS19" s="205"/>
      <c r="AT19" s="229">
        <f t="shared" si="16"/>
        <v>0</v>
      </c>
      <c r="AU19" s="205"/>
      <c r="AV19" s="229">
        <f t="shared" si="17"/>
        <v>0</v>
      </c>
      <c r="AW19" s="205"/>
      <c r="AX19" s="229">
        <f t="shared" si="6"/>
        <v>0</v>
      </c>
      <c r="AY19" s="229">
        <f t="shared" si="7"/>
        <v>0</v>
      </c>
      <c r="AZ19" s="229">
        <f t="shared" si="8"/>
        <v>0</v>
      </c>
      <c r="BA19" s="229" t="str">
        <f t="shared" si="9"/>
        <v/>
      </c>
      <c r="BB19" s="229" t="str">
        <f>IFERROR(IF(ISNUMBER(BA19),VLOOKUP(BA19,'Listas y tablas'!$AC$2:$AF$7,2,FALSE),""),"")</f>
        <v/>
      </c>
      <c r="BC19" s="229" t="str">
        <f t="shared" si="10"/>
        <v/>
      </c>
      <c r="BD19" s="235" t="str">
        <f>IFERROR(VLOOKUP(BC19,'Listas y tablas'!$AH$3:$AI$17,2,FALSE),"")</f>
        <v/>
      </c>
      <c r="BE19" s="240"/>
      <c r="BF19" s="242"/>
      <c r="BG19" s="141"/>
      <c r="BH19" s="141"/>
      <c r="BI19" s="141"/>
      <c r="BJ19" s="141"/>
      <c r="BK19" s="141"/>
      <c r="BL19" s="141"/>
      <c r="BM19" s="141"/>
      <c r="BN19" s="141"/>
      <c r="BO19" s="141"/>
      <c r="BP19" s="141"/>
    </row>
    <row r="20" spans="1:68" ht="151.5" customHeight="1">
      <c r="A20" s="163"/>
      <c r="B20" s="125" t="str">
        <f>IFERROR(VLOOKUP($A20,Riesgos!$A$7:$H$64,2,FALSE),"")</f>
        <v/>
      </c>
      <c r="C20" s="126" t="str">
        <f>IFERROR(VLOOKUP($A20,Riesgos!$A$7:$H$64,7,FALSE),"")</f>
        <v/>
      </c>
      <c r="D20" s="126" t="str">
        <f>IFERROR(VLOOKUP($A20,Riesgos!$A$7:$H$64,8,FALSE),"")</f>
        <v/>
      </c>
      <c r="E20" s="206"/>
      <c r="F20" s="222"/>
      <c r="G20" s="127" t="str">
        <f>IF(ISNUMBER(F20),VLOOKUP(F20,'Listas y tablas'!$AC$2:$AF$7,2,FALSE),"")</f>
        <v/>
      </c>
      <c r="H20" s="222"/>
      <c r="I20" s="222"/>
      <c r="J20" s="222"/>
      <c r="K20" s="222"/>
      <c r="L20" s="222"/>
      <c r="M20" s="222"/>
      <c r="N20" s="222"/>
      <c r="O20" s="222"/>
      <c r="P20" s="222"/>
      <c r="Q20" s="222"/>
      <c r="R20" s="222"/>
      <c r="S20" s="222"/>
      <c r="T20" s="222"/>
      <c r="U20" s="222"/>
      <c r="V20" s="222"/>
      <c r="W20" s="222"/>
      <c r="X20" s="222"/>
      <c r="Y20" s="222"/>
      <c r="Z20" s="222"/>
      <c r="AA20" s="127">
        <f t="shared" si="0"/>
        <v>0</v>
      </c>
      <c r="AB20" s="227" t="str">
        <f t="shared" si="1"/>
        <v/>
      </c>
      <c r="AC20" s="127" t="str">
        <f t="shared" si="2"/>
        <v/>
      </c>
      <c r="AD20" s="228" t="str">
        <f>IFERROR(VLOOKUP(AC20,'Listas y tablas'!$AH$3:$AI$17,2,FALSE),"")</f>
        <v/>
      </c>
      <c r="AE20" s="127" t="str">
        <f t="shared" si="3"/>
        <v>C</v>
      </c>
      <c r="AF20" s="229">
        <f t="shared" si="11"/>
        <v>13</v>
      </c>
      <c r="AG20" s="229" t="str">
        <f t="shared" si="4"/>
        <v>C13</v>
      </c>
      <c r="AH20" s="231"/>
      <c r="AI20" s="229" t="str">
        <f t="shared" si="5"/>
        <v/>
      </c>
      <c r="AJ20" s="205"/>
      <c r="AK20" s="205"/>
      <c r="AL20" s="229">
        <f t="shared" si="12"/>
        <v>0</v>
      </c>
      <c r="AM20" s="205"/>
      <c r="AN20" s="229">
        <f t="shared" si="13"/>
        <v>0</v>
      </c>
      <c r="AO20" s="205"/>
      <c r="AP20" s="229">
        <f t="shared" si="14"/>
        <v>0</v>
      </c>
      <c r="AQ20" s="205"/>
      <c r="AR20" s="229">
        <f t="shared" si="15"/>
        <v>0</v>
      </c>
      <c r="AS20" s="205"/>
      <c r="AT20" s="229">
        <f t="shared" si="16"/>
        <v>0</v>
      </c>
      <c r="AU20" s="205"/>
      <c r="AV20" s="229">
        <f t="shared" si="17"/>
        <v>0</v>
      </c>
      <c r="AW20" s="205"/>
      <c r="AX20" s="229">
        <f t="shared" si="6"/>
        <v>0</v>
      </c>
      <c r="AY20" s="229">
        <f t="shared" si="7"/>
        <v>0</v>
      </c>
      <c r="AZ20" s="229">
        <f t="shared" si="8"/>
        <v>0</v>
      </c>
      <c r="BA20" s="229" t="str">
        <f t="shared" si="9"/>
        <v/>
      </c>
      <c r="BB20" s="229" t="str">
        <f>IFERROR(IF(ISNUMBER(BA20),VLOOKUP(BA20,'Listas y tablas'!$AC$2:$AF$7,2,FALSE),""),"")</f>
        <v/>
      </c>
      <c r="BC20" s="229" t="str">
        <f t="shared" si="10"/>
        <v/>
      </c>
      <c r="BD20" s="235" t="str">
        <f>IFERROR(VLOOKUP(BC20,'Listas y tablas'!$AH$3:$AI$17,2,FALSE),"")</f>
        <v/>
      </c>
      <c r="BE20" s="240"/>
      <c r="BF20" s="242"/>
      <c r="BG20" s="141"/>
      <c r="BH20" s="141"/>
      <c r="BI20" s="141"/>
      <c r="BJ20" s="141"/>
      <c r="BK20" s="141"/>
      <c r="BL20" s="141"/>
      <c r="BM20" s="141"/>
      <c r="BN20" s="141"/>
      <c r="BO20" s="141"/>
      <c r="BP20" s="141"/>
    </row>
    <row r="21" spans="1:68" ht="151.5" customHeight="1">
      <c r="A21" s="163"/>
      <c r="B21" s="125" t="str">
        <f>IFERROR(VLOOKUP($A21,Riesgos!$A$7:$H$64,2,FALSE),"")</f>
        <v/>
      </c>
      <c r="C21" s="126" t="str">
        <f>IFERROR(VLOOKUP($A21,Riesgos!$A$7:$H$64,7,FALSE),"")</f>
        <v/>
      </c>
      <c r="D21" s="126" t="str">
        <f>IFERROR(VLOOKUP($A21,Riesgos!$A$7:$H$64,8,FALSE),"")</f>
        <v/>
      </c>
      <c r="E21" s="206"/>
      <c r="F21" s="222"/>
      <c r="G21" s="127" t="str">
        <f>IF(ISNUMBER(F21),VLOOKUP(F21,'Listas y tablas'!$AC$2:$AF$7,2,FALSE),"")</f>
        <v/>
      </c>
      <c r="H21" s="222"/>
      <c r="I21" s="222"/>
      <c r="J21" s="222"/>
      <c r="K21" s="222"/>
      <c r="L21" s="222"/>
      <c r="M21" s="222"/>
      <c r="N21" s="222"/>
      <c r="O21" s="222"/>
      <c r="P21" s="222"/>
      <c r="Q21" s="222"/>
      <c r="R21" s="222"/>
      <c r="S21" s="222"/>
      <c r="T21" s="222"/>
      <c r="U21" s="222"/>
      <c r="V21" s="222"/>
      <c r="W21" s="222"/>
      <c r="X21" s="222"/>
      <c r="Y21" s="222"/>
      <c r="Z21" s="222"/>
      <c r="AA21" s="127">
        <f t="shared" si="0"/>
        <v>0</v>
      </c>
      <c r="AB21" s="227" t="str">
        <f t="shared" si="1"/>
        <v/>
      </c>
      <c r="AC21" s="127" t="str">
        <f t="shared" si="2"/>
        <v/>
      </c>
      <c r="AD21" s="228" t="str">
        <f>IFERROR(VLOOKUP(AC21,'Listas y tablas'!$AH$3:$AI$17,2,FALSE),"")</f>
        <v/>
      </c>
      <c r="AE21" s="127" t="str">
        <f t="shared" si="3"/>
        <v>C</v>
      </c>
      <c r="AF21" s="229">
        <f t="shared" si="11"/>
        <v>14</v>
      </c>
      <c r="AG21" s="229" t="str">
        <f t="shared" si="4"/>
        <v>C14</v>
      </c>
      <c r="AH21" s="231"/>
      <c r="AI21" s="229" t="str">
        <f t="shared" si="5"/>
        <v/>
      </c>
      <c r="AJ21" s="205"/>
      <c r="AK21" s="205"/>
      <c r="AL21" s="229">
        <f t="shared" si="12"/>
        <v>0</v>
      </c>
      <c r="AM21" s="205"/>
      <c r="AN21" s="229">
        <f t="shared" si="13"/>
        <v>0</v>
      </c>
      <c r="AO21" s="205"/>
      <c r="AP21" s="229">
        <f t="shared" si="14"/>
        <v>0</v>
      </c>
      <c r="AQ21" s="205"/>
      <c r="AR21" s="229">
        <f t="shared" si="15"/>
        <v>0</v>
      </c>
      <c r="AS21" s="205"/>
      <c r="AT21" s="229">
        <f t="shared" si="16"/>
        <v>0</v>
      </c>
      <c r="AU21" s="205"/>
      <c r="AV21" s="229">
        <f t="shared" si="17"/>
        <v>0</v>
      </c>
      <c r="AW21" s="205"/>
      <c r="AX21" s="229">
        <f t="shared" si="6"/>
        <v>0</v>
      </c>
      <c r="AY21" s="229">
        <f t="shared" si="7"/>
        <v>0</v>
      </c>
      <c r="AZ21" s="229">
        <f t="shared" si="8"/>
        <v>0</v>
      </c>
      <c r="BA21" s="229" t="str">
        <f t="shared" si="9"/>
        <v/>
      </c>
      <c r="BB21" s="229" t="str">
        <f>IFERROR(IF(ISNUMBER(BA21),VLOOKUP(BA21,'Listas y tablas'!$AC$2:$AF$7,2,FALSE),""),"")</f>
        <v/>
      </c>
      <c r="BC21" s="229" t="str">
        <f t="shared" si="10"/>
        <v/>
      </c>
      <c r="BD21" s="235" t="str">
        <f>IFERROR(VLOOKUP(BC21,'Listas y tablas'!$AH$3:$AI$17,2,FALSE),"")</f>
        <v/>
      </c>
      <c r="BE21" s="240"/>
      <c r="BF21" s="242"/>
      <c r="BG21" s="141"/>
      <c r="BH21" s="141"/>
      <c r="BI21" s="141"/>
      <c r="BJ21" s="141"/>
      <c r="BK21" s="141"/>
      <c r="BL21" s="141"/>
      <c r="BM21" s="141"/>
      <c r="BN21" s="141"/>
      <c r="BO21" s="141"/>
      <c r="BP21" s="141"/>
    </row>
    <row r="22" spans="1:68" ht="151.5" customHeight="1">
      <c r="A22" s="163"/>
      <c r="B22" s="125" t="str">
        <f>IFERROR(VLOOKUP($A22,Riesgos!$A$7:$H$64,2,FALSE),"")</f>
        <v/>
      </c>
      <c r="C22" s="126" t="str">
        <f>IFERROR(VLOOKUP($A22,Riesgos!$A$7:$H$64,7,FALSE),"")</f>
        <v/>
      </c>
      <c r="D22" s="126" t="str">
        <f>IFERROR(VLOOKUP($A22,Riesgos!$A$7:$H$64,8,FALSE),"")</f>
        <v/>
      </c>
      <c r="E22" s="206"/>
      <c r="F22" s="222"/>
      <c r="G22" s="127" t="str">
        <f>IF(ISNUMBER(F22),VLOOKUP(F22,'Listas y tablas'!$AC$2:$AF$7,2,FALSE),"")</f>
        <v/>
      </c>
      <c r="H22" s="222"/>
      <c r="I22" s="222"/>
      <c r="J22" s="222"/>
      <c r="K22" s="222"/>
      <c r="L22" s="222"/>
      <c r="M22" s="222"/>
      <c r="N22" s="222"/>
      <c r="O22" s="222"/>
      <c r="P22" s="222"/>
      <c r="Q22" s="222"/>
      <c r="R22" s="222"/>
      <c r="S22" s="222"/>
      <c r="T22" s="222"/>
      <c r="U22" s="222"/>
      <c r="V22" s="222"/>
      <c r="W22" s="222"/>
      <c r="X22" s="222"/>
      <c r="Y22" s="222"/>
      <c r="Z22" s="222"/>
      <c r="AA22" s="127">
        <f t="shared" si="0"/>
        <v>0</v>
      </c>
      <c r="AB22" s="227" t="str">
        <f t="shared" si="1"/>
        <v/>
      </c>
      <c r="AC22" s="127" t="str">
        <f t="shared" si="2"/>
        <v/>
      </c>
      <c r="AD22" s="228" t="str">
        <f>IFERROR(VLOOKUP(AC22,'Listas y tablas'!$AH$3:$AI$17,2,FALSE),"")</f>
        <v/>
      </c>
      <c r="AE22" s="127" t="str">
        <f t="shared" si="3"/>
        <v>C</v>
      </c>
      <c r="AF22" s="229">
        <f t="shared" si="11"/>
        <v>15</v>
      </c>
      <c r="AG22" s="229" t="str">
        <f t="shared" si="4"/>
        <v>C15</v>
      </c>
      <c r="AH22" s="232"/>
      <c r="AI22" s="229" t="str">
        <f t="shared" si="5"/>
        <v/>
      </c>
      <c r="AJ22" s="205"/>
      <c r="AK22" s="205"/>
      <c r="AL22" s="229">
        <f t="shared" si="12"/>
        <v>0</v>
      </c>
      <c r="AM22" s="205"/>
      <c r="AN22" s="229">
        <f t="shared" si="13"/>
        <v>0</v>
      </c>
      <c r="AO22" s="205"/>
      <c r="AP22" s="229">
        <f t="shared" si="14"/>
        <v>0</v>
      </c>
      <c r="AQ22" s="205"/>
      <c r="AR22" s="229">
        <f t="shared" si="15"/>
        <v>0</v>
      </c>
      <c r="AS22" s="205"/>
      <c r="AT22" s="229">
        <f t="shared" si="16"/>
        <v>0</v>
      </c>
      <c r="AU22" s="205"/>
      <c r="AV22" s="229">
        <f t="shared" si="17"/>
        <v>0</v>
      </c>
      <c r="AW22" s="205"/>
      <c r="AX22" s="229">
        <f t="shared" si="6"/>
        <v>0</v>
      </c>
      <c r="AY22" s="229">
        <f t="shared" si="7"/>
        <v>0</v>
      </c>
      <c r="AZ22" s="229">
        <f t="shared" si="8"/>
        <v>0</v>
      </c>
      <c r="BA22" s="229" t="str">
        <f t="shared" si="9"/>
        <v/>
      </c>
      <c r="BB22" s="229" t="str">
        <f>IFERROR(IF(ISNUMBER(BA22),VLOOKUP(BA22,'Listas y tablas'!$AC$2:$AF$7,2,FALSE),""),"")</f>
        <v/>
      </c>
      <c r="BC22" s="229" t="str">
        <f t="shared" si="10"/>
        <v/>
      </c>
      <c r="BD22" s="235" t="str">
        <f>IFERROR(VLOOKUP(BC22,'Listas y tablas'!$AH$3:$AI$17,2,FALSE),"")</f>
        <v/>
      </c>
      <c r="BE22" s="240"/>
      <c r="BF22" s="242"/>
      <c r="BG22" s="141"/>
      <c r="BH22" s="141"/>
      <c r="BI22" s="141"/>
      <c r="BJ22" s="141"/>
      <c r="BK22" s="141"/>
      <c r="BL22" s="141"/>
      <c r="BM22" s="141"/>
      <c r="BN22" s="141"/>
      <c r="BO22" s="141"/>
      <c r="BP22" s="141"/>
    </row>
    <row r="23" spans="1:68" ht="151.5" customHeight="1">
      <c r="A23" s="163"/>
      <c r="B23" s="125" t="str">
        <f>IFERROR(VLOOKUP($A23,Riesgos!$A$7:$H$64,2,FALSE),"")</f>
        <v/>
      </c>
      <c r="C23" s="126" t="str">
        <f>IFERROR(VLOOKUP($A23,Riesgos!$A$7:$H$64,7,FALSE),"")</f>
        <v/>
      </c>
      <c r="D23" s="126" t="str">
        <f>IFERROR(VLOOKUP($A23,Riesgos!$A$7:$H$64,8,FALSE),"")</f>
        <v/>
      </c>
      <c r="E23" s="206"/>
      <c r="F23" s="222"/>
      <c r="G23" s="127" t="str">
        <f>IF(ISNUMBER(F23),VLOOKUP(F23,'Listas y tablas'!$AC$2:$AF$7,2,FALSE),"")</f>
        <v/>
      </c>
      <c r="H23" s="222"/>
      <c r="I23" s="222"/>
      <c r="J23" s="222"/>
      <c r="K23" s="222"/>
      <c r="L23" s="222"/>
      <c r="M23" s="222"/>
      <c r="N23" s="222"/>
      <c r="O23" s="222"/>
      <c r="P23" s="222"/>
      <c r="Q23" s="222"/>
      <c r="R23" s="222"/>
      <c r="S23" s="222"/>
      <c r="T23" s="222"/>
      <c r="U23" s="222"/>
      <c r="V23" s="222"/>
      <c r="W23" s="222"/>
      <c r="X23" s="222"/>
      <c r="Y23" s="222"/>
      <c r="Z23" s="222"/>
      <c r="AA23" s="127">
        <f t="shared" si="0"/>
        <v>0</v>
      </c>
      <c r="AB23" s="227" t="str">
        <f t="shared" si="1"/>
        <v/>
      </c>
      <c r="AC23" s="127" t="str">
        <f t="shared" si="2"/>
        <v/>
      </c>
      <c r="AD23" s="228" t="str">
        <f>IFERROR(VLOOKUP(AC23,'Listas y tablas'!$AH$3:$AI$17,2,FALSE),"")</f>
        <v/>
      </c>
      <c r="AE23" s="127" t="str">
        <f t="shared" si="3"/>
        <v>C</v>
      </c>
      <c r="AF23" s="229">
        <f t="shared" si="11"/>
        <v>16</v>
      </c>
      <c r="AG23" s="229" t="str">
        <f t="shared" si="4"/>
        <v>C16</v>
      </c>
      <c r="AH23" s="231"/>
      <c r="AI23" s="229" t="str">
        <f t="shared" si="5"/>
        <v/>
      </c>
      <c r="AJ23" s="205"/>
      <c r="AK23" s="205"/>
      <c r="AL23" s="229">
        <f t="shared" si="12"/>
        <v>0</v>
      </c>
      <c r="AM23" s="205"/>
      <c r="AN23" s="229">
        <f t="shared" si="13"/>
        <v>0</v>
      </c>
      <c r="AO23" s="205"/>
      <c r="AP23" s="229">
        <f t="shared" si="14"/>
        <v>0</v>
      </c>
      <c r="AQ23" s="205"/>
      <c r="AR23" s="229">
        <f t="shared" si="15"/>
        <v>0</v>
      </c>
      <c r="AS23" s="205"/>
      <c r="AT23" s="229">
        <f t="shared" si="16"/>
        <v>0</v>
      </c>
      <c r="AU23" s="205"/>
      <c r="AV23" s="229">
        <f t="shared" si="17"/>
        <v>0</v>
      </c>
      <c r="AW23" s="205"/>
      <c r="AX23" s="229">
        <f t="shared" si="6"/>
        <v>0</v>
      </c>
      <c r="AY23" s="229">
        <f t="shared" si="7"/>
        <v>0</v>
      </c>
      <c r="AZ23" s="229">
        <f t="shared" si="8"/>
        <v>0</v>
      </c>
      <c r="BA23" s="229" t="str">
        <f t="shared" si="9"/>
        <v/>
      </c>
      <c r="BB23" s="229" t="str">
        <f>IFERROR(IF(ISNUMBER(BA23),VLOOKUP(BA23,'Listas y tablas'!$AC$2:$AF$7,2,FALSE),""),"")</f>
        <v/>
      </c>
      <c r="BC23" s="229" t="str">
        <f t="shared" si="10"/>
        <v/>
      </c>
      <c r="BD23" s="235" t="str">
        <f>IFERROR(VLOOKUP(BC23,'Listas y tablas'!$AH$3:$AI$17,2,FALSE),"")</f>
        <v/>
      </c>
      <c r="BE23" s="240"/>
      <c r="BF23" s="242"/>
      <c r="BG23" s="141"/>
      <c r="BH23" s="141"/>
      <c r="BI23" s="141"/>
      <c r="BJ23" s="141"/>
      <c r="BK23" s="141"/>
      <c r="BL23" s="141"/>
      <c r="BM23" s="141"/>
      <c r="BN23" s="141"/>
      <c r="BO23" s="141"/>
      <c r="BP23" s="141"/>
    </row>
    <row r="24" spans="1:68" ht="151.5" customHeight="1">
      <c r="A24" s="163"/>
      <c r="B24" s="125" t="str">
        <f>IFERROR(VLOOKUP($A24,Riesgos!$A$7:$H$64,2,FALSE),"")</f>
        <v/>
      </c>
      <c r="C24" s="126" t="str">
        <f>IFERROR(VLOOKUP($A24,Riesgos!$A$7:$H$64,7,FALSE),"")</f>
        <v/>
      </c>
      <c r="D24" s="126" t="str">
        <f>IFERROR(VLOOKUP($A24,Riesgos!$A$7:$H$64,8,FALSE),"")</f>
        <v/>
      </c>
      <c r="E24" s="206"/>
      <c r="F24" s="222"/>
      <c r="G24" s="127" t="str">
        <f>IF(ISNUMBER(F24),VLOOKUP(F24,'Listas y tablas'!$AC$2:$AF$7,2,FALSE),"")</f>
        <v/>
      </c>
      <c r="H24" s="222"/>
      <c r="I24" s="222"/>
      <c r="J24" s="222"/>
      <c r="K24" s="222"/>
      <c r="L24" s="222"/>
      <c r="M24" s="222"/>
      <c r="N24" s="222"/>
      <c r="O24" s="222"/>
      <c r="P24" s="222"/>
      <c r="Q24" s="222"/>
      <c r="R24" s="222"/>
      <c r="S24" s="222"/>
      <c r="T24" s="222"/>
      <c r="U24" s="222"/>
      <c r="V24" s="222"/>
      <c r="W24" s="222"/>
      <c r="X24" s="222"/>
      <c r="Y24" s="222"/>
      <c r="Z24" s="222"/>
      <c r="AA24" s="127">
        <f t="shared" si="0"/>
        <v>0</v>
      </c>
      <c r="AB24" s="227" t="str">
        <f t="shared" si="1"/>
        <v/>
      </c>
      <c r="AC24" s="127" t="str">
        <f t="shared" si="2"/>
        <v/>
      </c>
      <c r="AD24" s="228" t="str">
        <f>IFERROR(VLOOKUP(AC24,'Listas y tablas'!$AH$3:$AI$17,2,FALSE),"")</f>
        <v/>
      </c>
      <c r="AE24" s="127" t="str">
        <f t="shared" si="3"/>
        <v>C</v>
      </c>
      <c r="AF24" s="229">
        <f t="shared" si="11"/>
        <v>17</v>
      </c>
      <c r="AG24" s="229" t="str">
        <f t="shared" si="4"/>
        <v>C17</v>
      </c>
      <c r="AH24" s="231"/>
      <c r="AI24" s="229" t="str">
        <f t="shared" si="5"/>
        <v/>
      </c>
      <c r="AJ24" s="205"/>
      <c r="AK24" s="205"/>
      <c r="AL24" s="229">
        <f t="shared" si="12"/>
        <v>0</v>
      </c>
      <c r="AM24" s="205"/>
      <c r="AN24" s="229">
        <f t="shared" si="13"/>
        <v>0</v>
      </c>
      <c r="AO24" s="205"/>
      <c r="AP24" s="229">
        <f t="shared" si="14"/>
        <v>0</v>
      </c>
      <c r="AQ24" s="205"/>
      <c r="AR24" s="229">
        <f t="shared" si="15"/>
        <v>0</v>
      </c>
      <c r="AS24" s="205"/>
      <c r="AT24" s="229">
        <f t="shared" si="16"/>
        <v>0</v>
      </c>
      <c r="AU24" s="205"/>
      <c r="AV24" s="229">
        <f t="shared" si="17"/>
        <v>0</v>
      </c>
      <c r="AW24" s="205"/>
      <c r="AX24" s="229">
        <f t="shared" si="6"/>
        <v>0</v>
      </c>
      <c r="AY24" s="229">
        <f t="shared" si="7"/>
        <v>0</v>
      </c>
      <c r="AZ24" s="229">
        <f t="shared" si="8"/>
        <v>0</v>
      </c>
      <c r="BA24" s="229" t="str">
        <f t="shared" si="9"/>
        <v/>
      </c>
      <c r="BB24" s="229" t="str">
        <f>IFERROR(IF(ISNUMBER(BA24),VLOOKUP(BA24,'Listas y tablas'!$AC$2:$AF$7,2,FALSE),""),"")</f>
        <v/>
      </c>
      <c r="BC24" s="229" t="str">
        <f t="shared" si="10"/>
        <v/>
      </c>
      <c r="BD24" s="235" t="str">
        <f>IFERROR(VLOOKUP(BC24,'Listas y tablas'!$AH$3:$AI$17,2,FALSE),"")</f>
        <v/>
      </c>
      <c r="BE24" s="240"/>
      <c r="BF24" s="242"/>
      <c r="BG24" s="141"/>
      <c r="BH24" s="141"/>
      <c r="BI24" s="141"/>
      <c r="BJ24" s="141"/>
      <c r="BK24" s="141"/>
      <c r="BL24" s="141"/>
      <c r="BM24" s="141"/>
      <c r="BN24" s="141"/>
      <c r="BO24" s="141"/>
      <c r="BP24" s="141"/>
    </row>
    <row r="25" spans="1:68" ht="151.5" customHeight="1">
      <c r="A25" s="163"/>
      <c r="B25" s="125" t="str">
        <f>IFERROR(VLOOKUP($A25,Riesgos!$A$7:$H$64,2,FALSE),"")</f>
        <v/>
      </c>
      <c r="C25" s="126" t="str">
        <f>IFERROR(VLOOKUP($A25,Riesgos!$A$7:$H$64,7,FALSE),"")</f>
        <v/>
      </c>
      <c r="D25" s="126" t="str">
        <f>IFERROR(VLOOKUP($A25,Riesgos!$A$7:$H$64,8,FALSE),"")</f>
        <v/>
      </c>
      <c r="E25" s="206"/>
      <c r="F25" s="222"/>
      <c r="G25" s="127" t="str">
        <f>IF(ISNUMBER(F25),VLOOKUP(F25,'Listas y tablas'!$AC$2:$AF$7,2,FALSE),"")</f>
        <v/>
      </c>
      <c r="H25" s="222"/>
      <c r="I25" s="222"/>
      <c r="J25" s="222"/>
      <c r="K25" s="222"/>
      <c r="L25" s="222"/>
      <c r="M25" s="222"/>
      <c r="N25" s="222"/>
      <c r="O25" s="222"/>
      <c r="P25" s="222"/>
      <c r="Q25" s="222"/>
      <c r="R25" s="222"/>
      <c r="S25" s="222"/>
      <c r="T25" s="222"/>
      <c r="U25" s="222"/>
      <c r="V25" s="222"/>
      <c r="W25" s="222"/>
      <c r="X25" s="222"/>
      <c r="Y25" s="222"/>
      <c r="Z25" s="222"/>
      <c r="AA25" s="127">
        <f t="shared" si="0"/>
        <v>0</v>
      </c>
      <c r="AB25" s="227" t="str">
        <f t="shared" si="1"/>
        <v/>
      </c>
      <c r="AC25" s="127" t="str">
        <f t="shared" si="2"/>
        <v/>
      </c>
      <c r="AD25" s="228" t="str">
        <f>IFERROR(VLOOKUP(AC25,'Listas y tablas'!$AH$3:$AI$17,2,FALSE),"")</f>
        <v/>
      </c>
      <c r="AE25" s="127" t="str">
        <f t="shared" si="3"/>
        <v>C</v>
      </c>
      <c r="AF25" s="229">
        <f t="shared" si="11"/>
        <v>18</v>
      </c>
      <c r="AG25" s="229" t="str">
        <f t="shared" si="4"/>
        <v>C18</v>
      </c>
      <c r="AH25" s="231"/>
      <c r="AI25" s="229" t="str">
        <f t="shared" si="5"/>
        <v/>
      </c>
      <c r="AJ25" s="205"/>
      <c r="AK25" s="205"/>
      <c r="AL25" s="229">
        <f t="shared" si="12"/>
        <v>0</v>
      </c>
      <c r="AM25" s="205"/>
      <c r="AN25" s="229">
        <f t="shared" si="13"/>
        <v>0</v>
      </c>
      <c r="AO25" s="205"/>
      <c r="AP25" s="229">
        <f t="shared" si="14"/>
        <v>0</v>
      </c>
      <c r="AQ25" s="205"/>
      <c r="AR25" s="229">
        <f t="shared" si="15"/>
        <v>0</v>
      </c>
      <c r="AS25" s="205"/>
      <c r="AT25" s="229">
        <f t="shared" si="16"/>
        <v>0</v>
      </c>
      <c r="AU25" s="205"/>
      <c r="AV25" s="229">
        <f t="shared" si="17"/>
        <v>0</v>
      </c>
      <c r="AW25" s="205"/>
      <c r="AX25" s="229">
        <f t="shared" si="6"/>
        <v>0</v>
      </c>
      <c r="AY25" s="229">
        <f t="shared" si="7"/>
        <v>0</v>
      </c>
      <c r="AZ25" s="229">
        <f t="shared" si="8"/>
        <v>0</v>
      </c>
      <c r="BA25" s="229" t="str">
        <f t="shared" si="9"/>
        <v/>
      </c>
      <c r="BB25" s="229" t="str">
        <f>IFERROR(IF(ISNUMBER(BA25),VLOOKUP(BA25,'Listas y tablas'!$AC$2:$AF$7,2,FALSE),""),"")</f>
        <v/>
      </c>
      <c r="BC25" s="229" t="str">
        <f t="shared" si="10"/>
        <v/>
      </c>
      <c r="BD25" s="235" t="str">
        <f>IFERROR(VLOOKUP(BC25,'Listas y tablas'!$AH$3:$AI$17,2,FALSE),"")</f>
        <v/>
      </c>
      <c r="BE25" s="240"/>
      <c r="BF25" s="242"/>
      <c r="BG25" s="141"/>
      <c r="BH25" s="141"/>
      <c r="BI25" s="141"/>
      <c r="BJ25" s="141"/>
      <c r="BK25" s="141"/>
      <c r="BL25" s="141"/>
      <c r="BM25" s="141"/>
      <c r="BN25" s="141"/>
      <c r="BO25" s="141"/>
      <c r="BP25" s="141"/>
    </row>
    <row r="26" spans="1:68" ht="151.5" customHeight="1">
      <c r="A26" s="163"/>
      <c r="B26" s="125" t="str">
        <f>IFERROR(VLOOKUP($A26,Riesgos!$A$7:$H$64,2,FALSE),"")</f>
        <v/>
      </c>
      <c r="C26" s="126" t="str">
        <f>IFERROR(VLOOKUP($A26,Riesgos!$A$7:$H$64,7,FALSE),"")</f>
        <v/>
      </c>
      <c r="D26" s="126" t="str">
        <f>IFERROR(VLOOKUP($A26,Riesgos!$A$7:$H$64,8,FALSE),"")</f>
        <v/>
      </c>
      <c r="E26" s="206"/>
      <c r="F26" s="222"/>
      <c r="G26" s="127" t="str">
        <f>IF(ISNUMBER(F26),VLOOKUP(F26,'Listas y tablas'!$AC$2:$AF$7,2,FALSE),"")</f>
        <v/>
      </c>
      <c r="H26" s="222"/>
      <c r="I26" s="222"/>
      <c r="J26" s="222"/>
      <c r="K26" s="222"/>
      <c r="L26" s="222"/>
      <c r="M26" s="222"/>
      <c r="N26" s="222"/>
      <c r="O26" s="222"/>
      <c r="P26" s="222"/>
      <c r="Q26" s="222"/>
      <c r="R26" s="222"/>
      <c r="S26" s="222"/>
      <c r="T26" s="222"/>
      <c r="U26" s="222"/>
      <c r="V26" s="222"/>
      <c r="W26" s="222"/>
      <c r="X26" s="222"/>
      <c r="Y26" s="222"/>
      <c r="Z26" s="222"/>
      <c r="AA26" s="127">
        <f t="shared" si="0"/>
        <v>0</v>
      </c>
      <c r="AB26" s="227" t="str">
        <f t="shared" si="1"/>
        <v/>
      </c>
      <c r="AC26" s="127" t="str">
        <f t="shared" si="2"/>
        <v/>
      </c>
      <c r="AD26" s="228" t="str">
        <f>IFERROR(VLOOKUP(AC26,'Listas y tablas'!$AH$3:$AI$17,2,FALSE),"")</f>
        <v/>
      </c>
      <c r="AE26" s="127" t="str">
        <f t="shared" si="3"/>
        <v>C</v>
      </c>
      <c r="AF26" s="229">
        <f t="shared" si="11"/>
        <v>19</v>
      </c>
      <c r="AG26" s="229" t="str">
        <f t="shared" si="4"/>
        <v>C19</v>
      </c>
      <c r="AH26" s="231"/>
      <c r="AI26" s="229" t="str">
        <f t="shared" si="5"/>
        <v/>
      </c>
      <c r="AJ26" s="205"/>
      <c r="AK26" s="205"/>
      <c r="AL26" s="229">
        <f t="shared" si="12"/>
        <v>0</v>
      </c>
      <c r="AM26" s="205"/>
      <c r="AN26" s="229">
        <f t="shared" si="13"/>
        <v>0</v>
      </c>
      <c r="AO26" s="205"/>
      <c r="AP26" s="229">
        <f t="shared" si="14"/>
        <v>0</v>
      </c>
      <c r="AQ26" s="205"/>
      <c r="AR26" s="229">
        <f t="shared" si="15"/>
        <v>0</v>
      </c>
      <c r="AS26" s="205"/>
      <c r="AT26" s="229">
        <f t="shared" si="16"/>
        <v>0</v>
      </c>
      <c r="AU26" s="205"/>
      <c r="AV26" s="229">
        <f t="shared" si="17"/>
        <v>0</v>
      </c>
      <c r="AW26" s="205"/>
      <c r="AX26" s="229">
        <f t="shared" si="6"/>
        <v>0</v>
      </c>
      <c r="AY26" s="229">
        <f t="shared" si="7"/>
        <v>0</v>
      </c>
      <c r="AZ26" s="229">
        <f t="shared" si="8"/>
        <v>0</v>
      </c>
      <c r="BA26" s="229" t="str">
        <f t="shared" si="9"/>
        <v/>
      </c>
      <c r="BB26" s="229" t="str">
        <f>IFERROR(IF(ISNUMBER(BA26),VLOOKUP(BA26,'Listas y tablas'!$AC$2:$AF$7,2,FALSE),""),"")</f>
        <v/>
      </c>
      <c r="BC26" s="229" t="str">
        <f t="shared" si="10"/>
        <v/>
      </c>
      <c r="BD26" s="235" t="str">
        <f>IFERROR(VLOOKUP(BC26,'Listas y tablas'!$AH$3:$AI$17,2,FALSE),"")</f>
        <v/>
      </c>
      <c r="BE26" s="240"/>
      <c r="BF26" s="242"/>
      <c r="BG26" s="141"/>
      <c r="BH26" s="141"/>
      <c r="BI26" s="141"/>
      <c r="BJ26" s="141"/>
      <c r="BK26" s="141"/>
      <c r="BL26" s="141"/>
      <c r="BM26" s="141"/>
      <c r="BN26" s="141"/>
      <c r="BO26" s="141"/>
      <c r="BP26" s="141"/>
    </row>
    <row r="27" spans="1:68" ht="151.5" customHeight="1">
      <c r="A27" s="163"/>
      <c r="B27" s="125" t="str">
        <f>IFERROR(VLOOKUP($A27,Riesgos!$A$7:$H$64,2,FALSE),"")</f>
        <v/>
      </c>
      <c r="C27" s="126" t="str">
        <f>IFERROR(VLOOKUP($A27,Riesgos!$A$7:$H$64,7,FALSE),"")</f>
        <v/>
      </c>
      <c r="D27" s="126" t="str">
        <f>IFERROR(VLOOKUP($A27,Riesgos!$A$7:$H$64,8,FALSE),"")</f>
        <v/>
      </c>
      <c r="E27" s="206"/>
      <c r="F27" s="222"/>
      <c r="G27" s="127" t="str">
        <f>IF(ISNUMBER(F27),VLOOKUP(F27,'Listas y tablas'!$AC$2:$AF$7,2,FALSE),"")</f>
        <v/>
      </c>
      <c r="H27" s="222"/>
      <c r="I27" s="222"/>
      <c r="J27" s="222"/>
      <c r="K27" s="222"/>
      <c r="L27" s="222"/>
      <c r="M27" s="222"/>
      <c r="N27" s="222"/>
      <c r="O27" s="222"/>
      <c r="P27" s="222"/>
      <c r="Q27" s="222"/>
      <c r="R27" s="222"/>
      <c r="S27" s="222"/>
      <c r="T27" s="222"/>
      <c r="U27" s="222"/>
      <c r="V27" s="222"/>
      <c r="W27" s="222"/>
      <c r="X27" s="222"/>
      <c r="Y27" s="222"/>
      <c r="Z27" s="222"/>
      <c r="AA27" s="127">
        <f t="shared" si="0"/>
        <v>0</v>
      </c>
      <c r="AB27" s="227" t="str">
        <f t="shared" si="1"/>
        <v/>
      </c>
      <c r="AC27" s="127" t="str">
        <f t="shared" si="2"/>
        <v/>
      </c>
      <c r="AD27" s="228" t="str">
        <f>IFERROR(VLOOKUP(AC27,'Listas y tablas'!$AH$3:$AI$17,2,FALSE),"")</f>
        <v/>
      </c>
      <c r="AE27" s="127" t="str">
        <f t="shared" si="3"/>
        <v>C</v>
      </c>
      <c r="AF27" s="229">
        <f t="shared" si="11"/>
        <v>20</v>
      </c>
      <c r="AG27" s="229" t="str">
        <f t="shared" si="4"/>
        <v>C20</v>
      </c>
      <c r="AH27" s="231"/>
      <c r="AI27" s="229" t="str">
        <f t="shared" si="5"/>
        <v/>
      </c>
      <c r="AJ27" s="205"/>
      <c r="AK27" s="205"/>
      <c r="AL27" s="229">
        <f t="shared" si="12"/>
        <v>0</v>
      </c>
      <c r="AM27" s="205"/>
      <c r="AN27" s="229">
        <f t="shared" si="13"/>
        <v>0</v>
      </c>
      <c r="AO27" s="205"/>
      <c r="AP27" s="229">
        <f t="shared" si="14"/>
        <v>0</v>
      </c>
      <c r="AQ27" s="205"/>
      <c r="AR27" s="229">
        <f t="shared" si="15"/>
        <v>0</v>
      </c>
      <c r="AS27" s="205"/>
      <c r="AT27" s="229">
        <f t="shared" si="16"/>
        <v>0</v>
      </c>
      <c r="AU27" s="205"/>
      <c r="AV27" s="229">
        <f t="shared" si="17"/>
        <v>0</v>
      </c>
      <c r="AW27" s="205"/>
      <c r="AX27" s="229">
        <f t="shared" si="6"/>
        <v>0</v>
      </c>
      <c r="AY27" s="229">
        <f t="shared" si="7"/>
        <v>0</v>
      </c>
      <c r="AZ27" s="229">
        <f t="shared" si="8"/>
        <v>0</v>
      </c>
      <c r="BA27" s="229" t="str">
        <f t="shared" si="9"/>
        <v/>
      </c>
      <c r="BB27" s="229" t="str">
        <f>IFERROR(IF(ISNUMBER(BA27),VLOOKUP(BA27,'Listas y tablas'!$AC$2:$AF$7,2,FALSE),""),"")</f>
        <v/>
      </c>
      <c r="BC27" s="229" t="str">
        <f t="shared" si="10"/>
        <v/>
      </c>
      <c r="BD27" s="235" t="str">
        <f>IFERROR(VLOOKUP(BC27,'Listas y tablas'!$AH$3:$AI$17,2,FALSE),"")</f>
        <v/>
      </c>
      <c r="BE27" s="240"/>
      <c r="BF27" s="242"/>
      <c r="BG27" s="141"/>
      <c r="BH27" s="141"/>
      <c r="BI27" s="141"/>
      <c r="BJ27" s="141"/>
      <c r="BK27" s="141"/>
      <c r="BL27" s="141"/>
      <c r="BM27" s="141"/>
      <c r="BN27" s="141"/>
      <c r="BO27" s="141"/>
      <c r="BP27" s="141"/>
    </row>
    <row r="28" spans="1:68" ht="151.5" customHeight="1">
      <c r="A28" s="163"/>
      <c r="B28" s="125" t="str">
        <f>IFERROR(VLOOKUP($A28,Riesgos!$A$7:$H$64,2,FALSE),"")</f>
        <v/>
      </c>
      <c r="C28" s="126" t="str">
        <f>IFERROR(VLOOKUP($A28,Riesgos!$A$7:$H$64,7,FALSE),"")</f>
        <v/>
      </c>
      <c r="D28" s="126" t="str">
        <f>IFERROR(VLOOKUP($A28,Riesgos!$A$7:$H$64,8,FALSE),"")</f>
        <v/>
      </c>
      <c r="E28" s="206"/>
      <c r="F28" s="222"/>
      <c r="G28" s="127" t="str">
        <f>IF(ISNUMBER(F28),VLOOKUP(F28,'Listas y tablas'!$AC$2:$AF$7,2,FALSE),"")</f>
        <v/>
      </c>
      <c r="H28" s="222"/>
      <c r="I28" s="222"/>
      <c r="J28" s="222"/>
      <c r="K28" s="222"/>
      <c r="L28" s="222"/>
      <c r="M28" s="222"/>
      <c r="N28" s="222"/>
      <c r="O28" s="222"/>
      <c r="P28" s="222"/>
      <c r="Q28" s="222"/>
      <c r="R28" s="222"/>
      <c r="S28" s="222"/>
      <c r="T28" s="222"/>
      <c r="U28" s="222"/>
      <c r="V28" s="222"/>
      <c r="W28" s="222"/>
      <c r="X28" s="222"/>
      <c r="Y28" s="222"/>
      <c r="Z28" s="222"/>
      <c r="AA28" s="127">
        <f t="shared" si="0"/>
        <v>0</v>
      </c>
      <c r="AB28" s="227" t="str">
        <f t="shared" si="1"/>
        <v/>
      </c>
      <c r="AC28" s="127" t="str">
        <f t="shared" si="2"/>
        <v/>
      </c>
      <c r="AD28" s="228" t="str">
        <f>IFERROR(VLOOKUP(AC28,'Listas y tablas'!$AH$3:$AI$17,2,FALSE),"")</f>
        <v/>
      </c>
      <c r="AE28" s="127" t="str">
        <f t="shared" si="3"/>
        <v>C</v>
      </c>
      <c r="AF28" s="229">
        <f t="shared" si="11"/>
        <v>21</v>
      </c>
      <c r="AG28" s="229" t="str">
        <f t="shared" si="4"/>
        <v>C21</v>
      </c>
      <c r="AH28" s="232"/>
      <c r="AI28" s="229" t="str">
        <f t="shared" si="5"/>
        <v/>
      </c>
      <c r="AJ28" s="205"/>
      <c r="AK28" s="205"/>
      <c r="AL28" s="229">
        <f t="shared" si="12"/>
        <v>0</v>
      </c>
      <c r="AM28" s="205"/>
      <c r="AN28" s="229">
        <f t="shared" si="13"/>
        <v>0</v>
      </c>
      <c r="AO28" s="205"/>
      <c r="AP28" s="229">
        <f t="shared" si="14"/>
        <v>0</v>
      </c>
      <c r="AQ28" s="205"/>
      <c r="AR28" s="229">
        <f t="shared" si="15"/>
        <v>0</v>
      </c>
      <c r="AS28" s="205"/>
      <c r="AT28" s="229">
        <f t="shared" si="16"/>
        <v>0</v>
      </c>
      <c r="AU28" s="205"/>
      <c r="AV28" s="229">
        <f t="shared" si="17"/>
        <v>0</v>
      </c>
      <c r="AW28" s="205"/>
      <c r="AX28" s="229">
        <f t="shared" si="6"/>
        <v>0</v>
      </c>
      <c r="AY28" s="229">
        <f t="shared" si="7"/>
        <v>0</v>
      </c>
      <c r="AZ28" s="229">
        <f t="shared" si="8"/>
        <v>0</v>
      </c>
      <c r="BA28" s="229" t="str">
        <f t="shared" si="9"/>
        <v/>
      </c>
      <c r="BB28" s="229" t="str">
        <f>IFERROR(IF(ISNUMBER(BA28),VLOOKUP(BA28,'Listas y tablas'!$AC$2:$AF$7,2,FALSE),""),"")</f>
        <v/>
      </c>
      <c r="BC28" s="229" t="str">
        <f t="shared" si="10"/>
        <v/>
      </c>
      <c r="BD28" s="235" t="str">
        <f>IFERROR(VLOOKUP(BC28,'Listas y tablas'!$AH$3:$AI$17,2,FALSE),"")</f>
        <v/>
      </c>
      <c r="BE28" s="240"/>
      <c r="BF28" s="242"/>
      <c r="BG28" s="141"/>
      <c r="BH28" s="141"/>
      <c r="BI28" s="141"/>
      <c r="BJ28" s="141"/>
      <c r="BK28" s="141"/>
      <c r="BL28" s="141"/>
      <c r="BM28" s="141"/>
      <c r="BN28" s="141"/>
      <c r="BO28" s="141"/>
      <c r="BP28" s="141"/>
    </row>
    <row r="29" spans="1:68" ht="151.5" customHeight="1">
      <c r="A29" s="163"/>
      <c r="B29" s="125" t="str">
        <f>IFERROR(VLOOKUP($A29,Riesgos!$A$7:$H$64,2,FALSE),"")</f>
        <v/>
      </c>
      <c r="C29" s="126" t="str">
        <f>IFERROR(VLOOKUP($A29,Riesgos!$A$7:$H$64,7,FALSE),"")</f>
        <v/>
      </c>
      <c r="D29" s="126" t="str">
        <f>IFERROR(VLOOKUP($A29,Riesgos!$A$7:$H$64,8,FALSE),"")</f>
        <v/>
      </c>
      <c r="E29" s="206"/>
      <c r="F29" s="222"/>
      <c r="G29" s="127" t="str">
        <f>IF(ISNUMBER(F29),VLOOKUP(F29,'Listas y tablas'!$AC$2:$AF$7,2,FALSE),"")</f>
        <v/>
      </c>
      <c r="H29" s="222"/>
      <c r="I29" s="222"/>
      <c r="J29" s="222"/>
      <c r="K29" s="222"/>
      <c r="L29" s="222"/>
      <c r="M29" s="222"/>
      <c r="N29" s="222"/>
      <c r="O29" s="222"/>
      <c r="P29" s="222"/>
      <c r="Q29" s="222"/>
      <c r="R29" s="222"/>
      <c r="S29" s="222"/>
      <c r="T29" s="222"/>
      <c r="U29" s="222"/>
      <c r="V29" s="222"/>
      <c r="W29" s="222"/>
      <c r="X29" s="222"/>
      <c r="Y29" s="222"/>
      <c r="Z29" s="222"/>
      <c r="AA29" s="127">
        <f t="shared" si="0"/>
        <v>0</v>
      </c>
      <c r="AB29" s="227" t="str">
        <f t="shared" si="1"/>
        <v/>
      </c>
      <c r="AC29" s="127" t="str">
        <f t="shared" si="2"/>
        <v/>
      </c>
      <c r="AD29" s="228" t="str">
        <f>IFERROR(VLOOKUP(AC29,'Listas y tablas'!$AH$3:$AI$17,2,FALSE),"")</f>
        <v/>
      </c>
      <c r="AE29" s="127" t="str">
        <f t="shared" si="3"/>
        <v>C</v>
      </c>
      <c r="AF29" s="229">
        <f t="shared" si="11"/>
        <v>22</v>
      </c>
      <c r="AG29" s="229" t="str">
        <f t="shared" si="4"/>
        <v>C22</v>
      </c>
      <c r="AH29" s="231"/>
      <c r="AI29" s="229" t="str">
        <f t="shared" si="5"/>
        <v/>
      </c>
      <c r="AJ29" s="205"/>
      <c r="AK29" s="205"/>
      <c r="AL29" s="229">
        <f t="shared" si="12"/>
        <v>0</v>
      </c>
      <c r="AM29" s="205"/>
      <c r="AN29" s="229">
        <f t="shared" si="13"/>
        <v>0</v>
      </c>
      <c r="AO29" s="205"/>
      <c r="AP29" s="229">
        <f t="shared" si="14"/>
        <v>0</v>
      </c>
      <c r="AQ29" s="205"/>
      <c r="AR29" s="229">
        <f t="shared" si="15"/>
        <v>0</v>
      </c>
      <c r="AS29" s="205"/>
      <c r="AT29" s="229">
        <f t="shared" si="16"/>
        <v>0</v>
      </c>
      <c r="AU29" s="205"/>
      <c r="AV29" s="229">
        <f t="shared" si="17"/>
        <v>0</v>
      </c>
      <c r="AW29" s="205"/>
      <c r="AX29" s="229">
        <f t="shared" si="6"/>
        <v>0</v>
      </c>
      <c r="AY29" s="229">
        <f t="shared" si="7"/>
        <v>0</v>
      </c>
      <c r="AZ29" s="229">
        <f t="shared" si="8"/>
        <v>0</v>
      </c>
      <c r="BA29" s="229" t="str">
        <f t="shared" si="9"/>
        <v/>
      </c>
      <c r="BB29" s="229" t="str">
        <f>IFERROR(IF(ISNUMBER(BA29),VLOOKUP(BA29,'Listas y tablas'!$AC$2:$AF$7,2,FALSE),""),"")</f>
        <v/>
      </c>
      <c r="BC29" s="229" t="str">
        <f t="shared" si="10"/>
        <v/>
      </c>
      <c r="BD29" s="235" t="str">
        <f>IFERROR(VLOOKUP(BC29,'Listas y tablas'!$AH$3:$AI$17,2,FALSE),"")</f>
        <v/>
      </c>
      <c r="BE29" s="240"/>
      <c r="BF29" s="242"/>
      <c r="BG29" s="141"/>
      <c r="BH29" s="141"/>
      <c r="BI29" s="141"/>
      <c r="BJ29" s="141"/>
      <c r="BK29" s="141"/>
      <c r="BL29" s="141"/>
      <c r="BM29" s="141"/>
      <c r="BN29" s="141"/>
      <c r="BO29" s="141"/>
      <c r="BP29" s="141"/>
    </row>
    <row r="30" spans="1:68" ht="151.5" customHeight="1">
      <c r="A30" s="163"/>
      <c r="B30" s="125" t="str">
        <f>IFERROR(VLOOKUP($A30,Riesgos!$A$7:$H$64,2,FALSE),"")</f>
        <v/>
      </c>
      <c r="C30" s="126" t="str">
        <f>IFERROR(VLOOKUP($A30,Riesgos!$A$7:$H$64,7,FALSE),"")</f>
        <v/>
      </c>
      <c r="D30" s="126" t="str">
        <f>IFERROR(VLOOKUP($A30,Riesgos!$A$7:$H$64,8,FALSE),"")</f>
        <v/>
      </c>
      <c r="E30" s="206"/>
      <c r="F30" s="222"/>
      <c r="G30" s="127" t="str">
        <f>IF(ISNUMBER(F30),VLOOKUP(F30,'Listas y tablas'!$AC$2:$AF$7,2,FALSE),"")</f>
        <v/>
      </c>
      <c r="H30" s="222"/>
      <c r="I30" s="222"/>
      <c r="J30" s="222"/>
      <c r="K30" s="222"/>
      <c r="L30" s="222"/>
      <c r="M30" s="222"/>
      <c r="N30" s="222"/>
      <c r="O30" s="222"/>
      <c r="P30" s="222"/>
      <c r="Q30" s="222"/>
      <c r="R30" s="222"/>
      <c r="S30" s="222"/>
      <c r="T30" s="222"/>
      <c r="U30" s="222"/>
      <c r="V30" s="222"/>
      <c r="W30" s="222"/>
      <c r="X30" s="222"/>
      <c r="Y30" s="222"/>
      <c r="Z30" s="222"/>
      <c r="AA30" s="127">
        <f t="shared" si="0"/>
        <v>0</v>
      </c>
      <c r="AB30" s="227" t="str">
        <f t="shared" si="1"/>
        <v/>
      </c>
      <c r="AC30" s="127" t="str">
        <f t="shared" si="2"/>
        <v/>
      </c>
      <c r="AD30" s="228" t="str">
        <f>IFERROR(VLOOKUP(AC30,'Listas y tablas'!$AH$3:$AI$17,2,FALSE),"")</f>
        <v/>
      </c>
      <c r="AE30" s="127" t="str">
        <f t="shared" si="3"/>
        <v>C</v>
      </c>
      <c r="AF30" s="229">
        <f t="shared" si="11"/>
        <v>23</v>
      </c>
      <c r="AG30" s="229" t="str">
        <f t="shared" si="4"/>
        <v>C23</v>
      </c>
      <c r="AH30" s="231"/>
      <c r="AI30" s="229" t="str">
        <f t="shared" si="5"/>
        <v/>
      </c>
      <c r="AJ30" s="205"/>
      <c r="AK30" s="205"/>
      <c r="AL30" s="229">
        <f t="shared" si="12"/>
        <v>0</v>
      </c>
      <c r="AM30" s="205"/>
      <c r="AN30" s="229">
        <f t="shared" si="13"/>
        <v>0</v>
      </c>
      <c r="AO30" s="205"/>
      <c r="AP30" s="229">
        <f t="shared" si="14"/>
        <v>0</v>
      </c>
      <c r="AQ30" s="205"/>
      <c r="AR30" s="229">
        <f t="shared" si="15"/>
        <v>0</v>
      </c>
      <c r="AS30" s="205"/>
      <c r="AT30" s="229">
        <f t="shared" si="16"/>
        <v>0</v>
      </c>
      <c r="AU30" s="205"/>
      <c r="AV30" s="229">
        <f t="shared" si="17"/>
        <v>0</v>
      </c>
      <c r="AW30" s="205"/>
      <c r="AX30" s="229">
        <f t="shared" si="6"/>
        <v>0</v>
      </c>
      <c r="AY30" s="229">
        <f t="shared" si="7"/>
        <v>0</v>
      </c>
      <c r="AZ30" s="229">
        <f t="shared" si="8"/>
        <v>0</v>
      </c>
      <c r="BA30" s="229" t="str">
        <f t="shared" si="9"/>
        <v/>
      </c>
      <c r="BB30" s="229" t="str">
        <f>IFERROR(IF(ISNUMBER(BA30),VLOOKUP(BA30,'Listas y tablas'!$AC$2:$AF$7,2,FALSE),""),"")</f>
        <v/>
      </c>
      <c r="BC30" s="229" t="str">
        <f t="shared" si="10"/>
        <v/>
      </c>
      <c r="BD30" s="235" t="str">
        <f>IFERROR(VLOOKUP(BC30,'Listas y tablas'!$AH$3:$AI$17,2,FALSE),"")</f>
        <v/>
      </c>
      <c r="BE30" s="240"/>
      <c r="BF30" s="242"/>
      <c r="BG30" s="141"/>
      <c r="BH30" s="141"/>
      <c r="BI30" s="141"/>
      <c r="BJ30" s="141"/>
      <c r="BK30" s="141"/>
      <c r="BL30" s="141"/>
      <c r="BM30" s="141"/>
      <c r="BN30" s="141"/>
      <c r="BO30" s="141"/>
      <c r="BP30" s="141"/>
    </row>
    <row r="31" spans="1:68" ht="151.5" customHeight="1">
      <c r="A31" s="163"/>
      <c r="B31" s="125" t="str">
        <f>IFERROR(VLOOKUP($A31,Riesgos!$A$7:$H$64,2,FALSE),"")</f>
        <v/>
      </c>
      <c r="C31" s="126" t="str">
        <f>IFERROR(VLOOKUP($A31,Riesgos!$A$7:$H$64,7,FALSE),"")</f>
        <v/>
      </c>
      <c r="D31" s="126" t="str">
        <f>IFERROR(VLOOKUP($A31,Riesgos!$A$7:$H$64,8,FALSE),"")</f>
        <v/>
      </c>
      <c r="E31" s="206"/>
      <c r="F31" s="222"/>
      <c r="G31" s="127" t="str">
        <f>IF(ISNUMBER(F31),VLOOKUP(F31,'Listas y tablas'!$AC$2:$AF$7,2,FALSE),"")</f>
        <v/>
      </c>
      <c r="H31" s="222"/>
      <c r="I31" s="222"/>
      <c r="J31" s="222"/>
      <c r="K31" s="222"/>
      <c r="L31" s="222"/>
      <c r="M31" s="222"/>
      <c r="N31" s="222"/>
      <c r="O31" s="222"/>
      <c r="P31" s="222"/>
      <c r="Q31" s="222"/>
      <c r="R31" s="222"/>
      <c r="S31" s="222"/>
      <c r="T31" s="222"/>
      <c r="U31" s="222"/>
      <c r="V31" s="222"/>
      <c r="W31" s="222"/>
      <c r="X31" s="222"/>
      <c r="Y31" s="222"/>
      <c r="Z31" s="222"/>
      <c r="AA31" s="127">
        <f t="shared" si="0"/>
        <v>0</v>
      </c>
      <c r="AB31" s="227" t="str">
        <f t="shared" si="1"/>
        <v/>
      </c>
      <c r="AC31" s="127" t="str">
        <f t="shared" si="2"/>
        <v/>
      </c>
      <c r="AD31" s="228" t="str">
        <f>IFERROR(VLOOKUP(AC31,'Listas y tablas'!$AH$3:$AI$17,2,FALSE),"")</f>
        <v/>
      </c>
      <c r="AE31" s="127" t="str">
        <f t="shared" si="3"/>
        <v>C</v>
      </c>
      <c r="AF31" s="229">
        <f t="shared" si="11"/>
        <v>24</v>
      </c>
      <c r="AG31" s="229" t="str">
        <f t="shared" si="4"/>
        <v>C24</v>
      </c>
      <c r="AH31" s="231"/>
      <c r="AI31" s="229" t="str">
        <f t="shared" si="5"/>
        <v/>
      </c>
      <c r="AJ31" s="205"/>
      <c r="AK31" s="205"/>
      <c r="AL31" s="229">
        <f t="shared" si="12"/>
        <v>0</v>
      </c>
      <c r="AM31" s="205"/>
      <c r="AN31" s="229">
        <f t="shared" si="13"/>
        <v>0</v>
      </c>
      <c r="AO31" s="205"/>
      <c r="AP31" s="229">
        <f t="shared" si="14"/>
        <v>0</v>
      </c>
      <c r="AQ31" s="205"/>
      <c r="AR31" s="229">
        <f t="shared" si="15"/>
        <v>0</v>
      </c>
      <c r="AS31" s="205"/>
      <c r="AT31" s="229">
        <f t="shared" si="16"/>
        <v>0</v>
      </c>
      <c r="AU31" s="205"/>
      <c r="AV31" s="229">
        <f t="shared" si="17"/>
        <v>0</v>
      </c>
      <c r="AW31" s="205"/>
      <c r="AX31" s="229">
        <f t="shared" si="6"/>
        <v>0</v>
      </c>
      <c r="AY31" s="229">
        <f t="shared" si="7"/>
        <v>0</v>
      </c>
      <c r="AZ31" s="229">
        <f t="shared" si="8"/>
        <v>0</v>
      </c>
      <c r="BA31" s="229" t="str">
        <f t="shared" si="9"/>
        <v/>
      </c>
      <c r="BB31" s="229" t="str">
        <f>IFERROR(IF(ISNUMBER(BA31),VLOOKUP(BA31,'Listas y tablas'!$AC$2:$AF$7,2,FALSE),""),"")</f>
        <v/>
      </c>
      <c r="BC31" s="229" t="str">
        <f t="shared" si="10"/>
        <v/>
      </c>
      <c r="BD31" s="235" t="str">
        <f>IFERROR(VLOOKUP(BC31,'Listas y tablas'!$AH$3:$AI$17,2,FALSE),"")</f>
        <v/>
      </c>
      <c r="BE31" s="240"/>
      <c r="BF31" s="242"/>
      <c r="BG31" s="141"/>
      <c r="BH31" s="141"/>
      <c r="BI31" s="141"/>
      <c r="BJ31" s="141"/>
      <c r="BK31" s="141"/>
      <c r="BL31" s="141"/>
      <c r="BM31" s="141"/>
      <c r="BN31" s="141"/>
      <c r="BO31" s="141"/>
      <c r="BP31" s="141"/>
    </row>
    <row r="32" spans="1:68" ht="151.5" customHeight="1">
      <c r="A32" s="163"/>
      <c r="B32" s="125" t="str">
        <f>IFERROR(VLOOKUP($A32,Riesgos!$A$7:$H$64,2,FALSE),"")</f>
        <v/>
      </c>
      <c r="C32" s="126" t="str">
        <f>IFERROR(VLOOKUP($A32,Riesgos!$A$7:$H$64,7,FALSE),"")</f>
        <v/>
      </c>
      <c r="D32" s="126" t="str">
        <f>IFERROR(VLOOKUP($A32,Riesgos!$A$7:$H$64,8,FALSE),"")</f>
        <v/>
      </c>
      <c r="E32" s="206"/>
      <c r="F32" s="222"/>
      <c r="G32" s="127" t="str">
        <f>IF(ISNUMBER(F32),VLOOKUP(F32,'Listas y tablas'!$AC$2:$AF$7,2,FALSE),"")</f>
        <v/>
      </c>
      <c r="H32" s="222"/>
      <c r="I32" s="222"/>
      <c r="J32" s="222"/>
      <c r="K32" s="222"/>
      <c r="L32" s="222"/>
      <c r="M32" s="222"/>
      <c r="N32" s="222"/>
      <c r="O32" s="222"/>
      <c r="P32" s="222"/>
      <c r="Q32" s="222"/>
      <c r="R32" s="222"/>
      <c r="S32" s="222"/>
      <c r="T32" s="222"/>
      <c r="U32" s="222"/>
      <c r="V32" s="222"/>
      <c r="W32" s="222"/>
      <c r="X32" s="222"/>
      <c r="Y32" s="222"/>
      <c r="Z32" s="222"/>
      <c r="AA32" s="127">
        <f t="shared" si="0"/>
        <v>0</v>
      </c>
      <c r="AB32" s="227" t="str">
        <f t="shared" si="1"/>
        <v/>
      </c>
      <c r="AC32" s="127" t="str">
        <f t="shared" si="2"/>
        <v/>
      </c>
      <c r="AD32" s="228" t="str">
        <f>IFERROR(VLOOKUP(AC32,'Listas y tablas'!$AH$3:$AI$17,2,FALSE),"")</f>
        <v/>
      </c>
      <c r="AE32" s="127" t="str">
        <f t="shared" si="3"/>
        <v>C</v>
      </c>
      <c r="AF32" s="229">
        <f t="shared" si="11"/>
        <v>25</v>
      </c>
      <c r="AG32" s="229" t="str">
        <f t="shared" si="4"/>
        <v>C25</v>
      </c>
      <c r="AH32" s="231"/>
      <c r="AI32" s="229" t="str">
        <f t="shared" si="5"/>
        <v/>
      </c>
      <c r="AJ32" s="205"/>
      <c r="AK32" s="205"/>
      <c r="AL32" s="229">
        <f t="shared" si="12"/>
        <v>0</v>
      </c>
      <c r="AM32" s="205"/>
      <c r="AN32" s="229">
        <f t="shared" si="13"/>
        <v>0</v>
      </c>
      <c r="AO32" s="205"/>
      <c r="AP32" s="229">
        <f t="shared" si="14"/>
        <v>0</v>
      </c>
      <c r="AQ32" s="205"/>
      <c r="AR32" s="229">
        <f t="shared" si="15"/>
        <v>0</v>
      </c>
      <c r="AS32" s="205"/>
      <c r="AT32" s="229">
        <f t="shared" si="16"/>
        <v>0</v>
      </c>
      <c r="AU32" s="205"/>
      <c r="AV32" s="229">
        <f t="shared" si="17"/>
        <v>0</v>
      </c>
      <c r="AW32" s="205"/>
      <c r="AX32" s="229">
        <f t="shared" si="6"/>
        <v>0</v>
      </c>
      <c r="AY32" s="229">
        <f t="shared" si="7"/>
        <v>0</v>
      </c>
      <c r="AZ32" s="229">
        <f t="shared" si="8"/>
        <v>0</v>
      </c>
      <c r="BA32" s="229" t="str">
        <f t="shared" si="9"/>
        <v/>
      </c>
      <c r="BB32" s="229" t="str">
        <f>IFERROR(IF(ISNUMBER(BA32),VLOOKUP(BA32,'Listas y tablas'!$AC$2:$AF$7,2,FALSE),""),"")</f>
        <v/>
      </c>
      <c r="BC32" s="229" t="str">
        <f t="shared" si="10"/>
        <v/>
      </c>
      <c r="BD32" s="235" t="str">
        <f>IFERROR(VLOOKUP(BC32,'Listas y tablas'!$AH$3:$AI$17,2,FALSE),"")</f>
        <v/>
      </c>
      <c r="BE32" s="240"/>
      <c r="BF32" s="242"/>
      <c r="BG32" s="141"/>
      <c r="BH32" s="141"/>
      <c r="BI32" s="141"/>
      <c r="BJ32" s="141"/>
      <c r="BK32" s="141"/>
      <c r="BL32" s="141"/>
      <c r="BM32" s="141"/>
      <c r="BN32" s="141"/>
      <c r="BO32" s="141"/>
      <c r="BP32" s="141"/>
    </row>
    <row r="33" spans="1:68" ht="151.5" customHeight="1">
      <c r="A33" s="163"/>
      <c r="B33" s="125" t="str">
        <f>IFERROR(VLOOKUP($A33,Riesgos!$A$7:$H$64,2,FALSE),"")</f>
        <v/>
      </c>
      <c r="C33" s="126" t="str">
        <f>IFERROR(VLOOKUP($A33,Riesgos!$A$7:$H$64,7,FALSE),"")</f>
        <v/>
      </c>
      <c r="D33" s="126" t="str">
        <f>IFERROR(VLOOKUP($A33,Riesgos!$A$7:$H$64,8,FALSE),"")</f>
        <v/>
      </c>
      <c r="E33" s="206"/>
      <c r="F33" s="222"/>
      <c r="G33" s="127" t="str">
        <f>IF(ISNUMBER(F33),VLOOKUP(F33,'Listas y tablas'!$AC$2:$AF$7,2,FALSE),"")</f>
        <v/>
      </c>
      <c r="H33" s="222"/>
      <c r="I33" s="222"/>
      <c r="J33" s="222"/>
      <c r="K33" s="222"/>
      <c r="L33" s="222"/>
      <c r="M33" s="222"/>
      <c r="N33" s="222"/>
      <c r="O33" s="222"/>
      <c r="P33" s="222"/>
      <c r="Q33" s="222"/>
      <c r="R33" s="222"/>
      <c r="S33" s="222"/>
      <c r="T33" s="222"/>
      <c r="U33" s="222"/>
      <c r="V33" s="222"/>
      <c r="W33" s="222"/>
      <c r="X33" s="222"/>
      <c r="Y33" s="222"/>
      <c r="Z33" s="222"/>
      <c r="AA33" s="127">
        <f t="shared" si="0"/>
        <v>0</v>
      </c>
      <c r="AB33" s="227" t="str">
        <f t="shared" si="1"/>
        <v/>
      </c>
      <c r="AC33" s="127" t="str">
        <f t="shared" si="2"/>
        <v/>
      </c>
      <c r="AD33" s="228" t="str">
        <f>IFERROR(VLOOKUP(AC33,'Listas y tablas'!$AH$3:$AI$17,2,FALSE),"")</f>
        <v/>
      </c>
      <c r="AE33" s="127" t="str">
        <f t="shared" si="3"/>
        <v>C</v>
      </c>
      <c r="AF33" s="229">
        <f t="shared" si="11"/>
        <v>26</v>
      </c>
      <c r="AG33" s="229" t="str">
        <f t="shared" si="4"/>
        <v>C26</v>
      </c>
      <c r="AH33" s="231"/>
      <c r="AI33" s="229" t="str">
        <f t="shared" si="5"/>
        <v/>
      </c>
      <c r="AJ33" s="205"/>
      <c r="AK33" s="205"/>
      <c r="AL33" s="229">
        <f t="shared" si="12"/>
        <v>0</v>
      </c>
      <c r="AM33" s="205"/>
      <c r="AN33" s="229">
        <f t="shared" si="13"/>
        <v>0</v>
      </c>
      <c r="AO33" s="205"/>
      <c r="AP33" s="229">
        <f t="shared" si="14"/>
        <v>0</v>
      </c>
      <c r="AQ33" s="205"/>
      <c r="AR33" s="229">
        <f t="shared" si="15"/>
        <v>0</v>
      </c>
      <c r="AS33" s="205"/>
      <c r="AT33" s="229">
        <f t="shared" si="16"/>
        <v>0</v>
      </c>
      <c r="AU33" s="205"/>
      <c r="AV33" s="229">
        <f t="shared" si="17"/>
        <v>0</v>
      </c>
      <c r="AW33" s="205"/>
      <c r="AX33" s="229">
        <f t="shared" si="6"/>
        <v>0</v>
      </c>
      <c r="AY33" s="229">
        <f t="shared" si="7"/>
        <v>0</v>
      </c>
      <c r="AZ33" s="229">
        <f t="shared" si="8"/>
        <v>0</v>
      </c>
      <c r="BA33" s="229" t="str">
        <f t="shared" si="9"/>
        <v/>
      </c>
      <c r="BB33" s="229" t="str">
        <f>IFERROR(IF(ISNUMBER(BA33),VLOOKUP(BA33,'Listas y tablas'!$AC$2:$AF$7,2,FALSE),""),"")</f>
        <v/>
      </c>
      <c r="BC33" s="229" t="str">
        <f t="shared" si="10"/>
        <v/>
      </c>
      <c r="BD33" s="235" t="str">
        <f>IFERROR(VLOOKUP(BC33,'Listas y tablas'!$AH$3:$AI$17,2,FALSE),"")</f>
        <v/>
      </c>
      <c r="BE33" s="240"/>
      <c r="BF33" s="242"/>
      <c r="BG33" s="141"/>
      <c r="BH33" s="141"/>
      <c r="BI33" s="141"/>
      <c r="BJ33" s="141"/>
      <c r="BK33" s="141"/>
      <c r="BL33" s="141"/>
      <c r="BM33" s="141"/>
      <c r="BN33" s="141"/>
      <c r="BO33" s="141"/>
      <c r="BP33" s="141"/>
    </row>
    <row r="34" spans="1:68" ht="151.5" customHeight="1">
      <c r="A34" s="163"/>
      <c r="B34" s="125" t="str">
        <f>IFERROR(VLOOKUP($A34,Riesgos!$A$7:$H$64,2,FALSE),"")</f>
        <v/>
      </c>
      <c r="C34" s="126" t="str">
        <f>IFERROR(VLOOKUP($A34,Riesgos!$A$7:$H$64,7,FALSE),"")</f>
        <v/>
      </c>
      <c r="D34" s="126" t="str">
        <f>IFERROR(VLOOKUP($A34,Riesgos!$A$7:$H$64,8,FALSE),"")</f>
        <v/>
      </c>
      <c r="E34" s="206"/>
      <c r="F34" s="222"/>
      <c r="G34" s="127" t="str">
        <f>IF(ISNUMBER(F34),VLOOKUP(F34,'Listas y tablas'!$AC$2:$AF$7,2,FALSE),"")</f>
        <v/>
      </c>
      <c r="H34" s="222"/>
      <c r="I34" s="222"/>
      <c r="J34" s="222"/>
      <c r="K34" s="222"/>
      <c r="L34" s="222"/>
      <c r="M34" s="222"/>
      <c r="N34" s="222"/>
      <c r="O34" s="222"/>
      <c r="P34" s="222"/>
      <c r="Q34" s="222"/>
      <c r="R34" s="222"/>
      <c r="S34" s="222"/>
      <c r="T34" s="222"/>
      <c r="U34" s="222"/>
      <c r="V34" s="222"/>
      <c r="W34" s="222"/>
      <c r="X34" s="222"/>
      <c r="Y34" s="222"/>
      <c r="Z34" s="222"/>
      <c r="AA34" s="127">
        <f t="shared" si="0"/>
        <v>0</v>
      </c>
      <c r="AB34" s="227" t="str">
        <f t="shared" si="1"/>
        <v/>
      </c>
      <c r="AC34" s="127" t="str">
        <f t="shared" si="2"/>
        <v/>
      </c>
      <c r="AD34" s="228" t="str">
        <f>IFERROR(VLOOKUP(AC34,'Listas y tablas'!$AH$3:$AI$17,2,FALSE),"")</f>
        <v/>
      </c>
      <c r="AE34" s="127" t="str">
        <f t="shared" si="3"/>
        <v>C</v>
      </c>
      <c r="AF34" s="229">
        <f t="shared" si="11"/>
        <v>27</v>
      </c>
      <c r="AG34" s="229" t="str">
        <f t="shared" si="4"/>
        <v>C27</v>
      </c>
      <c r="AH34" s="232"/>
      <c r="AI34" s="229" t="str">
        <f t="shared" si="5"/>
        <v/>
      </c>
      <c r="AJ34" s="205"/>
      <c r="AK34" s="205"/>
      <c r="AL34" s="229">
        <f t="shared" si="12"/>
        <v>0</v>
      </c>
      <c r="AM34" s="205"/>
      <c r="AN34" s="229">
        <f t="shared" si="13"/>
        <v>0</v>
      </c>
      <c r="AO34" s="205"/>
      <c r="AP34" s="229">
        <f t="shared" si="14"/>
        <v>0</v>
      </c>
      <c r="AQ34" s="205"/>
      <c r="AR34" s="229">
        <f t="shared" si="15"/>
        <v>0</v>
      </c>
      <c r="AS34" s="205"/>
      <c r="AT34" s="229">
        <f t="shared" si="16"/>
        <v>0</v>
      </c>
      <c r="AU34" s="205"/>
      <c r="AV34" s="229">
        <f t="shared" si="17"/>
        <v>0</v>
      </c>
      <c r="AW34" s="205"/>
      <c r="AX34" s="229">
        <f t="shared" si="6"/>
        <v>0</v>
      </c>
      <c r="AY34" s="229">
        <f t="shared" si="7"/>
        <v>0</v>
      </c>
      <c r="AZ34" s="229">
        <f t="shared" si="8"/>
        <v>0</v>
      </c>
      <c r="BA34" s="229" t="str">
        <f t="shared" si="9"/>
        <v/>
      </c>
      <c r="BB34" s="229" t="str">
        <f>IFERROR(IF(ISNUMBER(BA34),VLOOKUP(BA34,'Listas y tablas'!$AC$2:$AF$7,2,FALSE),""),"")</f>
        <v/>
      </c>
      <c r="BC34" s="229" t="str">
        <f t="shared" si="10"/>
        <v/>
      </c>
      <c r="BD34" s="235" t="str">
        <f>IFERROR(VLOOKUP(BC34,'Listas y tablas'!$AH$3:$AI$17,2,FALSE),"")</f>
        <v/>
      </c>
      <c r="BE34" s="240"/>
      <c r="BF34" s="242"/>
      <c r="BG34" s="141"/>
      <c r="BH34" s="141"/>
      <c r="BI34" s="141"/>
      <c r="BJ34" s="141"/>
      <c r="BK34" s="141"/>
      <c r="BL34" s="141"/>
      <c r="BM34" s="141"/>
      <c r="BN34" s="141"/>
      <c r="BO34" s="141"/>
      <c r="BP34" s="141"/>
    </row>
    <row r="35" spans="1:68" ht="151.5" customHeight="1">
      <c r="A35" s="163"/>
      <c r="B35" s="125" t="str">
        <f>IFERROR(VLOOKUP($A35,Riesgos!$A$7:$H$64,2,FALSE),"")</f>
        <v/>
      </c>
      <c r="C35" s="126" t="str">
        <f>IFERROR(VLOOKUP($A35,Riesgos!$A$7:$H$64,7,FALSE),"")</f>
        <v/>
      </c>
      <c r="D35" s="126" t="str">
        <f>IFERROR(VLOOKUP($A35,Riesgos!$A$7:$H$64,8,FALSE),"")</f>
        <v/>
      </c>
      <c r="E35" s="206"/>
      <c r="F35" s="222"/>
      <c r="G35" s="127" t="str">
        <f>IF(ISNUMBER(F35),VLOOKUP(F35,'Listas y tablas'!$AC$2:$AF$7,2,FALSE),"")</f>
        <v/>
      </c>
      <c r="H35" s="222"/>
      <c r="I35" s="222"/>
      <c r="J35" s="222"/>
      <c r="K35" s="222"/>
      <c r="L35" s="222"/>
      <c r="M35" s="222"/>
      <c r="N35" s="222"/>
      <c r="O35" s="222"/>
      <c r="P35" s="222"/>
      <c r="Q35" s="222"/>
      <c r="R35" s="222"/>
      <c r="S35" s="222"/>
      <c r="T35" s="222"/>
      <c r="U35" s="222"/>
      <c r="V35" s="222"/>
      <c r="W35" s="222"/>
      <c r="X35" s="222"/>
      <c r="Y35" s="222"/>
      <c r="Z35" s="222"/>
      <c r="AA35" s="127">
        <f t="shared" si="0"/>
        <v>0</v>
      </c>
      <c r="AB35" s="227" t="str">
        <f t="shared" si="1"/>
        <v/>
      </c>
      <c r="AC35" s="127" t="str">
        <f t="shared" si="2"/>
        <v/>
      </c>
      <c r="AD35" s="228" t="str">
        <f>IFERROR(VLOOKUP(AC35,'Listas y tablas'!$AH$3:$AI$17,2,FALSE),"")</f>
        <v/>
      </c>
      <c r="AE35" s="127" t="str">
        <f t="shared" si="3"/>
        <v>C</v>
      </c>
      <c r="AF35" s="229">
        <f t="shared" si="11"/>
        <v>28</v>
      </c>
      <c r="AG35" s="229" t="str">
        <f t="shared" si="4"/>
        <v>C28</v>
      </c>
      <c r="AH35" s="231"/>
      <c r="AI35" s="229" t="str">
        <f t="shared" si="5"/>
        <v/>
      </c>
      <c r="AJ35" s="205"/>
      <c r="AK35" s="205"/>
      <c r="AL35" s="229">
        <f t="shared" si="12"/>
        <v>0</v>
      </c>
      <c r="AM35" s="205"/>
      <c r="AN35" s="229">
        <f t="shared" si="13"/>
        <v>0</v>
      </c>
      <c r="AO35" s="205"/>
      <c r="AP35" s="229">
        <f t="shared" si="14"/>
        <v>0</v>
      </c>
      <c r="AQ35" s="205"/>
      <c r="AR35" s="229">
        <f t="shared" si="15"/>
        <v>0</v>
      </c>
      <c r="AS35" s="205"/>
      <c r="AT35" s="229">
        <f t="shared" si="16"/>
        <v>0</v>
      </c>
      <c r="AU35" s="205"/>
      <c r="AV35" s="229">
        <f t="shared" si="17"/>
        <v>0</v>
      </c>
      <c r="AW35" s="205"/>
      <c r="AX35" s="229">
        <f t="shared" si="6"/>
        <v>0</v>
      </c>
      <c r="AY35" s="229">
        <f t="shared" si="7"/>
        <v>0</v>
      </c>
      <c r="AZ35" s="229">
        <f t="shared" si="8"/>
        <v>0</v>
      </c>
      <c r="BA35" s="229" t="str">
        <f t="shared" si="9"/>
        <v/>
      </c>
      <c r="BB35" s="229" t="str">
        <f>IFERROR(IF(ISNUMBER(BA35),VLOOKUP(BA35,'Listas y tablas'!$AC$2:$AF$7,2,FALSE),""),"")</f>
        <v/>
      </c>
      <c r="BC35" s="229" t="str">
        <f t="shared" si="10"/>
        <v/>
      </c>
      <c r="BD35" s="235" t="str">
        <f>IFERROR(VLOOKUP(BC35,'Listas y tablas'!$AH$3:$AI$17,2,FALSE),"")</f>
        <v/>
      </c>
      <c r="BE35" s="240"/>
      <c r="BF35" s="242"/>
      <c r="BG35" s="141"/>
      <c r="BH35" s="141"/>
      <c r="BI35" s="141"/>
      <c r="BJ35" s="141"/>
      <c r="BK35" s="141"/>
      <c r="BL35" s="141"/>
      <c r="BM35" s="141"/>
      <c r="BN35" s="141"/>
      <c r="BO35" s="141"/>
      <c r="BP35" s="141"/>
    </row>
    <row r="36" spans="1:68" ht="151.5" customHeight="1">
      <c r="A36" s="163"/>
      <c r="B36" s="125" t="str">
        <f>IFERROR(VLOOKUP($A36,Riesgos!$A$7:$H$64,2,FALSE),"")</f>
        <v/>
      </c>
      <c r="C36" s="126" t="str">
        <f>IFERROR(VLOOKUP($A36,Riesgos!$A$7:$H$64,7,FALSE),"")</f>
        <v/>
      </c>
      <c r="D36" s="126" t="str">
        <f>IFERROR(VLOOKUP($A36,Riesgos!$A$7:$H$64,8,FALSE),"")</f>
        <v/>
      </c>
      <c r="E36" s="206"/>
      <c r="F36" s="222"/>
      <c r="G36" s="127" t="str">
        <f>IF(ISNUMBER(F36),VLOOKUP(F36,'Listas y tablas'!$AC$2:$AF$7,2,FALSE),"")</f>
        <v/>
      </c>
      <c r="H36" s="222"/>
      <c r="I36" s="222"/>
      <c r="J36" s="222"/>
      <c r="K36" s="222"/>
      <c r="L36" s="222"/>
      <c r="M36" s="222"/>
      <c r="N36" s="222"/>
      <c r="O36" s="222"/>
      <c r="P36" s="222"/>
      <c r="Q36" s="222"/>
      <c r="R36" s="222"/>
      <c r="S36" s="222"/>
      <c r="T36" s="222"/>
      <c r="U36" s="222"/>
      <c r="V36" s="222"/>
      <c r="W36" s="222"/>
      <c r="X36" s="222"/>
      <c r="Y36" s="222"/>
      <c r="Z36" s="222"/>
      <c r="AA36" s="127">
        <f t="shared" si="0"/>
        <v>0</v>
      </c>
      <c r="AB36" s="227" t="str">
        <f t="shared" si="1"/>
        <v/>
      </c>
      <c r="AC36" s="127" t="str">
        <f t="shared" si="2"/>
        <v/>
      </c>
      <c r="AD36" s="228" t="str">
        <f>IFERROR(VLOOKUP(AC36,'Listas y tablas'!$AH$3:$AI$17,2,FALSE),"")</f>
        <v/>
      </c>
      <c r="AE36" s="127" t="str">
        <f t="shared" si="3"/>
        <v>C</v>
      </c>
      <c r="AF36" s="229">
        <f t="shared" si="11"/>
        <v>29</v>
      </c>
      <c r="AG36" s="229" t="str">
        <f t="shared" si="4"/>
        <v>C29</v>
      </c>
      <c r="AH36" s="231"/>
      <c r="AI36" s="229" t="str">
        <f t="shared" si="5"/>
        <v/>
      </c>
      <c r="AJ36" s="205"/>
      <c r="AK36" s="205"/>
      <c r="AL36" s="229">
        <f t="shared" si="12"/>
        <v>0</v>
      </c>
      <c r="AM36" s="205"/>
      <c r="AN36" s="229">
        <f t="shared" si="13"/>
        <v>0</v>
      </c>
      <c r="AO36" s="205"/>
      <c r="AP36" s="229">
        <f t="shared" si="14"/>
        <v>0</v>
      </c>
      <c r="AQ36" s="205"/>
      <c r="AR36" s="229">
        <f t="shared" si="15"/>
        <v>0</v>
      </c>
      <c r="AS36" s="205"/>
      <c r="AT36" s="229">
        <f t="shared" si="16"/>
        <v>0</v>
      </c>
      <c r="AU36" s="205"/>
      <c r="AV36" s="229">
        <f t="shared" si="17"/>
        <v>0</v>
      </c>
      <c r="AW36" s="205"/>
      <c r="AX36" s="229">
        <f t="shared" si="6"/>
        <v>0</v>
      </c>
      <c r="AY36" s="229">
        <f t="shared" si="7"/>
        <v>0</v>
      </c>
      <c r="AZ36" s="229">
        <f t="shared" si="8"/>
        <v>0</v>
      </c>
      <c r="BA36" s="229" t="str">
        <f t="shared" si="9"/>
        <v/>
      </c>
      <c r="BB36" s="229" t="str">
        <f>IFERROR(IF(ISNUMBER(BA36),VLOOKUP(BA36,'Listas y tablas'!$AC$2:$AF$7,2,FALSE),""),"")</f>
        <v/>
      </c>
      <c r="BC36" s="229" t="str">
        <f t="shared" si="10"/>
        <v/>
      </c>
      <c r="BD36" s="235" t="str">
        <f>IFERROR(VLOOKUP(BC36,'Listas y tablas'!$AH$3:$AI$17,2,FALSE),"")</f>
        <v/>
      </c>
      <c r="BE36" s="240"/>
      <c r="BF36" s="242"/>
      <c r="BG36" s="141"/>
      <c r="BH36" s="141"/>
      <c r="BI36" s="141"/>
      <c r="BJ36" s="141"/>
      <c r="BK36" s="141"/>
      <c r="BL36" s="141"/>
      <c r="BM36" s="141"/>
      <c r="BN36" s="141"/>
      <c r="BO36" s="141"/>
      <c r="BP36" s="141"/>
    </row>
    <row r="37" spans="1:68" ht="151.5" customHeight="1">
      <c r="A37" s="163"/>
      <c r="B37" s="125" t="str">
        <f>IFERROR(VLOOKUP($A37,Riesgos!$A$7:$H$64,2,FALSE),"")</f>
        <v/>
      </c>
      <c r="C37" s="126" t="str">
        <f>IFERROR(VLOOKUP($A37,Riesgos!$A$7:$H$64,7,FALSE),"")</f>
        <v/>
      </c>
      <c r="D37" s="126" t="str">
        <f>IFERROR(VLOOKUP($A37,Riesgos!$A$7:$H$64,8,FALSE),"")</f>
        <v/>
      </c>
      <c r="E37" s="206"/>
      <c r="F37" s="222"/>
      <c r="G37" s="127" t="str">
        <f>IF(ISNUMBER(F37),VLOOKUP(F37,'Listas y tablas'!$AC$2:$AF$7,2,FALSE),"")</f>
        <v/>
      </c>
      <c r="H37" s="222"/>
      <c r="I37" s="222"/>
      <c r="J37" s="222"/>
      <c r="K37" s="222"/>
      <c r="L37" s="222"/>
      <c r="M37" s="222"/>
      <c r="N37" s="222"/>
      <c r="O37" s="222"/>
      <c r="P37" s="222"/>
      <c r="Q37" s="222"/>
      <c r="R37" s="222"/>
      <c r="S37" s="222"/>
      <c r="T37" s="222"/>
      <c r="U37" s="222"/>
      <c r="V37" s="222"/>
      <c r="W37" s="222"/>
      <c r="X37" s="222"/>
      <c r="Y37" s="222"/>
      <c r="Z37" s="222"/>
      <c r="AA37" s="127">
        <f t="shared" si="0"/>
        <v>0</v>
      </c>
      <c r="AB37" s="227" t="str">
        <f t="shared" si="1"/>
        <v/>
      </c>
      <c r="AC37" s="127" t="str">
        <f t="shared" si="2"/>
        <v/>
      </c>
      <c r="AD37" s="228" t="str">
        <f>IFERROR(VLOOKUP(AC37,'Listas y tablas'!$AH$3:$AI$17,2,FALSE),"")</f>
        <v/>
      </c>
      <c r="AE37" s="127" t="str">
        <f t="shared" si="3"/>
        <v>C</v>
      </c>
      <c r="AF37" s="229">
        <f t="shared" si="11"/>
        <v>30</v>
      </c>
      <c r="AG37" s="229" t="str">
        <f t="shared" si="4"/>
        <v>C30</v>
      </c>
      <c r="AH37" s="231"/>
      <c r="AI37" s="229" t="str">
        <f t="shared" si="5"/>
        <v/>
      </c>
      <c r="AJ37" s="205"/>
      <c r="AK37" s="205"/>
      <c r="AL37" s="229">
        <f t="shared" si="12"/>
        <v>0</v>
      </c>
      <c r="AM37" s="205"/>
      <c r="AN37" s="229">
        <f t="shared" si="13"/>
        <v>0</v>
      </c>
      <c r="AO37" s="205"/>
      <c r="AP37" s="229">
        <f t="shared" si="14"/>
        <v>0</v>
      </c>
      <c r="AQ37" s="205"/>
      <c r="AR37" s="229">
        <f t="shared" si="15"/>
        <v>0</v>
      </c>
      <c r="AS37" s="205"/>
      <c r="AT37" s="229">
        <f t="shared" si="16"/>
        <v>0</v>
      </c>
      <c r="AU37" s="205"/>
      <c r="AV37" s="229">
        <f t="shared" si="17"/>
        <v>0</v>
      </c>
      <c r="AW37" s="205"/>
      <c r="AX37" s="229">
        <f t="shared" si="6"/>
        <v>0</v>
      </c>
      <c r="AY37" s="229">
        <f t="shared" si="7"/>
        <v>0</v>
      </c>
      <c r="AZ37" s="229">
        <f t="shared" si="8"/>
        <v>0</v>
      </c>
      <c r="BA37" s="229" t="str">
        <f t="shared" si="9"/>
        <v/>
      </c>
      <c r="BB37" s="229" t="str">
        <f>IFERROR(IF(ISNUMBER(BA37),VLOOKUP(BA37,'Listas y tablas'!$AC$2:$AF$7,2,FALSE),""),"")</f>
        <v/>
      </c>
      <c r="BC37" s="229" t="str">
        <f t="shared" si="10"/>
        <v/>
      </c>
      <c r="BD37" s="235" t="str">
        <f>IFERROR(VLOOKUP(BC37,'Listas y tablas'!$AH$3:$AI$17,2,FALSE),"")</f>
        <v/>
      </c>
      <c r="BE37" s="240"/>
      <c r="BF37" s="242"/>
      <c r="BG37" s="141"/>
      <c r="BH37" s="141"/>
      <c r="BI37" s="141"/>
      <c r="BJ37" s="141"/>
      <c r="BK37" s="141"/>
      <c r="BL37" s="141"/>
      <c r="BM37" s="141"/>
      <c r="BN37" s="141"/>
      <c r="BO37" s="141"/>
      <c r="BP37" s="141"/>
    </row>
    <row r="38" spans="1:68" ht="151.5" customHeight="1">
      <c r="A38" s="163"/>
      <c r="B38" s="125" t="str">
        <f>IFERROR(VLOOKUP($A38,Riesgos!$A$7:$H$64,2,FALSE),"")</f>
        <v/>
      </c>
      <c r="C38" s="126" t="str">
        <f>IFERROR(VLOOKUP($A38,Riesgos!$A$7:$H$64,7,FALSE),"")</f>
        <v/>
      </c>
      <c r="D38" s="126" t="str">
        <f>IFERROR(VLOOKUP($A38,Riesgos!$A$7:$H$64,8,FALSE),"")</f>
        <v/>
      </c>
      <c r="E38" s="206"/>
      <c r="F38" s="222"/>
      <c r="G38" s="127" t="str">
        <f>IF(ISNUMBER(F38),VLOOKUP(F38,'Listas y tablas'!$AC$2:$AF$7,2,FALSE),"")</f>
        <v/>
      </c>
      <c r="H38" s="222"/>
      <c r="I38" s="222"/>
      <c r="J38" s="222"/>
      <c r="K38" s="222"/>
      <c r="L38" s="222"/>
      <c r="M38" s="222"/>
      <c r="N38" s="222"/>
      <c r="O38" s="222"/>
      <c r="P38" s="222"/>
      <c r="Q38" s="222"/>
      <c r="R38" s="222"/>
      <c r="S38" s="222"/>
      <c r="T38" s="222"/>
      <c r="U38" s="222"/>
      <c r="V38" s="222"/>
      <c r="W38" s="222"/>
      <c r="X38" s="222"/>
      <c r="Y38" s="222"/>
      <c r="Z38" s="222"/>
      <c r="AA38" s="127">
        <f t="shared" si="0"/>
        <v>0</v>
      </c>
      <c r="AB38" s="227" t="str">
        <f t="shared" si="1"/>
        <v/>
      </c>
      <c r="AC38" s="127" t="str">
        <f t="shared" si="2"/>
        <v/>
      </c>
      <c r="AD38" s="228" t="str">
        <f>IFERROR(VLOOKUP(AC38,'Listas y tablas'!$AH$3:$AI$17,2,FALSE),"")</f>
        <v/>
      </c>
      <c r="AE38" s="127" t="str">
        <f t="shared" si="3"/>
        <v>C</v>
      </c>
      <c r="AF38" s="229">
        <f t="shared" si="11"/>
        <v>31</v>
      </c>
      <c r="AG38" s="229" t="str">
        <f t="shared" si="4"/>
        <v>C31</v>
      </c>
      <c r="AH38" s="231"/>
      <c r="AI38" s="229" t="str">
        <f t="shared" si="5"/>
        <v/>
      </c>
      <c r="AJ38" s="205"/>
      <c r="AK38" s="205"/>
      <c r="AL38" s="229">
        <f t="shared" si="12"/>
        <v>0</v>
      </c>
      <c r="AM38" s="205"/>
      <c r="AN38" s="229">
        <f t="shared" si="13"/>
        <v>0</v>
      </c>
      <c r="AO38" s="205"/>
      <c r="AP38" s="229">
        <f t="shared" si="14"/>
        <v>0</v>
      </c>
      <c r="AQ38" s="205"/>
      <c r="AR38" s="229">
        <f t="shared" si="15"/>
        <v>0</v>
      </c>
      <c r="AS38" s="205"/>
      <c r="AT38" s="229">
        <f t="shared" si="16"/>
        <v>0</v>
      </c>
      <c r="AU38" s="205"/>
      <c r="AV38" s="229">
        <f t="shared" si="17"/>
        <v>0</v>
      </c>
      <c r="AW38" s="205"/>
      <c r="AX38" s="229">
        <f t="shared" si="6"/>
        <v>0</v>
      </c>
      <c r="AY38" s="229">
        <f t="shared" si="7"/>
        <v>0</v>
      </c>
      <c r="AZ38" s="229">
        <f t="shared" si="8"/>
        <v>0</v>
      </c>
      <c r="BA38" s="229" t="str">
        <f t="shared" si="9"/>
        <v/>
      </c>
      <c r="BB38" s="229" t="str">
        <f>IFERROR(IF(ISNUMBER(BA38),VLOOKUP(BA38,'Listas y tablas'!$AC$2:$AF$7,2,FALSE),""),"")</f>
        <v/>
      </c>
      <c r="BC38" s="229" t="str">
        <f t="shared" si="10"/>
        <v/>
      </c>
      <c r="BD38" s="235" t="str">
        <f>IFERROR(VLOOKUP(BC38,'Listas y tablas'!$AH$3:$AI$17,2,FALSE),"")</f>
        <v/>
      </c>
      <c r="BE38" s="240"/>
      <c r="BF38" s="242"/>
      <c r="BG38" s="141"/>
      <c r="BH38" s="141"/>
      <c r="BI38" s="141"/>
      <c r="BJ38" s="141"/>
      <c r="BK38" s="141"/>
      <c r="BL38" s="141"/>
      <c r="BM38" s="141"/>
      <c r="BN38" s="141"/>
      <c r="BO38" s="141"/>
      <c r="BP38" s="141"/>
    </row>
    <row r="39" spans="1:68" ht="151.5" customHeight="1">
      <c r="A39" s="163"/>
      <c r="B39" s="125" t="str">
        <f>IFERROR(VLOOKUP($A39,Riesgos!$A$7:$H$64,2,FALSE),"")</f>
        <v/>
      </c>
      <c r="C39" s="126" t="str">
        <f>IFERROR(VLOOKUP($A39,Riesgos!$A$7:$H$64,7,FALSE),"")</f>
        <v/>
      </c>
      <c r="D39" s="126" t="str">
        <f>IFERROR(VLOOKUP($A39,Riesgos!$A$7:$H$64,8,FALSE),"")</f>
        <v/>
      </c>
      <c r="E39" s="206"/>
      <c r="F39" s="222"/>
      <c r="G39" s="127" t="str">
        <f>IF(ISNUMBER(F39),VLOOKUP(F39,'Listas y tablas'!$AC$2:$AF$7,2,FALSE),"")</f>
        <v/>
      </c>
      <c r="H39" s="222"/>
      <c r="I39" s="222"/>
      <c r="J39" s="222"/>
      <c r="K39" s="222"/>
      <c r="L39" s="222"/>
      <c r="M39" s="222"/>
      <c r="N39" s="222"/>
      <c r="O39" s="222"/>
      <c r="P39" s="222"/>
      <c r="Q39" s="222"/>
      <c r="R39" s="222"/>
      <c r="S39" s="222"/>
      <c r="T39" s="222"/>
      <c r="U39" s="222"/>
      <c r="V39" s="222"/>
      <c r="W39" s="222"/>
      <c r="X39" s="222"/>
      <c r="Y39" s="222"/>
      <c r="Z39" s="222"/>
      <c r="AA39" s="127">
        <f t="shared" si="0"/>
        <v>0</v>
      </c>
      <c r="AB39" s="227" t="str">
        <f t="shared" si="1"/>
        <v/>
      </c>
      <c r="AC39" s="127" t="str">
        <f t="shared" si="2"/>
        <v/>
      </c>
      <c r="AD39" s="228" t="str">
        <f>IFERROR(VLOOKUP(AC39,'Listas y tablas'!$AH$3:$AI$17,2,FALSE),"")</f>
        <v/>
      </c>
      <c r="AE39" s="127" t="str">
        <f t="shared" si="3"/>
        <v>C</v>
      </c>
      <c r="AF39" s="229">
        <f t="shared" si="11"/>
        <v>32</v>
      </c>
      <c r="AG39" s="229" t="str">
        <f t="shared" si="4"/>
        <v>C32</v>
      </c>
      <c r="AH39" s="231"/>
      <c r="AI39" s="229" t="str">
        <f t="shared" si="5"/>
        <v/>
      </c>
      <c r="AJ39" s="205"/>
      <c r="AK39" s="205"/>
      <c r="AL39" s="229">
        <f t="shared" si="12"/>
        <v>0</v>
      </c>
      <c r="AM39" s="205"/>
      <c r="AN39" s="229">
        <f t="shared" si="13"/>
        <v>0</v>
      </c>
      <c r="AO39" s="205"/>
      <c r="AP39" s="229">
        <f t="shared" si="14"/>
        <v>0</v>
      </c>
      <c r="AQ39" s="205"/>
      <c r="AR39" s="229">
        <f t="shared" si="15"/>
        <v>0</v>
      </c>
      <c r="AS39" s="205"/>
      <c r="AT39" s="229">
        <f t="shared" si="16"/>
        <v>0</v>
      </c>
      <c r="AU39" s="205"/>
      <c r="AV39" s="229">
        <f t="shared" si="17"/>
        <v>0</v>
      </c>
      <c r="AW39" s="205"/>
      <c r="AX39" s="229">
        <f t="shared" si="6"/>
        <v>0</v>
      </c>
      <c r="AY39" s="229">
        <f t="shared" si="7"/>
        <v>0</v>
      </c>
      <c r="AZ39" s="229">
        <f t="shared" si="8"/>
        <v>0</v>
      </c>
      <c r="BA39" s="229" t="str">
        <f t="shared" si="9"/>
        <v/>
      </c>
      <c r="BB39" s="229" t="str">
        <f>IFERROR(IF(ISNUMBER(BA39),VLOOKUP(BA39,'Listas y tablas'!$AC$2:$AF$7,2,FALSE),""),"")</f>
        <v/>
      </c>
      <c r="BC39" s="229" t="str">
        <f t="shared" si="10"/>
        <v/>
      </c>
      <c r="BD39" s="235" t="str">
        <f>IFERROR(VLOOKUP(BC39,'Listas y tablas'!$AH$3:$AI$17,2,FALSE),"")</f>
        <v/>
      </c>
      <c r="BE39" s="240"/>
      <c r="BF39" s="242"/>
      <c r="BG39" s="141"/>
      <c r="BH39" s="141"/>
      <c r="BI39" s="141"/>
      <c r="BJ39" s="141"/>
      <c r="BK39" s="141"/>
      <c r="BL39" s="141"/>
      <c r="BM39" s="141"/>
      <c r="BN39" s="141"/>
      <c r="BO39" s="141"/>
      <c r="BP39" s="141"/>
    </row>
    <row r="40" spans="1:68" ht="151.5" customHeight="1">
      <c r="A40" s="163"/>
      <c r="B40" s="125" t="str">
        <f>IFERROR(VLOOKUP($A40,Riesgos!$A$7:$H$64,2,FALSE),"")</f>
        <v/>
      </c>
      <c r="C40" s="126" t="str">
        <f>IFERROR(VLOOKUP($A40,Riesgos!$A$7:$H$64,7,FALSE),"")</f>
        <v/>
      </c>
      <c r="D40" s="126" t="str">
        <f>IFERROR(VLOOKUP($A40,Riesgos!$A$7:$H$64,8,FALSE),"")</f>
        <v/>
      </c>
      <c r="E40" s="206"/>
      <c r="F40" s="222"/>
      <c r="G40" s="127" t="str">
        <f>IF(ISNUMBER(F40),VLOOKUP(F40,'Listas y tablas'!$AC$2:$AF$7,2,FALSE),"")</f>
        <v/>
      </c>
      <c r="H40" s="222"/>
      <c r="I40" s="222"/>
      <c r="J40" s="222"/>
      <c r="K40" s="222"/>
      <c r="L40" s="222"/>
      <c r="M40" s="222"/>
      <c r="N40" s="222"/>
      <c r="O40" s="222"/>
      <c r="P40" s="222"/>
      <c r="Q40" s="222"/>
      <c r="R40" s="222"/>
      <c r="S40" s="222"/>
      <c r="T40" s="222"/>
      <c r="U40" s="222"/>
      <c r="V40" s="222"/>
      <c r="W40" s="222"/>
      <c r="X40" s="222"/>
      <c r="Y40" s="222"/>
      <c r="Z40" s="222"/>
      <c r="AA40" s="127">
        <f t="shared" si="0"/>
        <v>0</v>
      </c>
      <c r="AB40" s="227" t="str">
        <f t="shared" si="1"/>
        <v/>
      </c>
      <c r="AC40" s="127" t="str">
        <f t="shared" si="2"/>
        <v/>
      </c>
      <c r="AD40" s="228" t="str">
        <f>IFERROR(VLOOKUP(AC40,'Listas y tablas'!$AH$3:$AI$17,2,FALSE),"")</f>
        <v/>
      </c>
      <c r="AE40" s="127" t="str">
        <f t="shared" si="3"/>
        <v>C</v>
      </c>
      <c r="AF40" s="229">
        <f t="shared" si="11"/>
        <v>33</v>
      </c>
      <c r="AG40" s="229" t="str">
        <f t="shared" si="4"/>
        <v>C33</v>
      </c>
      <c r="AH40" s="232"/>
      <c r="AI40" s="229" t="str">
        <f t="shared" si="5"/>
        <v/>
      </c>
      <c r="AJ40" s="205"/>
      <c r="AK40" s="205"/>
      <c r="AL40" s="229">
        <f t="shared" si="12"/>
        <v>0</v>
      </c>
      <c r="AM40" s="205"/>
      <c r="AN40" s="229">
        <f t="shared" si="13"/>
        <v>0</v>
      </c>
      <c r="AO40" s="205"/>
      <c r="AP40" s="229">
        <f t="shared" si="14"/>
        <v>0</v>
      </c>
      <c r="AQ40" s="205"/>
      <c r="AR40" s="229">
        <f t="shared" si="15"/>
        <v>0</v>
      </c>
      <c r="AS40" s="205"/>
      <c r="AT40" s="229">
        <f t="shared" si="16"/>
        <v>0</v>
      </c>
      <c r="AU40" s="205"/>
      <c r="AV40" s="229">
        <f t="shared" si="17"/>
        <v>0</v>
      </c>
      <c r="AW40" s="205"/>
      <c r="AX40" s="229">
        <f t="shared" si="6"/>
        <v>0</v>
      </c>
      <c r="AY40" s="229">
        <f t="shared" si="7"/>
        <v>0</v>
      </c>
      <c r="AZ40" s="229">
        <f t="shared" si="8"/>
        <v>0</v>
      </c>
      <c r="BA40" s="229" t="str">
        <f t="shared" si="9"/>
        <v/>
      </c>
      <c r="BB40" s="229" t="str">
        <f>IFERROR(IF(ISNUMBER(BA40),VLOOKUP(BA40,'Listas y tablas'!$AC$2:$AF$7,2,FALSE),""),"")</f>
        <v/>
      </c>
      <c r="BC40" s="229" t="str">
        <f t="shared" si="10"/>
        <v/>
      </c>
      <c r="BD40" s="235" t="str">
        <f>IFERROR(VLOOKUP(BC40,'Listas y tablas'!$AH$3:$AI$17,2,FALSE),"")</f>
        <v/>
      </c>
      <c r="BE40" s="240"/>
      <c r="BF40" s="242"/>
      <c r="BG40" s="141"/>
      <c r="BH40" s="141"/>
      <c r="BI40" s="141"/>
      <c r="BJ40" s="141"/>
      <c r="BK40" s="141"/>
      <c r="BL40" s="141"/>
      <c r="BM40" s="141"/>
      <c r="BN40" s="141"/>
      <c r="BO40" s="141"/>
      <c r="BP40" s="141"/>
    </row>
    <row r="41" spans="1:68" ht="151.5" customHeight="1">
      <c r="A41" s="163"/>
      <c r="B41" s="125" t="str">
        <f>IFERROR(VLOOKUP($A41,Riesgos!$A$7:$H$64,2,FALSE),"")</f>
        <v/>
      </c>
      <c r="C41" s="126" t="str">
        <f>IFERROR(VLOOKUP($A41,Riesgos!$A$7:$H$64,7,FALSE),"")</f>
        <v/>
      </c>
      <c r="D41" s="126" t="str">
        <f>IFERROR(VLOOKUP($A41,Riesgos!$A$7:$H$64,8,FALSE),"")</f>
        <v/>
      </c>
      <c r="E41" s="206"/>
      <c r="F41" s="222"/>
      <c r="G41" s="127" t="str">
        <f>IF(ISNUMBER(F41),VLOOKUP(F41,'Listas y tablas'!$AC$2:$AF$7,2,FALSE),"")</f>
        <v/>
      </c>
      <c r="H41" s="222"/>
      <c r="I41" s="222"/>
      <c r="J41" s="222"/>
      <c r="K41" s="222"/>
      <c r="L41" s="222"/>
      <c r="M41" s="222"/>
      <c r="N41" s="222"/>
      <c r="O41" s="222"/>
      <c r="P41" s="222"/>
      <c r="Q41" s="222"/>
      <c r="R41" s="222"/>
      <c r="S41" s="222"/>
      <c r="T41" s="222"/>
      <c r="U41" s="222"/>
      <c r="V41" s="222"/>
      <c r="W41" s="222"/>
      <c r="X41" s="222"/>
      <c r="Y41" s="222"/>
      <c r="Z41" s="222"/>
      <c r="AA41" s="127">
        <f t="shared" si="0"/>
        <v>0</v>
      </c>
      <c r="AB41" s="227" t="str">
        <f t="shared" si="1"/>
        <v/>
      </c>
      <c r="AC41" s="127" t="str">
        <f t="shared" si="2"/>
        <v/>
      </c>
      <c r="AD41" s="228" t="str">
        <f>IFERROR(VLOOKUP(AC41,'Listas y tablas'!$AH$3:$AI$17,2,FALSE),"")</f>
        <v/>
      </c>
      <c r="AE41" s="127" t="str">
        <f t="shared" si="3"/>
        <v>C</v>
      </c>
      <c r="AF41" s="229">
        <f t="shared" si="11"/>
        <v>34</v>
      </c>
      <c r="AG41" s="229" t="str">
        <f t="shared" si="4"/>
        <v>C34</v>
      </c>
      <c r="AH41" s="231"/>
      <c r="AI41" s="229" t="str">
        <f t="shared" si="5"/>
        <v/>
      </c>
      <c r="AJ41" s="205"/>
      <c r="AK41" s="205"/>
      <c r="AL41" s="229">
        <f t="shared" si="12"/>
        <v>0</v>
      </c>
      <c r="AM41" s="205"/>
      <c r="AN41" s="229">
        <f t="shared" si="13"/>
        <v>0</v>
      </c>
      <c r="AO41" s="205"/>
      <c r="AP41" s="229">
        <f t="shared" si="14"/>
        <v>0</v>
      </c>
      <c r="AQ41" s="205"/>
      <c r="AR41" s="229">
        <f t="shared" si="15"/>
        <v>0</v>
      </c>
      <c r="AS41" s="205"/>
      <c r="AT41" s="229">
        <f t="shared" si="16"/>
        <v>0</v>
      </c>
      <c r="AU41" s="205"/>
      <c r="AV41" s="229">
        <f t="shared" si="17"/>
        <v>0</v>
      </c>
      <c r="AW41" s="205"/>
      <c r="AX41" s="229">
        <f t="shared" si="6"/>
        <v>0</v>
      </c>
      <c r="AY41" s="229">
        <f t="shared" si="7"/>
        <v>0</v>
      </c>
      <c r="AZ41" s="229">
        <f t="shared" si="8"/>
        <v>0</v>
      </c>
      <c r="BA41" s="229" t="str">
        <f t="shared" si="9"/>
        <v/>
      </c>
      <c r="BB41" s="229" t="str">
        <f>IFERROR(IF(ISNUMBER(BA41),VLOOKUP(BA41,'Listas y tablas'!$AC$2:$AF$7,2,FALSE),""),"")</f>
        <v/>
      </c>
      <c r="BC41" s="229" t="str">
        <f t="shared" si="10"/>
        <v/>
      </c>
      <c r="BD41" s="235" t="str">
        <f>IFERROR(VLOOKUP(BC41,'Listas y tablas'!$AH$3:$AI$17,2,FALSE),"")</f>
        <v/>
      </c>
      <c r="BE41" s="240"/>
      <c r="BF41" s="242"/>
      <c r="BG41" s="141"/>
      <c r="BH41" s="141"/>
      <c r="BI41" s="141"/>
      <c r="BJ41" s="141"/>
      <c r="BK41" s="141"/>
      <c r="BL41" s="141"/>
      <c r="BM41" s="141"/>
      <c r="BN41" s="141"/>
      <c r="BO41" s="141"/>
      <c r="BP41" s="141"/>
    </row>
    <row r="42" spans="1:68" ht="151.5" customHeight="1">
      <c r="A42" s="163"/>
      <c r="B42" s="125" t="str">
        <f>IFERROR(VLOOKUP($A42,Riesgos!$A$7:$H$64,2,FALSE),"")</f>
        <v/>
      </c>
      <c r="C42" s="126" t="str">
        <f>IFERROR(VLOOKUP($A42,Riesgos!$A$7:$H$64,7,FALSE),"")</f>
        <v/>
      </c>
      <c r="D42" s="126" t="str">
        <f>IFERROR(VLOOKUP($A42,Riesgos!$A$7:$H$64,8,FALSE),"")</f>
        <v/>
      </c>
      <c r="E42" s="206"/>
      <c r="F42" s="222"/>
      <c r="G42" s="127" t="str">
        <f>IF(ISNUMBER(F42),VLOOKUP(F42,'Listas y tablas'!$AC$2:$AF$7,2,FALSE),"")</f>
        <v/>
      </c>
      <c r="H42" s="222"/>
      <c r="I42" s="222"/>
      <c r="J42" s="222"/>
      <c r="K42" s="222"/>
      <c r="L42" s="222"/>
      <c r="M42" s="222"/>
      <c r="N42" s="222"/>
      <c r="O42" s="222"/>
      <c r="P42" s="222"/>
      <c r="Q42" s="222"/>
      <c r="R42" s="222"/>
      <c r="S42" s="222"/>
      <c r="T42" s="222"/>
      <c r="U42" s="222"/>
      <c r="V42" s="222"/>
      <c r="W42" s="222"/>
      <c r="X42" s="222"/>
      <c r="Y42" s="222"/>
      <c r="Z42" s="222"/>
      <c r="AA42" s="127">
        <f t="shared" si="0"/>
        <v>0</v>
      </c>
      <c r="AB42" s="227" t="str">
        <f t="shared" si="1"/>
        <v/>
      </c>
      <c r="AC42" s="127" t="str">
        <f t="shared" si="2"/>
        <v/>
      </c>
      <c r="AD42" s="228" t="str">
        <f>IFERROR(VLOOKUP(AC42,'Listas y tablas'!$AH$3:$AI$17,2,FALSE),"")</f>
        <v/>
      </c>
      <c r="AE42" s="127" t="str">
        <f t="shared" si="3"/>
        <v>C</v>
      </c>
      <c r="AF42" s="229">
        <f t="shared" si="11"/>
        <v>35</v>
      </c>
      <c r="AG42" s="229" t="str">
        <f t="shared" si="4"/>
        <v>C35</v>
      </c>
      <c r="AH42" s="231"/>
      <c r="AI42" s="229" t="str">
        <f t="shared" si="5"/>
        <v/>
      </c>
      <c r="AJ42" s="205"/>
      <c r="AK42" s="205"/>
      <c r="AL42" s="229">
        <f t="shared" si="12"/>
        <v>0</v>
      </c>
      <c r="AM42" s="205"/>
      <c r="AN42" s="229">
        <f t="shared" si="13"/>
        <v>0</v>
      </c>
      <c r="AO42" s="205"/>
      <c r="AP42" s="229">
        <f t="shared" si="14"/>
        <v>0</v>
      </c>
      <c r="AQ42" s="205"/>
      <c r="AR42" s="229">
        <f t="shared" si="15"/>
        <v>0</v>
      </c>
      <c r="AS42" s="205"/>
      <c r="AT42" s="229">
        <f t="shared" si="16"/>
        <v>0</v>
      </c>
      <c r="AU42" s="205"/>
      <c r="AV42" s="229">
        <f t="shared" si="17"/>
        <v>0</v>
      </c>
      <c r="AW42" s="205"/>
      <c r="AX42" s="229">
        <f t="shared" si="6"/>
        <v>0</v>
      </c>
      <c r="AY42" s="229">
        <f t="shared" si="7"/>
        <v>0</v>
      </c>
      <c r="AZ42" s="229">
        <f t="shared" si="8"/>
        <v>0</v>
      </c>
      <c r="BA42" s="229" t="str">
        <f t="shared" si="9"/>
        <v/>
      </c>
      <c r="BB42" s="229" t="str">
        <f>IFERROR(IF(ISNUMBER(BA42),VLOOKUP(BA42,'Listas y tablas'!$AC$2:$AF$7,2,FALSE),""),"")</f>
        <v/>
      </c>
      <c r="BC42" s="229" t="str">
        <f t="shared" si="10"/>
        <v/>
      </c>
      <c r="BD42" s="235" t="str">
        <f>IFERROR(VLOOKUP(BC42,'Listas y tablas'!$AH$3:$AI$17,2,FALSE),"")</f>
        <v/>
      </c>
      <c r="BE42" s="240"/>
      <c r="BF42" s="242"/>
      <c r="BG42" s="141"/>
      <c r="BH42" s="141"/>
      <c r="BI42" s="141"/>
      <c r="BJ42" s="141"/>
      <c r="BK42" s="141"/>
      <c r="BL42" s="141"/>
      <c r="BM42" s="141"/>
      <c r="BN42" s="141"/>
      <c r="BO42" s="141"/>
      <c r="BP42" s="141"/>
    </row>
    <row r="43" spans="1:68" ht="151.5" customHeight="1">
      <c r="A43" s="163"/>
      <c r="B43" s="125" t="str">
        <f>IFERROR(VLOOKUP($A43,Riesgos!$A$7:$H$64,2,FALSE),"")</f>
        <v/>
      </c>
      <c r="C43" s="126" t="str">
        <f>IFERROR(VLOOKUP($A43,Riesgos!$A$7:$H$64,7,FALSE),"")</f>
        <v/>
      </c>
      <c r="D43" s="126" t="str">
        <f>IFERROR(VLOOKUP($A43,Riesgos!$A$7:$H$64,8,FALSE),"")</f>
        <v/>
      </c>
      <c r="E43" s="206"/>
      <c r="F43" s="222"/>
      <c r="G43" s="127" t="str">
        <f>IF(ISNUMBER(F43),VLOOKUP(F43,'Listas y tablas'!$AC$2:$AF$7,2,FALSE),"")</f>
        <v/>
      </c>
      <c r="H43" s="222"/>
      <c r="I43" s="222"/>
      <c r="J43" s="222"/>
      <c r="K43" s="222"/>
      <c r="L43" s="222"/>
      <c r="M43" s="222"/>
      <c r="N43" s="222"/>
      <c r="O43" s="222"/>
      <c r="P43" s="222"/>
      <c r="Q43" s="222"/>
      <c r="R43" s="222"/>
      <c r="S43" s="222"/>
      <c r="T43" s="222"/>
      <c r="U43" s="222"/>
      <c r="V43" s="222"/>
      <c r="W43" s="222"/>
      <c r="X43" s="222"/>
      <c r="Y43" s="222"/>
      <c r="Z43" s="222"/>
      <c r="AA43" s="127">
        <f t="shared" si="0"/>
        <v>0</v>
      </c>
      <c r="AB43" s="227" t="str">
        <f t="shared" si="1"/>
        <v/>
      </c>
      <c r="AC43" s="127" t="str">
        <f t="shared" si="2"/>
        <v/>
      </c>
      <c r="AD43" s="228" t="str">
        <f>IFERROR(VLOOKUP(AC43,'Listas y tablas'!$AH$3:$AI$17,2,FALSE),"")</f>
        <v/>
      </c>
      <c r="AE43" s="127" t="str">
        <f t="shared" si="3"/>
        <v>C</v>
      </c>
      <c r="AF43" s="229">
        <f t="shared" si="11"/>
        <v>36</v>
      </c>
      <c r="AG43" s="229" t="str">
        <f t="shared" si="4"/>
        <v>C36</v>
      </c>
      <c r="AH43" s="231"/>
      <c r="AI43" s="229" t="str">
        <f t="shared" si="5"/>
        <v/>
      </c>
      <c r="AJ43" s="205"/>
      <c r="AK43" s="205"/>
      <c r="AL43" s="229">
        <f t="shared" si="12"/>
        <v>0</v>
      </c>
      <c r="AM43" s="205"/>
      <c r="AN43" s="229">
        <f t="shared" si="13"/>
        <v>0</v>
      </c>
      <c r="AO43" s="205"/>
      <c r="AP43" s="229">
        <f t="shared" si="14"/>
        <v>0</v>
      </c>
      <c r="AQ43" s="205"/>
      <c r="AR43" s="229">
        <f t="shared" si="15"/>
        <v>0</v>
      </c>
      <c r="AS43" s="205"/>
      <c r="AT43" s="229">
        <f t="shared" si="16"/>
        <v>0</v>
      </c>
      <c r="AU43" s="205"/>
      <c r="AV43" s="229">
        <f t="shared" si="17"/>
        <v>0</v>
      </c>
      <c r="AW43" s="205"/>
      <c r="AX43" s="229">
        <f t="shared" si="6"/>
        <v>0</v>
      </c>
      <c r="AY43" s="229">
        <f t="shared" si="7"/>
        <v>0</v>
      </c>
      <c r="AZ43" s="229">
        <f t="shared" si="8"/>
        <v>0</v>
      </c>
      <c r="BA43" s="229" t="str">
        <f t="shared" si="9"/>
        <v/>
      </c>
      <c r="BB43" s="229" t="str">
        <f>IFERROR(IF(ISNUMBER(BA43),VLOOKUP(BA43,'Listas y tablas'!$AC$2:$AF$7,2,FALSE),""),"")</f>
        <v/>
      </c>
      <c r="BC43" s="229" t="str">
        <f t="shared" si="10"/>
        <v/>
      </c>
      <c r="BD43" s="235" t="str">
        <f>IFERROR(VLOOKUP(BC43,'Listas y tablas'!$AH$3:$AI$17,2,FALSE),"")</f>
        <v/>
      </c>
      <c r="BE43" s="240"/>
      <c r="BF43" s="242"/>
      <c r="BG43" s="141"/>
      <c r="BH43" s="141"/>
      <c r="BI43" s="141"/>
      <c r="BJ43" s="141"/>
      <c r="BK43" s="141"/>
      <c r="BL43" s="141"/>
      <c r="BM43" s="141"/>
      <c r="BN43" s="141"/>
      <c r="BO43" s="141"/>
      <c r="BP43" s="141"/>
    </row>
    <row r="44" spans="1:68" ht="151.5" customHeight="1">
      <c r="A44" s="163"/>
      <c r="B44" s="125" t="str">
        <f>IFERROR(VLOOKUP($A44,Riesgos!$A$7:$H$64,2,FALSE),"")</f>
        <v/>
      </c>
      <c r="C44" s="126" t="str">
        <f>IFERROR(VLOOKUP($A44,Riesgos!$A$7:$H$64,7,FALSE),"")</f>
        <v/>
      </c>
      <c r="D44" s="126" t="str">
        <f>IFERROR(VLOOKUP($A44,Riesgos!$A$7:$H$64,8,FALSE),"")</f>
        <v/>
      </c>
      <c r="E44" s="206"/>
      <c r="F44" s="222"/>
      <c r="G44" s="127" t="str">
        <f>IF(ISNUMBER(F44),VLOOKUP(F44,'Listas y tablas'!$AC$2:$AF$7,2,FALSE),"")</f>
        <v/>
      </c>
      <c r="H44" s="222"/>
      <c r="I44" s="222"/>
      <c r="J44" s="222"/>
      <c r="K44" s="222"/>
      <c r="L44" s="222"/>
      <c r="M44" s="222"/>
      <c r="N44" s="222"/>
      <c r="O44" s="222"/>
      <c r="P44" s="222"/>
      <c r="Q44" s="222"/>
      <c r="R44" s="222"/>
      <c r="S44" s="222"/>
      <c r="T44" s="222"/>
      <c r="U44" s="222"/>
      <c r="V44" s="222"/>
      <c r="W44" s="222"/>
      <c r="X44" s="222"/>
      <c r="Y44" s="222"/>
      <c r="Z44" s="222"/>
      <c r="AA44" s="127">
        <f t="shared" si="0"/>
        <v>0</v>
      </c>
      <c r="AB44" s="227" t="str">
        <f t="shared" si="1"/>
        <v/>
      </c>
      <c r="AC44" s="127" t="str">
        <f t="shared" si="2"/>
        <v/>
      </c>
      <c r="AD44" s="228" t="str">
        <f>IFERROR(VLOOKUP(AC44,'Listas y tablas'!$AH$3:$AI$17,2,FALSE),"")</f>
        <v/>
      </c>
      <c r="AE44" s="127" t="str">
        <f t="shared" si="3"/>
        <v>C</v>
      </c>
      <c r="AF44" s="229">
        <f t="shared" si="11"/>
        <v>37</v>
      </c>
      <c r="AG44" s="229" t="str">
        <f t="shared" si="4"/>
        <v>C37</v>
      </c>
      <c r="AH44" s="231"/>
      <c r="AI44" s="229" t="str">
        <f t="shared" si="5"/>
        <v/>
      </c>
      <c r="AJ44" s="205"/>
      <c r="AK44" s="205"/>
      <c r="AL44" s="229">
        <f t="shared" si="12"/>
        <v>0</v>
      </c>
      <c r="AM44" s="205"/>
      <c r="AN44" s="229">
        <f t="shared" si="13"/>
        <v>0</v>
      </c>
      <c r="AO44" s="205"/>
      <c r="AP44" s="229">
        <f t="shared" si="14"/>
        <v>0</v>
      </c>
      <c r="AQ44" s="205"/>
      <c r="AR44" s="229">
        <f t="shared" si="15"/>
        <v>0</v>
      </c>
      <c r="AS44" s="205"/>
      <c r="AT44" s="229">
        <f t="shared" si="16"/>
        <v>0</v>
      </c>
      <c r="AU44" s="205"/>
      <c r="AV44" s="229">
        <f t="shared" si="17"/>
        <v>0</v>
      </c>
      <c r="AW44" s="205"/>
      <c r="AX44" s="229">
        <f t="shared" si="6"/>
        <v>0</v>
      </c>
      <c r="AY44" s="229">
        <f t="shared" si="7"/>
        <v>0</v>
      </c>
      <c r="AZ44" s="229">
        <f t="shared" si="8"/>
        <v>0</v>
      </c>
      <c r="BA44" s="229" t="str">
        <f t="shared" si="9"/>
        <v/>
      </c>
      <c r="BB44" s="229" t="str">
        <f>IFERROR(IF(ISNUMBER(BA44),VLOOKUP(BA44,'Listas y tablas'!$AC$2:$AF$7,2,FALSE),""),"")</f>
        <v/>
      </c>
      <c r="BC44" s="229" t="str">
        <f t="shared" si="10"/>
        <v/>
      </c>
      <c r="BD44" s="235" t="str">
        <f>IFERROR(VLOOKUP(BC44,'Listas y tablas'!$AH$3:$AI$17,2,FALSE),"")</f>
        <v/>
      </c>
      <c r="BE44" s="240"/>
      <c r="BF44" s="242"/>
      <c r="BG44" s="141"/>
      <c r="BH44" s="141"/>
      <c r="BI44" s="141"/>
      <c r="BJ44" s="141"/>
      <c r="BK44" s="141"/>
      <c r="BL44" s="141"/>
      <c r="BM44" s="141"/>
      <c r="BN44" s="141"/>
      <c r="BO44" s="141"/>
      <c r="BP44" s="141"/>
    </row>
    <row r="45" spans="1:68" ht="151.5" customHeight="1">
      <c r="A45" s="163"/>
      <c r="B45" s="125" t="str">
        <f>IFERROR(VLOOKUP($A45,Riesgos!$A$7:$H$64,2,FALSE),"")</f>
        <v/>
      </c>
      <c r="C45" s="126" t="str">
        <f>IFERROR(VLOOKUP($A45,Riesgos!$A$7:$H$64,7,FALSE),"")</f>
        <v/>
      </c>
      <c r="D45" s="126" t="str">
        <f>IFERROR(VLOOKUP($A45,Riesgos!$A$7:$H$64,8,FALSE),"")</f>
        <v/>
      </c>
      <c r="E45" s="206"/>
      <c r="F45" s="222"/>
      <c r="G45" s="127" t="str">
        <f>IF(ISNUMBER(F45),VLOOKUP(F45,'Listas y tablas'!$AC$2:$AF$7,2,FALSE),"")</f>
        <v/>
      </c>
      <c r="H45" s="222"/>
      <c r="I45" s="222"/>
      <c r="J45" s="222"/>
      <c r="K45" s="222"/>
      <c r="L45" s="222"/>
      <c r="M45" s="222"/>
      <c r="N45" s="222"/>
      <c r="O45" s="222"/>
      <c r="P45" s="222"/>
      <c r="Q45" s="222"/>
      <c r="R45" s="222"/>
      <c r="S45" s="222"/>
      <c r="T45" s="222"/>
      <c r="U45" s="222"/>
      <c r="V45" s="222"/>
      <c r="W45" s="222"/>
      <c r="X45" s="222"/>
      <c r="Y45" s="222"/>
      <c r="Z45" s="222"/>
      <c r="AA45" s="127">
        <f t="shared" si="0"/>
        <v>0</v>
      </c>
      <c r="AB45" s="227" t="str">
        <f t="shared" si="1"/>
        <v/>
      </c>
      <c r="AC45" s="127" t="str">
        <f t="shared" si="2"/>
        <v/>
      </c>
      <c r="AD45" s="228" t="str">
        <f>IFERROR(VLOOKUP(AC45,'Listas y tablas'!$AH$3:$AI$17,2,FALSE),"")</f>
        <v/>
      </c>
      <c r="AE45" s="127" t="str">
        <f t="shared" si="3"/>
        <v>C</v>
      </c>
      <c r="AF45" s="229">
        <f t="shared" si="11"/>
        <v>38</v>
      </c>
      <c r="AG45" s="229" t="str">
        <f t="shared" si="4"/>
        <v>C38</v>
      </c>
      <c r="AH45" s="231"/>
      <c r="AI45" s="229" t="str">
        <f t="shared" si="5"/>
        <v/>
      </c>
      <c r="AJ45" s="205"/>
      <c r="AK45" s="205"/>
      <c r="AL45" s="229">
        <f t="shared" si="12"/>
        <v>0</v>
      </c>
      <c r="AM45" s="205"/>
      <c r="AN45" s="229">
        <f t="shared" si="13"/>
        <v>0</v>
      </c>
      <c r="AO45" s="205"/>
      <c r="AP45" s="229">
        <f t="shared" si="14"/>
        <v>0</v>
      </c>
      <c r="AQ45" s="205"/>
      <c r="AR45" s="229">
        <f t="shared" si="15"/>
        <v>0</v>
      </c>
      <c r="AS45" s="205"/>
      <c r="AT45" s="229">
        <f t="shared" si="16"/>
        <v>0</v>
      </c>
      <c r="AU45" s="205"/>
      <c r="AV45" s="229">
        <f t="shared" si="17"/>
        <v>0</v>
      </c>
      <c r="AW45" s="205"/>
      <c r="AX45" s="229">
        <f t="shared" si="6"/>
        <v>0</v>
      </c>
      <c r="AY45" s="229">
        <f t="shared" si="7"/>
        <v>0</v>
      </c>
      <c r="AZ45" s="229">
        <f t="shared" si="8"/>
        <v>0</v>
      </c>
      <c r="BA45" s="229" t="str">
        <f t="shared" si="9"/>
        <v/>
      </c>
      <c r="BB45" s="229" t="str">
        <f>IFERROR(IF(ISNUMBER(BA45),VLOOKUP(BA45,'Listas y tablas'!$AC$2:$AF$7,2,FALSE),""),"")</f>
        <v/>
      </c>
      <c r="BC45" s="229" t="str">
        <f t="shared" si="10"/>
        <v/>
      </c>
      <c r="BD45" s="235" t="str">
        <f>IFERROR(VLOOKUP(BC45,'Listas y tablas'!$AH$3:$AI$17,2,FALSE),"")</f>
        <v/>
      </c>
      <c r="BE45" s="240"/>
      <c r="BF45" s="242"/>
      <c r="BG45" s="141"/>
      <c r="BH45" s="141"/>
      <c r="BI45" s="141"/>
      <c r="BJ45" s="141"/>
      <c r="BK45" s="141"/>
      <c r="BL45" s="141"/>
      <c r="BM45" s="141"/>
      <c r="BN45" s="141"/>
      <c r="BO45" s="141"/>
      <c r="BP45" s="141"/>
    </row>
    <row r="46" spans="1:68" ht="151.5" customHeight="1">
      <c r="A46" s="163"/>
      <c r="B46" s="125" t="str">
        <f>IFERROR(VLOOKUP($A46,Riesgos!$A$7:$H$64,2,FALSE),"")</f>
        <v/>
      </c>
      <c r="C46" s="126" t="str">
        <f>IFERROR(VLOOKUP($A46,Riesgos!$A$7:$H$64,7,FALSE),"")</f>
        <v/>
      </c>
      <c r="D46" s="126" t="str">
        <f>IFERROR(VLOOKUP($A46,Riesgos!$A$7:$H$64,8,FALSE),"")</f>
        <v/>
      </c>
      <c r="E46" s="206"/>
      <c r="F46" s="222"/>
      <c r="G46" s="127" t="str">
        <f>IF(ISNUMBER(F46),VLOOKUP(F46,'Listas y tablas'!$AC$2:$AF$7,2,FALSE),"")</f>
        <v/>
      </c>
      <c r="H46" s="222"/>
      <c r="I46" s="222"/>
      <c r="J46" s="222"/>
      <c r="K46" s="222"/>
      <c r="L46" s="222"/>
      <c r="M46" s="222"/>
      <c r="N46" s="222"/>
      <c r="O46" s="222"/>
      <c r="P46" s="222"/>
      <c r="Q46" s="222"/>
      <c r="R46" s="222"/>
      <c r="S46" s="222"/>
      <c r="T46" s="222"/>
      <c r="U46" s="222"/>
      <c r="V46" s="222"/>
      <c r="W46" s="222"/>
      <c r="X46" s="222"/>
      <c r="Y46" s="222"/>
      <c r="Z46" s="222"/>
      <c r="AA46" s="127">
        <f t="shared" si="0"/>
        <v>0</v>
      </c>
      <c r="AB46" s="227" t="str">
        <f t="shared" si="1"/>
        <v/>
      </c>
      <c r="AC46" s="127" t="str">
        <f t="shared" si="2"/>
        <v/>
      </c>
      <c r="AD46" s="228" t="str">
        <f>IFERROR(VLOOKUP(AC46,'Listas y tablas'!$AH$3:$AI$17,2,FALSE),"")</f>
        <v/>
      </c>
      <c r="AE46" s="127" t="str">
        <f t="shared" si="3"/>
        <v>C</v>
      </c>
      <c r="AF46" s="229">
        <f t="shared" si="11"/>
        <v>39</v>
      </c>
      <c r="AG46" s="229" t="str">
        <f t="shared" si="4"/>
        <v>C39</v>
      </c>
      <c r="AH46" s="232"/>
      <c r="AI46" s="229" t="str">
        <f t="shared" si="5"/>
        <v/>
      </c>
      <c r="AJ46" s="205"/>
      <c r="AK46" s="205"/>
      <c r="AL46" s="229">
        <f t="shared" si="12"/>
        <v>0</v>
      </c>
      <c r="AM46" s="205"/>
      <c r="AN46" s="229">
        <f t="shared" si="13"/>
        <v>0</v>
      </c>
      <c r="AO46" s="205"/>
      <c r="AP46" s="229">
        <f t="shared" si="14"/>
        <v>0</v>
      </c>
      <c r="AQ46" s="205"/>
      <c r="AR46" s="229">
        <f t="shared" si="15"/>
        <v>0</v>
      </c>
      <c r="AS46" s="205"/>
      <c r="AT46" s="229">
        <f t="shared" si="16"/>
        <v>0</v>
      </c>
      <c r="AU46" s="205"/>
      <c r="AV46" s="229">
        <f t="shared" si="17"/>
        <v>0</v>
      </c>
      <c r="AW46" s="205"/>
      <c r="AX46" s="229">
        <f t="shared" si="6"/>
        <v>0</v>
      </c>
      <c r="AY46" s="229">
        <f t="shared" si="7"/>
        <v>0</v>
      </c>
      <c r="AZ46" s="229">
        <f t="shared" si="8"/>
        <v>0</v>
      </c>
      <c r="BA46" s="229" t="str">
        <f t="shared" si="9"/>
        <v/>
      </c>
      <c r="BB46" s="229" t="str">
        <f>IFERROR(IF(ISNUMBER(BA46),VLOOKUP(BA46,'Listas y tablas'!$AC$2:$AF$7,2,FALSE),""),"")</f>
        <v/>
      </c>
      <c r="BC46" s="229" t="str">
        <f t="shared" si="10"/>
        <v/>
      </c>
      <c r="BD46" s="235" t="str">
        <f>IFERROR(VLOOKUP(BC46,'Listas y tablas'!$AH$3:$AI$17,2,FALSE),"")</f>
        <v/>
      </c>
      <c r="BE46" s="240"/>
      <c r="BF46" s="242"/>
      <c r="BG46" s="141"/>
      <c r="BH46" s="141"/>
      <c r="BI46" s="141"/>
      <c r="BJ46" s="141"/>
      <c r="BK46" s="141"/>
      <c r="BL46" s="141"/>
      <c r="BM46" s="141"/>
      <c r="BN46" s="141"/>
      <c r="BO46" s="141"/>
      <c r="BP46" s="141"/>
    </row>
    <row r="47" spans="1:68" ht="151.5" customHeight="1">
      <c r="A47" s="163"/>
      <c r="B47" s="125" t="str">
        <f>IFERROR(VLOOKUP($A47,Riesgos!$A$7:$H$64,2,FALSE),"")</f>
        <v/>
      </c>
      <c r="C47" s="126" t="str">
        <f>IFERROR(VLOOKUP($A47,Riesgos!$A$7:$H$64,7,FALSE),"")</f>
        <v/>
      </c>
      <c r="D47" s="126" t="str">
        <f>IFERROR(VLOOKUP($A47,Riesgos!$A$7:$H$64,8,FALSE),"")</f>
        <v/>
      </c>
      <c r="E47" s="206"/>
      <c r="F47" s="222"/>
      <c r="G47" s="127" t="str">
        <f>IF(ISNUMBER(F47),VLOOKUP(F47,'Listas y tablas'!$AC$2:$AF$7,2,FALSE),"")</f>
        <v/>
      </c>
      <c r="H47" s="222"/>
      <c r="I47" s="222"/>
      <c r="J47" s="222"/>
      <c r="K47" s="222"/>
      <c r="L47" s="222"/>
      <c r="M47" s="222"/>
      <c r="N47" s="222"/>
      <c r="O47" s="222"/>
      <c r="P47" s="222"/>
      <c r="Q47" s="222"/>
      <c r="R47" s="222"/>
      <c r="S47" s="222"/>
      <c r="T47" s="222"/>
      <c r="U47" s="222"/>
      <c r="V47" s="222"/>
      <c r="W47" s="222"/>
      <c r="X47" s="222"/>
      <c r="Y47" s="222"/>
      <c r="Z47" s="222"/>
      <c r="AA47" s="127">
        <f t="shared" si="0"/>
        <v>0</v>
      </c>
      <c r="AB47" s="227" t="str">
        <f t="shared" si="1"/>
        <v/>
      </c>
      <c r="AC47" s="127" t="str">
        <f t="shared" si="2"/>
        <v/>
      </c>
      <c r="AD47" s="228" t="str">
        <f>IFERROR(VLOOKUP(AC47,'Listas y tablas'!$AH$3:$AI$17,2,FALSE),"")</f>
        <v/>
      </c>
      <c r="AE47" s="127" t="str">
        <f t="shared" si="3"/>
        <v>C</v>
      </c>
      <c r="AF47" s="229">
        <f t="shared" si="11"/>
        <v>40</v>
      </c>
      <c r="AG47" s="229" t="str">
        <f t="shared" si="4"/>
        <v>C40</v>
      </c>
      <c r="AH47" s="231"/>
      <c r="AI47" s="229" t="str">
        <f t="shared" si="5"/>
        <v/>
      </c>
      <c r="AJ47" s="205"/>
      <c r="AK47" s="205"/>
      <c r="AL47" s="229">
        <f t="shared" si="12"/>
        <v>0</v>
      </c>
      <c r="AM47" s="205"/>
      <c r="AN47" s="229">
        <f t="shared" si="13"/>
        <v>0</v>
      </c>
      <c r="AO47" s="205"/>
      <c r="AP47" s="229">
        <f t="shared" si="14"/>
        <v>0</v>
      </c>
      <c r="AQ47" s="205"/>
      <c r="AR47" s="229">
        <f t="shared" si="15"/>
        <v>0</v>
      </c>
      <c r="AS47" s="205"/>
      <c r="AT47" s="229">
        <f t="shared" si="16"/>
        <v>0</v>
      </c>
      <c r="AU47" s="205"/>
      <c r="AV47" s="229">
        <f t="shared" si="17"/>
        <v>0</v>
      </c>
      <c r="AW47" s="205"/>
      <c r="AX47" s="229">
        <f t="shared" si="6"/>
        <v>0</v>
      </c>
      <c r="AY47" s="229">
        <f t="shared" si="7"/>
        <v>0</v>
      </c>
      <c r="AZ47" s="229">
        <f t="shared" si="8"/>
        <v>0</v>
      </c>
      <c r="BA47" s="229" t="str">
        <f t="shared" si="9"/>
        <v/>
      </c>
      <c r="BB47" s="229" t="str">
        <f>IFERROR(IF(ISNUMBER(BA47),VLOOKUP(BA47,'Listas y tablas'!$AC$2:$AF$7,2,FALSE),""),"")</f>
        <v/>
      </c>
      <c r="BC47" s="229" t="str">
        <f t="shared" si="10"/>
        <v/>
      </c>
      <c r="BD47" s="235" t="str">
        <f>IFERROR(VLOOKUP(BC47,'Listas y tablas'!$AH$3:$AI$17,2,FALSE),"")</f>
        <v/>
      </c>
      <c r="BE47" s="240"/>
      <c r="BF47" s="242"/>
      <c r="BG47" s="141"/>
      <c r="BH47" s="141"/>
      <c r="BI47" s="141"/>
      <c r="BJ47" s="141"/>
      <c r="BK47" s="141"/>
      <c r="BL47" s="141"/>
      <c r="BM47" s="141"/>
      <c r="BN47" s="141"/>
      <c r="BO47" s="141"/>
      <c r="BP47" s="141"/>
    </row>
    <row r="48" spans="1:68" ht="151.5" customHeight="1">
      <c r="A48" s="163"/>
      <c r="B48" s="125" t="str">
        <f>IFERROR(VLOOKUP($A48,Riesgos!$A$7:$H$64,2,FALSE),"")</f>
        <v/>
      </c>
      <c r="C48" s="126" t="str">
        <f>IFERROR(VLOOKUP($A48,Riesgos!$A$7:$H$64,7,FALSE),"")</f>
        <v/>
      </c>
      <c r="D48" s="126" t="str">
        <f>IFERROR(VLOOKUP($A48,Riesgos!$A$7:$H$64,8,FALSE),"")</f>
        <v/>
      </c>
      <c r="E48" s="206"/>
      <c r="F48" s="222"/>
      <c r="G48" s="127" t="str">
        <f>IF(ISNUMBER(F48),VLOOKUP(F48,'Listas y tablas'!$AC$2:$AF$7,2,FALSE),"")</f>
        <v/>
      </c>
      <c r="H48" s="222"/>
      <c r="I48" s="222"/>
      <c r="J48" s="222"/>
      <c r="K48" s="222"/>
      <c r="L48" s="222"/>
      <c r="M48" s="222"/>
      <c r="N48" s="222"/>
      <c r="O48" s="222"/>
      <c r="P48" s="222"/>
      <c r="Q48" s="222"/>
      <c r="R48" s="222"/>
      <c r="S48" s="222"/>
      <c r="T48" s="222"/>
      <c r="U48" s="222"/>
      <c r="V48" s="222"/>
      <c r="W48" s="222"/>
      <c r="X48" s="222"/>
      <c r="Y48" s="222"/>
      <c r="Z48" s="222"/>
      <c r="AA48" s="127">
        <f t="shared" si="0"/>
        <v>0</v>
      </c>
      <c r="AB48" s="227" t="str">
        <f t="shared" si="1"/>
        <v/>
      </c>
      <c r="AC48" s="127" t="str">
        <f t="shared" si="2"/>
        <v/>
      </c>
      <c r="AD48" s="228" t="str">
        <f>IFERROR(VLOOKUP(AC48,'Listas y tablas'!$AH$3:$AI$17,2,FALSE),"")</f>
        <v/>
      </c>
      <c r="AE48" s="127" t="str">
        <f t="shared" si="3"/>
        <v>C</v>
      </c>
      <c r="AF48" s="229">
        <f t="shared" si="11"/>
        <v>41</v>
      </c>
      <c r="AG48" s="229" t="str">
        <f t="shared" si="4"/>
        <v>C41</v>
      </c>
      <c r="AH48" s="231"/>
      <c r="AI48" s="229" t="str">
        <f t="shared" si="5"/>
        <v/>
      </c>
      <c r="AJ48" s="205"/>
      <c r="AK48" s="205"/>
      <c r="AL48" s="229">
        <f t="shared" si="12"/>
        <v>0</v>
      </c>
      <c r="AM48" s="205"/>
      <c r="AN48" s="229">
        <f t="shared" si="13"/>
        <v>0</v>
      </c>
      <c r="AO48" s="205"/>
      <c r="AP48" s="229">
        <f t="shared" si="14"/>
        <v>0</v>
      </c>
      <c r="AQ48" s="205"/>
      <c r="AR48" s="229">
        <f t="shared" si="15"/>
        <v>0</v>
      </c>
      <c r="AS48" s="205"/>
      <c r="AT48" s="229">
        <f t="shared" si="16"/>
        <v>0</v>
      </c>
      <c r="AU48" s="205"/>
      <c r="AV48" s="229">
        <f t="shared" si="17"/>
        <v>0</v>
      </c>
      <c r="AW48" s="205"/>
      <c r="AX48" s="229">
        <f t="shared" si="6"/>
        <v>0</v>
      </c>
      <c r="AY48" s="229">
        <f t="shared" si="7"/>
        <v>0</v>
      </c>
      <c r="AZ48" s="229">
        <f t="shared" si="8"/>
        <v>0</v>
      </c>
      <c r="BA48" s="229" t="str">
        <f t="shared" si="9"/>
        <v/>
      </c>
      <c r="BB48" s="229" t="str">
        <f>IFERROR(IF(ISNUMBER(BA48),VLOOKUP(BA48,'Listas y tablas'!$AC$2:$AF$7,2,FALSE),""),"")</f>
        <v/>
      </c>
      <c r="BC48" s="229" t="str">
        <f t="shared" si="10"/>
        <v/>
      </c>
      <c r="BD48" s="235" t="str">
        <f>IFERROR(VLOOKUP(BC48,'Listas y tablas'!$AH$3:$AI$17,2,FALSE),"")</f>
        <v/>
      </c>
      <c r="BE48" s="240"/>
      <c r="BF48" s="242"/>
      <c r="BG48" s="141"/>
      <c r="BH48" s="141"/>
      <c r="BI48" s="141"/>
      <c r="BJ48" s="141"/>
      <c r="BK48" s="141"/>
      <c r="BL48" s="141"/>
      <c r="BM48" s="141"/>
      <c r="BN48" s="141"/>
      <c r="BO48" s="141"/>
      <c r="BP48" s="141"/>
    </row>
    <row r="49" spans="1:68" ht="151.5" customHeight="1">
      <c r="A49" s="163"/>
      <c r="B49" s="125" t="str">
        <f>IFERROR(VLOOKUP($A49,Riesgos!$A$7:$H$64,2,FALSE),"")</f>
        <v/>
      </c>
      <c r="C49" s="126" t="str">
        <f>IFERROR(VLOOKUP($A49,Riesgos!$A$7:$H$64,7,FALSE),"")</f>
        <v/>
      </c>
      <c r="D49" s="126" t="str">
        <f>IFERROR(VLOOKUP($A49,Riesgos!$A$7:$H$64,8,FALSE),"")</f>
        <v/>
      </c>
      <c r="E49" s="206"/>
      <c r="F49" s="222"/>
      <c r="G49" s="127" t="str">
        <f>IF(ISNUMBER(F49),VLOOKUP(F49,'Listas y tablas'!$AC$2:$AF$7,2,FALSE),"")</f>
        <v/>
      </c>
      <c r="H49" s="222"/>
      <c r="I49" s="222"/>
      <c r="J49" s="222"/>
      <c r="K49" s="222"/>
      <c r="L49" s="222"/>
      <c r="M49" s="222"/>
      <c r="N49" s="222"/>
      <c r="O49" s="222"/>
      <c r="P49" s="222"/>
      <c r="Q49" s="222"/>
      <c r="R49" s="222"/>
      <c r="S49" s="222"/>
      <c r="T49" s="222"/>
      <c r="U49" s="222"/>
      <c r="V49" s="222"/>
      <c r="W49" s="222"/>
      <c r="X49" s="222"/>
      <c r="Y49" s="222"/>
      <c r="Z49" s="222"/>
      <c r="AA49" s="127">
        <f t="shared" si="0"/>
        <v>0</v>
      </c>
      <c r="AB49" s="227" t="str">
        <f t="shared" si="1"/>
        <v/>
      </c>
      <c r="AC49" s="127" t="str">
        <f t="shared" si="2"/>
        <v/>
      </c>
      <c r="AD49" s="228" t="str">
        <f>IFERROR(VLOOKUP(AC49,'Listas y tablas'!$AH$3:$AI$17,2,FALSE),"")</f>
        <v/>
      </c>
      <c r="AE49" s="127" t="str">
        <f t="shared" si="3"/>
        <v>C</v>
      </c>
      <c r="AF49" s="229">
        <f t="shared" si="11"/>
        <v>42</v>
      </c>
      <c r="AG49" s="229" t="str">
        <f t="shared" si="4"/>
        <v>C42</v>
      </c>
      <c r="AH49" s="231"/>
      <c r="AI49" s="229" t="str">
        <f t="shared" si="5"/>
        <v/>
      </c>
      <c r="AJ49" s="205"/>
      <c r="AK49" s="205"/>
      <c r="AL49" s="229">
        <f t="shared" si="12"/>
        <v>0</v>
      </c>
      <c r="AM49" s="205"/>
      <c r="AN49" s="229">
        <f t="shared" si="13"/>
        <v>0</v>
      </c>
      <c r="AO49" s="205"/>
      <c r="AP49" s="229">
        <f t="shared" si="14"/>
        <v>0</v>
      </c>
      <c r="AQ49" s="205"/>
      <c r="AR49" s="229">
        <f t="shared" si="15"/>
        <v>0</v>
      </c>
      <c r="AS49" s="205"/>
      <c r="AT49" s="229">
        <f t="shared" si="16"/>
        <v>0</v>
      </c>
      <c r="AU49" s="205"/>
      <c r="AV49" s="229">
        <f t="shared" si="17"/>
        <v>0</v>
      </c>
      <c r="AW49" s="205"/>
      <c r="AX49" s="229">
        <f t="shared" si="6"/>
        <v>0</v>
      </c>
      <c r="AY49" s="229">
        <f t="shared" si="7"/>
        <v>0</v>
      </c>
      <c r="AZ49" s="229">
        <f t="shared" si="8"/>
        <v>0</v>
      </c>
      <c r="BA49" s="229" t="str">
        <f t="shared" si="9"/>
        <v/>
      </c>
      <c r="BB49" s="229" t="str">
        <f>IFERROR(IF(ISNUMBER(BA49),VLOOKUP(BA49,'Listas y tablas'!$AC$2:$AF$7,2,FALSE),""),"")</f>
        <v/>
      </c>
      <c r="BC49" s="229" t="str">
        <f t="shared" si="10"/>
        <v/>
      </c>
      <c r="BD49" s="235" t="str">
        <f>IFERROR(VLOOKUP(BC49,'Listas y tablas'!$AH$3:$AI$17,2,FALSE),"")</f>
        <v/>
      </c>
      <c r="BE49" s="240"/>
      <c r="BF49" s="242"/>
      <c r="BG49" s="141"/>
      <c r="BH49" s="141"/>
      <c r="BI49" s="141"/>
      <c r="BJ49" s="141"/>
      <c r="BK49" s="141"/>
      <c r="BL49" s="141"/>
      <c r="BM49" s="141"/>
      <c r="BN49" s="141"/>
      <c r="BO49" s="141"/>
      <c r="BP49" s="141"/>
    </row>
    <row r="50" spans="1:68" ht="151.5" customHeight="1">
      <c r="A50" s="163"/>
      <c r="B50" s="125" t="str">
        <f>IFERROR(VLOOKUP($A50,Riesgos!$A$7:$H$64,2,FALSE),"")</f>
        <v/>
      </c>
      <c r="C50" s="126" t="str">
        <f>IFERROR(VLOOKUP($A50,Riesgos!$A$7:$H$64,7,FALSE),"")</f>
        <v/>
      </c>
      <c r="D50" s="126" t="str">
        <f>IFERROR(VLOOKUP($A50,Riesgos!$A$7:$H$64,8,FALSE),"")</f>
        <v/>
      </c>
      <c r="E50" s="206"/>
      <c r="F50" s="222"/>
      <c r="G50" s="127" t="str">
        <f>IF(ISNUMBER(F50),VLOOKUP(F50,'Listas y tablas'!$AC$2:$AF$7,2,FALSE),"")</f>
        <v/>
      </c>
      <c r="H50" s="222"/>
      <c r="I50" s="222"/>
      <c r="J50" s="222"/>
      <c r="K50" s="222"/>
      <c r="L50" s="222"/>
      <c r="M50" s="222"/>
      <c r="N50" s="222"/>
      <c r="O50" s="222"/>
      <c r="P50" s="222"/>
      <c r="Q50" s="222"/>
      <c r="R50" s="222"/>
      <c r="S50" s="222"/>
      <c r="T50" s="222"/>
      <c r="U50" s="222"/>
      <c r="V50" s="222"/>
      <c r="W50" s="222"/>
      <c r="X50" s="222"/>
      <c r="Y50" s="222"/>
      <c r="Z50" s="222"/>
      <c r="AA50" s="127">
        <f t="shared" si="0"/>
        <v>0</v>
      </c>
      <c r="AB50" s="227" t="str">
        <f t="shared" si="1"/>
        <v/>
      </c>
      <c r="AC50" s="127" t="str">
        <f t="shared" si="2"/>
        <v/>
      </c>
      <c r="AD50" s="228" t="str">
        <f>IFERROR(VLOOKUP(AC50,'Listas y tablas'!$AH$3:$AI$17,2,FALSE),"")</f>
        <v/>
      </c>
      <c r="AE50" s="127" t="str">
        <f t="shared" si="3"/>
        <v>C</v>
      </c>
      <c r="AF50" s="229">
        <f t="shared" si="11"/>
        <v>43</v>
      </c>
      <c r="AG50" s="229" t="str">
        <f t="shared" si="4"/>
        <v>C43</v>
      </c>
      <c r="AH50" s="231"/>
      <c r="AI50" s="229" t="str">
        <f t="shared" si="5"/>
        <v/>
      </c>
      <c r="AJ50" s="205"/>
      <c r="AK50" s="205"/>
      <c r="AL50" s="229">
        <f t="shared" si="12"/>
        <v>0</v>
      </c>
      <c r="AM50" s="205"/>
      <c r="AN50" s="229">
        <f t="shared" si="13"/>
        <v>0</v>
      </c>
      <c r="AO50" s="205"/>
      <c r="AP50" s="229">
        <f t="shared" si="14"/>
        <v>0</v>
      </c>
      <c r="AQ50" s="205"/>
      <c r="AR50" s="229">
        <f t="shared" si="15"/>
        <v>0</v>
      </c>
      <c r="AS50" s="205"/>
      <c r="AT50" s="229">
        <f t="shared" si="16"/>
        <v>0</v>
      </c>
      <c r="AU50" s="205"/>
      <c r="AV50" s="229">
        <f t="shared" si="17"/>
        <v>0</v>
      </c>
      <c r="AW50" s="205"/>
      <c r="AX50" s="229">
        <f t="shared" si="6"/>
        <v>0</v>
      </c>
      <c r="AY50" s="229">
        <f t="shared" si="7"/>
        <v>0</v>
      </c>
      <c r="AZ50" s="229">
        <f t="shared" si="8"/>
        <v>0</v>
      </c>
      <c r="BA50" s="229" t="str">
        <f t="shared" si="9"/>
        <v/>
      </c>
      <c r="BB50" s="229" t="str">
        <f>IFERROR(IF(ISNUMBER(BA50),VLOOKUP(BA50,'Listas y tablas'!$AC$2:$AF$7,2,FALSE),""),"")</f>
        <v/>
      </c>
      <c r="BC50" s="229" t="str">
        <f t="shared" si="10"/>
        <v/>
      </c>
      <c r="BD50" s="235" t="str">
        <f>IFERROR(VLOOKUP(BC50,'Listas y tablas'!$AH$3:$AI$17,2,FALSE),"")</f>
        <v/>
      </c>
      <c r="BE50" s="240"/>
      <c r="BF50" s="242"/>
      <c r="BG50" s="141"/>
      <c r="BH50" s="141"/>
      <c r="BI50" s="141"/>
      <c r="BJ50" s="141"/>
      <c r="BK50" s="141"/>
      <c r="BL50" s="141"/>
      <c r="BM50" s="141"/>
      <c r="BN50" s="141"/>
      <c r="BO50" s="141"/>
      <c r="BP50" s="141"/>
    </row>
    <row r="51" spans="1:68" ht="151.5" customHeight="1">
      <c r="A51" s="163"/>
      <c r="B51" s="125" t="str">
        <f>IFERROR(VLOOKUP($A51,Riesgos!$A$7:$H$64,2,FALSE),"")</f>
        <v/>
      </c>
      <c r="C51" s="126" t="str">
        <f>IFERROR(VLOOKUP($A51,Riesgos!$A$7:$H$64,7,FALSE),"")</f>
        <v/>
      </c>
      <c r="D51" s="126" t="str">
        <f>IFERROR(VLOOKUP($A51,Riesgos!$A$7:$H$64,8,FALSE),"")</f>
        <v/>
      </c>
      <c r="E51" s="206"/>
      <c r="F51" s="222"/>
      <c r="G51" s="127" t="str">
        <f>IF(ISNUMBER(F51),VLOOKUP(F51,'Listas y tablas'!$AC$2:$AF$7,2,FALSE),"")</f>
        <v/>
      </c>
      <c r="H51" s="222"/>
      <c r="I51" s="222"/>
      <c r="J51" s="222"/>
      <c r="K51" s="222"/>
      <c r="L51" s="222"/>
      <c r="M51" s="222"/>
      <c r="N51" s="222"/>
      <c r="O51" s="222"/>
      <c r="P51" s="222"/>
      <c r="Q51" s="222"/>
      <c r="R51" s="222"/>
      <c r="S51" s="222"/>
      <c r="T51" s="222"/>
      <c r="U51" s="222"/>
      <c r="V51" s="222"/>
      <c r="W51" s="222"/>
      <c r="X51" s="222"/>
      <c r="Y51" s="222"/>
      <c r="Z51" s="222"/>
      <c r="AA51" s="127">
        <f t="shared" si="0"/>
        <v>0</v>
      </c>
      <c r="AB51" s="227" t="str">
        <f t="shared" si="1"/>
        <v/>
      </c>
      <c r="AC51" s="127" t="str">
        <f t="shared" si="2"/>
        <v/>
      </c>
      <c r="AD51" s="228" t="str">
        <f>IFERROR(VLOOKUP(AC51,'Listas y tablas'!$AH$3:$AI$17,2,FALSE),"")</f>
        <v/>
      </c>
      <c r="AE51" s="127" t="str">
        <f t="shared" si="3"/>
        <v>C</v>
      </c>
      <c r="AF51" s="229">
        <f t="shared" si="11"/>
        <v>44</v>
      </c>
      <c r="AG51" s="229" t="str">
        <f t="shared" si="4"/>
        <v>C44</v>
      </c>
      <c r="AH51" s="231"/>
      <c r="AI51" s="229" t="str">
        <f t="shared" si="5"/>
        <v/>
      </c>
      <c r="AJ51" s="205"/>
      <c r="AK51" s="205"/>
      <c r="AL51" s="229">
        <f t="shared" si="12"/>
        <v>0</v>
      </c>
      <c r="AM51" s="205"/>
      <c r="AN51" s="229">
        <f t="shared" si="13"/>
        <v>0</v>
      </c>
      <c r="AO51" s="205"/>
      <c r="AP51" s="229">
        <f t="shared" si="14"/>
        <v>0</v>
      </c>
      <c r="AQ51" s="205"/>
      <c r="AR51" s="229">
        <f t="shared" si="15"/>
        <v>0</v>
      </c>
      <c r="AS51" s="205"/>
      <c r="AT51" s="229">
        <f t="shared" si="16"/>
        <v>0</v>
      </c>
      <c r="AU51" s="205"/>
      <c r="AV51" s="229">
        <f t="shared" si="17"/>
        <v>0</v>
      </c>
      <c r="AW51" s="205"/>
      <c r="AX51" s="229">
        <f t="shared" si="6"/>
        <v>0</v>
      </c>
      <c r="AY51" s="229">
        <f t="shared" si="7"/>
        <v>0</v>
      </c>
      <c r="AZ51" s="229">
        <f t="shared" si="8"/>
        <v>0</v>
      </c>
      <c r="BA51" s="229" t="str">
        <f t="shared" si="9"/>
        <v/>
      </c>
      <c r="BB51" s="229" t="str">
        <f>IFERROR(IF(ISNUMBER(BA51),VLOOKUP(BA51,'Listas y tablas'!$AC$2:$AF$7,2,FALSE),""),"")</f>
        <v/>
      </c>
      <c r="BC51" s="229" t="str">
        <f t="shared" si="10"/>
        <v/>
      </c>
      <c r="BD51" s="235" t="str">
        <f>IFERROR(VLOOKUP(BC51,'Listas y tablas'!$AH$3:$AI$17,2,FALSE),"")</f>
        <v/>
      </c>
      <c r="BE51" s="240"/>
      <c r="BF51" s="242"/>
      <c r="BG51" s="141"/>
      <c r="BH51" s="141"/>
      <c r="BI51" s="141"/>
      <c r="BJ51" s="141"/>
      <c r="BK51" s="141"/>
      <c r="BL51" s="141"/>
      <c r="BM51" s="141"/>
      <c r="BN51" s="141"/>
      <c r="BO51" s="141"/>
      <c r="BP51" s="141"/>
    </row>
    <row r="52" spans="1:68" ht="151.5" customHeight="1">
      <c r="A52" s="163"/>
      <c r="B52" s="125" t="str">
        <f>IFERROR(VLOOKUP($A52,Riesgos!$A$7:$H$64,2,FALSE),"")</f>
        <v/>
      </c>
      <c r="C52" s="126" t="str">
        <f>IFERROR(VLOOKUP($A52,Riesgos!$A$7:$H$64,7,FALSE),"")</f>
        <v/>
      </c>
      <c r="D52" s="126" t="str">
        <f>IFERROR(VLOOKUP($A52,Riesgos!$A$7:$H$64,8,FALSE),"")</f>
        <v/>
      </c>
      <c r="E52" s="206"/>
      <c r="F52" s="222"/>
      <c r="G52" s="127" t="str">
        <f>IF(ISNUMBER(F52),VLOOKUP(F52,'Listas y tablas'!$AC$2:$AF$7,2,FALSE),"")</f>
        <v/>
      </c>
      <c r="H52" s="222"/>
      <c r="I52" s="222"/>
      <c r="J52" s="222"/>
      <c r="K52" s="222"/>
      <c r="L52" s="222"/>
      <c r="M52" s="222"/>
      <c r="N52" s="222"/>
      <c r="O52" s="222"/>
      <c r="P52" s="222"/>
      <c r="Q52" s="222"/>
      <c r="R52" s="222"/>
      <c r="S52" s="222"/>
      <c r="T52" s="222"/>
      <c r="U52" s="222"/>
      <c r="V52" s="222"/>
      <c r="W52" s="222"/>
      <c r="X52" s="222"/>
      <c r="Y52" s="222"/>
      <c r="Z52" s="222"/>
      <c r="AA52" s="127">
        <f t="shared" si="0"/>
        <v>0</v>
      </c>
      <c r="AB52" s="227" t="str">
        <f t="shared" si="1"/>
        <v/>
      </c>
      <c r="AC52" s="127" t="str">
        <f t="shared" si="2"/>
        <v/>
      </c>
      <c r="AD52" s="228" t="str">
        <f>IFERROR(VLOOKUP(AC52,'Listas y tablas'!$AH$3:$AI$17,2,FALSE),"")</f>
        <v/>
      </c>
      <c r="AE52" s="127" t="str">
        <f t="shared" si="3"/>
        <v>C</v>
      </c>
      <c r="AF52" s="229">
        <f t="shared" si="11"/>
        <v>45</v>
      </c>
      <c r="AG52" s="229" t="str">
        <f t="shared" si="4"/>
        <v>C45</v>
      </c>
      <c r="AH52" s="232"/>
      <c r="AI52" s="229" t="str">
        <f t="shared" si="5"/>
        <v/>
      </c>
      <c r="AJ52" s="205"/>
      <c r="AK52" s="205"/>
      <c r="AL52" s="229">
        <f t="shared" si="12"/>
        <v>0</v>
      </c>
      <c r="AM52" s="205"/>
      <c r="AN52" s="229">
        <f t="shared" si="13"/>
        <v>0</v>
      </c>
      <c r="AO52" s="205"/>
      <c r="AP52" s="229">
        <f t="shared" si="14"/>
        <v>0</v>
      </c>
      <c r="AQ52" s="205"/>
      <c r="AR52" s="229">
        <f t="shared" si="15"/>
        <v>0</v>
      </c>
      <c r="AS52" s="205"/>
      <c r="AT52" s="229">
        <f t="shared" si="16"/>
        <v>0</v>
      </c>
      <c r="AU52" s="205"/>
      <c r="AV52" s="229">
        <f t="shared" si="17"/>
        <v>0</v>
      </c>
      <c r="AW52" s="205"/>
      <c r="AX52" s="229">
        <f t="shared" si="6"/>
        <v>0</v>
      </c>
      <c r="AY52" s="229">
        <f t="shared" si="7"/>
        <v>0</v>
      </c>
      <c r="AZ52" s="229">
        <f t="shared" si="8"/>
        <v>0</v>
      </c>
      <c r="BA52" s="229" t="str">
        <f t="shared" si="9"/>
        <v/>
      </c>
      <c r="BB52" s="229" t="str">
        <f>IFERROR(IF(ISNUMBER(BA52),VLOOKUP(BA52,'Listas y tablas'!$AC$2:$AF$7,2,FALSE),""),"")</f>
        <v/>
      </c>
      <c r="BC52" s="229" t="str">
        <f t="shared" si="10"/>
        <v/>
      </c>
      <c r="BD52" s="235" t="str">
        <f>IFERROR(VLOOKUP(BC52,'Listas y tablas'!$AH$3:$AI$17,2,FALSE),"")</f>
        <v/>
      </c>
      <c r="BE52" s="240"/>
      <c r="BF52" s="242"/>
      <c r="BG52" s="141"/>
      <c r="BH52" s="141"/>
      <c r="BI52" s="141"/>
      <c r="BJ52" s="141"/>
      <c r="BK52" s="141"/>
      <c r="BL52" s="141"/>
      <c r="BM52" s="141"/>
      <c r="BN52" s="141"/>
      <c r="BO52" s="141"/>
      <c r="BP52" s="141"/>
    </row>
    <row r="53" spans="1:68" ht="151.5" customHeight="1">
      <c r="A53" s="163"/>
      <c r="B53" s="125" t="str">
        <f>IFERROR(VLOOKUP($A53,Riesgos!$A$7:$H$64,2,FALSE),"")</f>
        <v/>
      </c>
      <c r="C53" s="126" t="str">
        <f>IFERROR(VLOOKUP($A53,Riesgos!$A$7:$H$64,7,FALSE),"")</f>
        <v/>
      </c>
      <c r="D53" s="126" t="str">
        <f>IFERROR(VLOOKUP($A53,Riesgos!$A$7:$H$64,8,FALSE),"")</f>
        <v/>
      </c>
      <c r="E53" s="206"/>
      <c r="F53" s="222"/>
      <c r="G53" s="127" t="str">
        <f>IF(ISNUMBER(F53),VLOOKUP(F53,'Listas y tablas'!$AC$2:$AF$7,2,FALSE),"")</f>
        <v/>
      </c>
      <c r="H53" s="222"/>
      <c r="I53" s="222"/>
      <c r="J53" s="222"/>
      <c r="K53" s="222"/>
      <c r="L53" s="222"/>
      <c r="M53" s="222"/>
      <c r="N53" s="222"/>
      <c r="O53" s="222"/>
      <c r="P53" s="222"/>
      <c r="Q53" s="222"/>
      <c r="R53" s="222"/>
      <c r="S53" s="222"/>
      <c r="T53" s="222"/>
      <c r="U53" s="222"/>
      <c r="V53" s="222"/>
      <c r="W53" s="222"/>
      <c r="X53" s="222"/>
      <c r="Y53" s="222"/>
      <c r="Z53" s="222"/>
      <c r="AA53" s="127">
        <f t="shared" si="0"/>
        <v>0</v>
      </c>
      <c r="AB53" s="227" t="str">
        <f t="shared" si="1"/>
        <v/>
      </c>
      <c r="AC53" s="127" t="str">
        <f t="shared" si="2"/>
        <v/>
      </c>
      <c r="AD53" s="228" t="str">
        <f>IFERROR(VLOOKUP(AC53,'Listas y tablas'!$AH$3:$AI$17,2,FALSE),"")</f>
        <v/>
      </c>
      <c r="AE53" s="127" t="str">
        <f t="shared" si="3"/>
        <v>C</v>
      </c>
      <c r="AF53" s="229">
        <f t="shared" si="11"/>
        <v>46</v>
      </c>
      <c r="AG53" s="229" t="str">
        <f t="shared" si="4"/>
        <v>C46</v>
      </c>
      <c r="AH53" s="231"/>
      <c r="AI53" s="229" t="str">
        <f t="shared" si="5"/>
        <v/>
      </c>
      <c r="AJ53" s="205"/>
      <c r="AK53" s="205"/>
      <c r="AL53" s="229">
        <f t="shared" si="12"/>
        <v>0</v>
      </c>
      <c r="AM53" s="205"/>
      <c r="AN53" s="229">
        <f t="shared" si="13"/>
        <v>0</v>
      </c>
      <c r="AO53" s="205"/>
      <c r="AP53" s="229">
        <f t="shared" si="14"/>
        <v>0</v>
      </c>
      <c r="AQ53" s="205"/>
      <c r="AR53" s="229">
        <f t="shared" si="15"/>
        <v>0</v>
      </c>
      <c r="AS53" s="205"/>
      <c r="AT53" s="229">
        <f t="shared" si="16"/>
        <v>0</v>
      </c>
      <c r="AU53" s="205"/>
      <c r="AV53" s="229">
        <f t="shared" si="17"/>
        <v>0</v>
      </c>
      <c r="AW53" s="205"/>
      <c r="AX53" s="229">
        <f t="shared" si="6"/>
        <v>0</v>
      </c>
      <c r="AY53" s="229">
        <f t="shared" si="7"/>
        <v>0</v>
      </c>
      <c r="AZ53" s="229">
        <f t="shared" si="8"/>
        <v>0</v>
      </c>
      <c r="BA53" s="229" t="str">
        <f t="shared" si="9"/>
        <v/>
      </c>
      <c r="BB53" s="229" t="str">
        <f>IFERROR(IF(ISNUMBER(BA53),VLOOKUP(BA53,'Listas y tablas'!$AC$2:$AF$7,2,FALSE),""),"")</f>
        <v/>
      </c>
      <c r="BC53" s="229" t="str">
        <f t="shared" si="10"/>
        <v/>
      </c>
      <c r="BD53" s="235" t="str">
        <f>IFERROR(VLOOKUP(BC53,'Listas y tablas'!$AH$3:$AI$17,2,FALSE),"")</f>
        <v/>
      </c>
      <c r="BE53" s="240"/>
      <c r="BF53" s="242"/>
      <c r="BG53" s="141"/>
      <c r="BH53" s="141"/>
      <c r="BI53" s="141"/>
      <c r="BJ53" s="141"/>
      <c r="BK53" s="141"/>
      <c r="BL53" s="141"/>
      <c r="BM53" s="141"/>
      <c r="BN53" s="141"/>
      <c r="BO53" s="141"/>
      <c r="BP53" s="141"/>
    </row>
    <row r="54" spans="1:68" ht="151.5" customHeight="1">
      <c r="A54" s="163"/>
      <c r="B54" s="125" t="str">
        <f>IFERROR(VLOOKUP($A54,Riesgos!$A$7:$H$64,2,FALSE),"")</f>
        <v/>
      </c>
      <c r="C54" s="126" t="str">
        <f>IFERROR(VLOOKUP($A54,Riesgos!$A$7:$H$64,7,FALSE),"")</f>
        <v/>
      </c>
      <c r="D54" s="126" t="str">
        <f>IFERROR(VLOOKUP($A54,Riesgos!$A$7:$H$64,8,FALSE),"")</f>
        <v/>
      </c>
      <c r="E54" s="206"/>
      <c r="F54" s="222"/>
      <c r="G54" s="127" t="str">
        <f>IF(ISNUMBER(F54),VLOOKUP(F54,'Listas y tablas'!$AC$2:$AF$7,2,FALSE),"")</f>
        <v/>
      </c>
      <c r="H54" s="222"/>
      <c r="I54" s="222"/>
      <c r="J54" s="222"/>
      <c r="K54" s="222"/>
      <c r="L54" s="222"/>
      <c r="M54" s="222"/>
      <c r="N54" s="222"/>
      <c r="O54" s="222"/>
      <c r="P54" s="222"/>
      <c r="Q54" s="222"/>
      <c r="R54" s="222"/>
      <c r="S54" s="222"/>
      <c r="T54" s="222"/>
      <c r="U54" s="222"/>
      <c r="V54" s="222"/>
      <c r="W54" s="222"/>
      <c r="X54" s="222"/>
      <c r="Y54" s="222"/>
      <c r="Z54" s="222"/>
      <c r="AA54" s="127">
        <f t="shared" si="0"/>
        <v>0</v>
      </c>
      <c r="AB54" s="227" t="str">
        <f t="shared" si="1"/>
        <v/>
      </c>
      <c r="AC54" s="127" t="str">
        <f t="shared" si="2"/>
        <v/>
      </c>
      <c r="AD54" s="228" t="str">
        <f>IFERROR(VLOOKUP(AC54,'Listas y tablas'!$AH$3:$AI$17,2,FALSE),"")</f>
        <v/>
      </c>
      <c r="AE54" s="127" t="str">
        <f t="shared" si="3"/>
        <v>C</v>
      </c>
      <c r="AF54" s="229">
        <f t="shared" si="11"/>
        <v>47</v>
      </c>
      <c r="AG54" s="229" t="str">
        <f t="shared" si="4"/>
        <v>C47</v>
      </c>
      <c r="AH54" s="231"/>
      <c r="AI54" s="229" t="str">
        <f t="shared" si="5"/>
        <v/>
      </c>
      <c r="AJ54" s="205"/>
      <c r="AK54" s="205"/>
      <c r="AL54" s="229">
        <f t="shared" si="12"/>
        <v>0</v>
      </c>
      <c r="AM54" s="205"/>
      <c r="AN54" s="229">
        <f t="shared" si="13"/>
        <v>0</v>
      </c>
      <c r="AO54" s="205"/>
      <c r="AP54" s="229">
        <f t="shared" si="14"/>
        <v>0</v>
      </c>
      <c r="AQ54" s="205"/>
      <c r="AR54" s="229">
        <f t="shared" si="15"/>
        <v>0</v>
      </c>
      <c r="AS54" s="205"/>
      <c r="AT54" s="229">
        <f t="shared" si="16"/>
        <v>0</v>
      </c>
      <c r="AU54" s="205"/>
      <c r="AV54" s="229">
        <f t="shared" si="17"/>
        <v>0</v>
      </c>
      <c r="AW54" s="205"/>
      <c r="AX54" s="229">
        <f t="shared" si="6"/>
        <v>0</v>
      </c>
      <c r="AY54" s="229">
        <f t="shared" si="7"/>
        <v>0</v>
      </c>
      <c r="AZ54" s="229">
        <f t="shared" si="8"/>
        <v>0</v>
      </c>
      <c r="BA54" s="229" t="str">
        <f t="shared" si="9"/>
        <v/>
      </c>
      <c r="BB54" s="229" t="str">
        <f>IFERROR(IF(ISNUMBER(BA54),VLOOKUP(BA54,'Listas y tablas'!$AC$2:$AF$7,2,FALSE),""),"")</f>
        <v/>
      </c>
      <c r="BC54" s="229" t="str">
        <f t="shared" si="10"/>
        <v/>
      </c>
      <c r="BD54" s="235" t="str">
        <f>IFERROR(VLOOKUP(BC54,'Listas y tablas'!$AH$3:$AI$17,2,FALSE),"")</f>
        <v/>
      </c>
      <c r="BE54" s="240"/>
      <c r="BF54" s="242"/>
      <c r="BG54" s="141"/>
      <c r="BH54" s="141"/>
      <c r="BI54" s="141"/>
      <c r="BJ54" s="141"/>
      <c r="BK54" s="141"/>
      <c r="BL54" s="141"/>
      <c r="BM54" s="141"/>
      <c r="BN54" s="141"/>
      <c r="BO54" s="141"/>
      <c r="BP54" s="141"/>
    </row>
    <row r="55" spans="1:68" ht="151.5" customHeight="1">
      <c r="A55" s="163"/>
      <c r="B55" s="125" t="str">
        <f>IFERROR(VLOOKUP($A55,Riesgos!$A$7:$H$64,2,FALSE),"")</f>
        <v/>
      </c>
      <c r="C55" s="126" t="str">
        <f>IFERROR(VLOOKUP($A55,Riesgos!$A$7:$H$64,7,FALSE),"")</f>
        <v/>
      </c>
      <c r="D55" s="126" t="str">
        <f>IFERROR(VLOOKUP($A55,Riesgos!$A$7:$H$64,8,FALSE),"")</f>
        <v/>
      </c>
      <c r="E55" s="206"/>
      <c r="F55" s="222"/>
      <c r="G55" s="127" t="str">
        <f>IF(ISNUMBER(F55),VLOOKUP(F55,'Listas y tablas'!$AC$2:$AF$7,2,FALSE),"")</f>
        <v/>
      </c>
      <c r="H55" s="222"/>
      <c r="I55" s="222"/>
      <c r="J55" s="222"/>
      <c r="K55" s="222"/>
      <c r="L55" s="222"/>
      <c r="M55" s="222"/>
      <c r="N55" s="222"/>
      <c r="O55" s="222"/>
      <c r="P55" s="222"/>
      <c r="Q55" s="222"/>
      <c r="R55" s="222"/>
      <c r="S55" s="222"/>
      <c r="T55" s="222"/>
      <c r="U55" s="222"/>
      <c r="V55" s="222"/>
      <c r="W55" s="222"/>
      <c r="X55" s="222"/>
      <c r="Y55" s="222"/>
      <c r="Z55" s="222"/>
      <c r="AA55" s="127">
        <f t="shared" si="0"/>
        <v>0</v>
      </c>
      <c r="AB55" s="227" t="str">
        <f t="shared" si="1"/>
        <v/>
      </c>
      <c r="AC55" s="127" t="str">
        <f t="shared" si="2"/>
        <v/>
      </c>
      <c r="AD55" s="228" t="str">
        <f>IFERROR(VLOOKUP(AC55,'Listas y tablas'!$AH$3:$AI$17,2,FALSE),"")</f>
        <v/>
      </c>
      <c r="AE55" s="127" t="str">
        <f t="shared" si="3"/>
        <v>C</v>
      </c>
      <c r="AF55" s="229">
        <f t="shared" si="11"/>
        <v>48</v>
      </c>
      <c r="AG55" s="229" t="str">
        <f t="shared" si="4"/>
        <v>C48</v>
      </c>
      <c r="AH55" s="231"/>
      <c r="AI55" s="229" t="str">
        <f t="shared" si="5"/>
        <v/>
      </c>
      <c r="AJ55" s="205"/>
      <c r="AK55" s="205"/>
      <c r="AL55" s="229">
        <f t="shared" si="12"/>
        <v>0</v>
      </c>
      <c r="AM55" s="205"/>
      <c r="AN55" s="229">
        <f t="shared" si="13"/>
        <v>0</v>
      </c>
      <c r="AO55" s="205"/>
      <c r="AP55" s="229">
        <f t="shared" si="14"/>
        <v>0</v>
      </c>
      <c r="AQ55" s="205"/>
      <c r="AR55" s="229">
        <f t="shared" si="15"/>
        <v>0</v>
      </c>
      <c r="AS55" s="205"/>
      <c r="AT55" s="229">
        <f t="shared" si="16"/>
        <v>0</v>
      </c>
      <c r="AU55" s="205"/>
      <c r="AV55" s="229">
        <f t="shared" si="17"/>
        <v>0</v>
      </c>
      <c r="AW55" s="205"/>
      <c r="AX55" s="229">
        <f t="shared" si="6"/>
        <v>0</v>
      </c>
      <c r="AY55" s="229">
        <f t="shared" si="7"/>
        <v>0</v>
      </c>
      <c r="AZ55" s="229">
        <f t="shared" si="8"/>
        <v>0</v>
      </c>
      <c r="BA55" s="229" t="str">
        <f t="shared" si="9"/>
        <v/>
      </c>
      <c r="BB55" s="229" t="str">
        <f>IFERROR(IF(ISNUMBER(BA55),VLOOKUP(BA55,'Listas y tablas'!$AC$2:$AF$7,2,FALSE),""),"")</f>
        <v/>
      </c>
      <c r="BC55" s="229" t="str">
        <f t="shared" si="10"/>
        <v/>
      </c>
      <c r="BD55" s="235" t="str">
        <f>IFERROR(VLOOKUP(BC55,'Listas y tablas'!$AH$3:$AI$17,2,FALSE),"")</f>
        <v/>
      </c>
      <c r="BE55" s="240"/>
      <c r="BF55" s="242"/>
      <c r="BG55" s="141"/>
      <c r="BH55" s="141"/>
      <c r="BI55" s="141"/>
      <c r="BJ55" s="141"/>
      <c r="BK55" s="141"/>
      <c r="BL55" s="141"/>
      <c r="BM55" s="141"/>
      <c r="BN55" s="141"/>
      <c r="BO55" s="141"/>
      <c r="BP55" s="141"/>
    </row>
    <row r="56" spans="1:68" ht="151.5" customHeight="1">
      <c r="A56" s="163"/>
      <c r="B56" s="125" t="str">
        <f>IFERROR(VLOOKUP($A56,Riesgos!$A$7:$H$64,2,FALSE),"")</f>
        <v/>
      </c>
      <c r="C56" s="126" t="str">
        <f>IFERROR(VLOOKUP($A56,Riesgos!$A$7:$H$64,7,FALSE),"")</f>
        <v/>
      </c>
      <c r="D56" s="126" t="str">
        <f>IFERROR(VLOOKUP($A56,Riesgos!$A$7:$H$64,8,FALSE),"")</f>
        <v/>
      </c>
      <c r="E56" s="206"/>
      <c r="F56" s="222"/>
      <c r="G56" s="127" t="str">
        <f>IF(ISNUMBER(F56),VLOOKUP(F56,'Listas y tablas'!$AC$2:$AF$7,2,FALSE),"")</f>
        <v/>
      </c>
      <c r="H56" s="222"/>
      <c r="I56" s="222"/>
      <c r="J56" s="222"/>
      <c r="K56" s="222"/>
      <c r="L56" s="222"/>
      <c r="M56" s="222"/>
      <c r="N56" s="222"/>
      <c r="O56" s="222"/>
      <c r="P56" s="222"/>
      <c r="Q56" s="222"/>
      <c r="R56" s="222"/>
      <c r="S56" s="222"/>
      <c r="T56" s="222"/>
      <c r="U56" s="222"/>
      <c r="V56" s="222"/>
      <c r="W56" s="222"/>
      <c r="X56" s="222"/>
      <c r="Y56" s="222"/>
      <c r="Z56" s="222"/>
      <c r="AA56" s="127">
        <f t="shared" si="0"/>
        <v>0</v>
      </c>
      <c r="AB56" s="227" t="str">
        <f t="shared" si="1"/>
        <v/>
      </c>
      <c r="AC56" s="127" t="str">
        <f t="shared" si="2"/>
        <v/>
      </c>
      <c r="AD56" s="228" t="str">
        <f>IFERROR(VLOOKUP(AC56,'Listas y tablas'!$AH$3:$AI$17,2,FALSE),"")</f>
        <v/>
      </c>
      <c r="AE56" s="127" t="str">
        <f t="shared" si="3"/>
        <v>C</v>
      </c>
      <c r="AF56" s="229">
        <f t="shared" si="11"/>
        <v>49</v>
      </c>
      <c r="AG56" s="229" t="str">
        <f t="shared" si="4"/>
        <v>C49</v>
      </c>
      <c r="AH56" s="231"/>
      <c r="AI56" s="229" t="str">
        <f t="shared" si="5"/>
        <v/>
      </c>
      <c r="AJ56" s="205"/>
      <c r="AK56" s="205"/>
      <c r="AL56" s="229">
        <f t="shared" si="12"/>
        <v>0</v>
      </c>
      <c r="AM56" s="205"/>
      <c r="AN56" s="229">
        <f t="shared" si="13"/>
        <v>0</v>
      </c>
      <c r="AO56" s="205"/>
      <c r="AP56" s="229">
        <f t="shared" si="14"/>
        <v>0</v>
      </c>
      <c r="AQ56" s="205"/>
      <c r="AR56" s="229">
        <f t="shared" si="15"/>
        <v>0</v>
      </c>
      <c r="AS56" s="205"/>
      <c r="AT56" s="229">
        <f t="shared" si="16"/>
        <v>0</v>
      </c>
      <c r="AU56" s="205"/>
      <c r="AV56" s="229">
        <f t="shared" si="17"/>
        <v>0</v>
      </c>
      <c r="AW56" s="205"/>
      <c r="AX56" s="229">
        <f t="shared" si="6"/>
        <v>0</v>
      </c>
      <c r="AY56" s="229">
        <f t="shared" si="7"/>
        <v>0</v>
      </c>
      <c r="AZ56" s="229">
        <f t="shared" si="8"/>
        <v>0</v>
      </c>
      <c r="BA56" s="229" t="str">
        <f t="shared" si="9"/>
        <v/>
      </c>
      <c r="BB56" s="229" t="str">
        <f>IFERROR(IF(ISNUMBER(BA56),VLOOKUP(BA56,'Listas y tablas'!$AC$2:$AF$7,2,FALSE),""),"")</f>
        <v/>
      </c>
      <c r="BC56" s="229" t="str">
        <f t="shared" si="10"/>
        <v/>
      </c>
      <c r="BD56" s="235" t="str">
        <f>IFERROR(VLOOKUP(BC56,'Listas y tablas'!$AH$3:$AI$17,2,FALSE),"")</f>
        <v/>
      </c>
      <c r="BE56" s="240"/>
      <c r="BF56" s="242"/>
      <c r="BG56" s="141"/>
      <c r="BH56" s="141"/>
      <c r="BI56" s="141"/>
      <c r="BJ56" s="141"/>
      <c r="BK56" s="141"/>
      <c r="BL56" s="141"/>
      <c r="BM56" s="141"/>
      <c r="BN56" s="141"/>
      <c r="BO56" s="141"/>
      <c r="BP56" s="141"/>
    </row>
    <row r="57" spans="1:68" ht="151.5" customHeight="1">
      <c r="A57" s="163"/>
      <c r="B57" s="125" t="str">
        <f>IFERROR(VLOOKUP($A57,Riesgos!$A$7:$H$64,2,FALSE),"")</f>
        <v/>
      </c>
      <c r="C57" s="126" t="str">
        <f>IFERROR(VLOOKUP($A57,Riesgos!$A$7:$H$64,7,FALSE),"")</f>
        <v/>
      </c>
      <c r="D57" s="126" t="str">
        <f>IFERROR(VLOOKUP($A57,Riesgos!$A$7:$H$64,8,FALSE),"")</f>
        <v/>
      </c>
      <c r="E57" s="206"/>
      <c r="F57" s="222"/>
      <c r="G57" s="127" t="str">
        <f>IF(ISNUMBER(F57),VLOOKUP(F57,'Listas y tablas'!$AC$2:$AF$7,2,FALSE),"")</f>
        <v/>
      </c>
      <c r="H57" s="222"/>
      <c r="I57" s="222"/>
      <c r="J57" s="222"/>
      <c r="K57" s="222"/>
      <c r="L57" s="222"/>
      <c r="M57" s="222"/>
      <c r="N57" s="222"/>
      <c r="O57" s="222"/>
      <c r="P57" s="222"/>
      <c r="Q57" s="222"/>
      <c r="R57" s="222"/>
      <c r="S57" s="222"/>
      <c r="T57" s="222"/>
      <c r="U57" s="222"/>
      <c r="V57" s="222"/>
      <c r="W57" s="222"/>
      <c r="X57" s="222"/>
      <c r="Y57" s="222"/>
      <c r="Z57" s="222"/>
      <c r="AA57" s="127">
        <f t="shared" si="0"/>
        <v>0</v>
      </c>
      <c r="AB57" s="227" t="str">
        <f t="shared" si="1"/>
        <v/>
      </c>
      <c r="AC57" s="127" t="str">
        <f t="shared" si="2"/>
        <v/>
      </c>
      <c r="AD57" s="228" t="str">
        <f>IFERROR(VLOOKUP(AC57,'Listas y tablas'!$AH$3:$AI$17,2,FALSE),"")</f>
        <v/>
      </c>
      <c r="AE57" s="127" t="str">
        <f t="shared" si="3"/>
        <v>C</v>
      </c>
      <c r="AF57" s="229">
        <f t="shared" si="11"/>
        <v>50</v>
      </c>
      <c r="AG57" s="229" t="str">
        <f t="shared" si="4"/>
        <v>C50</v>
      </c>
      <c r="AH57" s="231"/>
      <c r="AI57" s="229" t="str">
        <f t="shared" si="5"/>
        <v/>
      </c>
      <c r="AJ57" s="205"/>
      <c r="AK57" s="205"/>
      <c r="AL57" s="229">
        <f t="shared" si="12"/>
        <v>0</v>
      </c>
      <c r="AM57" s="205"/>
      <c r="AN57" s="229">
        <f t="shared" si="13"/>
        <v>0</v>
      </c>
      <c r="AO57" s="205"/>
      <c r="AP57" s="229">
        <f t="shared" si="14"/>
        <v>0</v>
      </c>
      <c r="AQ57" s="205"/>
      <c r="AR57" s="229">
        <f t="shared" si="15"/>
        <v>0</v>
      </c>
      <c r="AS57" s="205"/>
      <c r="AT57" s="229">
        <f t="shared" si="16"/>
        <v>0</v>
      </c>
      <c r="AU57" s="205"/>
      <c r="AV57" s="229">
        <f t="shared" si="17"/>
        <v>0</v>
      </c>
      <c r="AW57" s="205"/>
      <c r="AX57" s="229">
        <f t="shared" si="6"/>
        <v>0</v>
      </c>
      <c r="AY57" s="229">
        <f t="shared" si="7"/>
        <v>0</v>
      </c>
      <c r="AZ57" s="229">
        <f t="shared" si="8"/>
        <v>0</v>
      </c>
      <c r="BA57" s="229" t="str">
        <f t="shared" si="9"/>
        <v/>
      </c>
      <c r="BB57" s="229" t="str">
        <f>IFERROR(IF(ISNUMBER(BA57),VLOOKUP(BA57,'Listas y tablas'!$AC$2:$AF$7,2,FALSE),""),"")</f>
        <v/>
      </c>
      <c r="BC57" s="229" t="str">
        <f t="shared" si="10"/>
        <v/>
      </c>
      <c r="BD57" s="235" t="str">
        <f>IFERROR(VLOOKUP(BC57,'Listas y tablas'!$AH$3:$AI$17,2,FALSE),"")</f>
        <v/>
      </c>
      <c r="BE57" s="240"/>
      <c r="BF57" s="242"/>
      <c r="BG57" s="141"/>
      <c r="BH57" s="141"/>
      <c r="BI57" s="141"/>
      <c r="BJ57" s="141"/>
      <c r="BK57" s="141"/>
      <c r="BL57" s="141"/>
      <c r="BM57" s="141"/>
      <c r="BN57" s="141"/>
      <c r="BO57" s="141"/>
      <c r="BP57" s="141"/>
    </row>
    <row r="58" spans="1:68" ht="151.5" customHeight="1">
      <c r="A58" s="163"/>
      <c r="B58" s="125" t="str">
        <f>IFERROR(VLOOKUP($A58,Riesgos!$A$7:$H$64,2,FALSE),"")</f>
        <v/>
      </c>
      <c r="C58" s="126" t="str">
        <f>IFERROR(VLOOKUP($A58,Riesgos!$A$7:$H$64,7,FALSE),"")</f>
        <v/>
      </c>
      <c r="D58" s="126" t="str">
        <f>IFERROR(VLOOKUP($A58,Riesgos!$A$7:$H$64,8,FALSE),"")</f>
        <v/>
      </c>
      <c r="E58" s="206"/>
      <c r="F58" s="222"/>
      <c r="G58" s="127" t="str">
        <f>IF(ISNUMBER(F58),VLOOKUP(F58,'Listas y tablas'!$AC$2:$AF$7,2,FALSE),"")</f>
        <v/>
      </c>
      <c r="H58" s="222"/>
      <c r="I58" s="222"/>
      <c r="J58" s="222"/>
      <c r="K58" s="222"/>
      <c r="L58" s="222"/>
      <c r="M58" s="222"/>
      <c r="N58" s="222"/>
      <c r="O58" s="222"/>
      <c r="P58" s="222"/>
      <c r="Q58" s="222"/>
      <c r="R58" s="222"/>
      <c r="S58" s="222"/>
      <c r="T58" s="222"/>
      <c r="U58" s="222"/>
      <c r="V58" s="222"/>
      <c r="W58" s="222"/>
      <c r="X58" s="222"/>
      <c r="Y58" s="222"/>
      <c r="Z58" s="222"/>
      <c r="AA58" s="127">
        <f t="shared" si="0"/>
        <v>0</v>
      </c>
      <c r="AB58" s="227" t="str">
        <f t="shared" si="1"/>
        <v/>
      </c>
      <c r="AC58" s="127" t="str">
        <f t="shared" si="2"/>
        <v/>
      </c>
      <c r="AD58" s="228" t="str">
        <f>IFERROR(VLOOKUP(AC58,'Listas y tablas'!$AH$3:$AI$17,2,FALSE),"")</f>
        <v/>
      </c>
      <c r="AE58" s="127" t="str">
        <f t="shared" si="3"/>
        <v>C</v>
      </c>
      <c r="AF58" s="229">
        <f t="shared" si="11"/>
        <v>51</v>
      </c>
      <c r="AG58" s="229" t="str">
        <f t="shared" si="4"/>
        <v>C51</v>
      </c>
      <c r="AH58" s="232"/>
      <c r="AI58" s="229" t="str">
        <f t="shared" si="5"/>
        <v/>
      </c>
      <c r="AJ58" s="205"/>
      <c r="AK58" s="205"/>
      <c r="AL58" s="229">
        <f t="shared" si="12"/>
        <v>0</v>
      </c>
      <c r="AM58" s="205"/>
      <c r="AN58" s="229">
        <f t="shared" si="13"/>
        <v>0</v>
      </c>
      <c r="AO58" s="205"/>
      <c r="AP58" s="229">
        <f t="shared" si="14"/>
        <v>0</v>
      </c>
      <c r="AQ58" s="205"/>
      <c r="AR58" s="229">
        <f t="shared" si="15"/>
        <v>0</v>
      </c>
      <c r="AS58" s="205"/>
      <c r="AT58" s="229">
        <f t="shared" si="16"/>
        <v>0</v>
      </c>
      <c r="AU58" s="205"/>
      <c r="AV58" s="229">
        <f t="shared" si="17"/>
        <v>0</v>
      </c>
      <c r="AW58" s="205"/>
      <c r="AX58" s="229">
        <f t="shared" si="6"/>
        <v>0</v>
      </c>
      <c r="AY58" s="229">
        <f t="shared" si="7"/>
        <v>0</v>
      </c>
      <c r="AZ58" s="229">
        <f t="shared" si="8"/>
        <v>0</v>
      </c>
      <c r="BA58" s="229" t="str">
        <f t="shared" si="9"/>
        <v/>
      </c>
      <c r="BB58" s="229" t="str">
        <f>IFERROR(IF(ISNUMBER(BA58),VLOOKUP(BA58,'Listas y tablas'!$AC$2:$AF$7,2,FALSE),""),"")</f>
        <v/>
      </c>
      <c r="BC58" s="229" t="str">
        <f t="shared" si="10"/>
        <v/>
      </c>
      <c r="BD58" s="235" t="str">
        <f>IFERROR(VLOOKUP(BC58,'Listas y tablas'!$AH$3:$AI$17,2,FALSE),"")</f>
        <v/>
      </c>
      <c r="BE58" s="240"/>
      <c r="BF58" s="242"/>
      <c r="BG58" s="141"/>
      <c r="BH58" s="141"/>
      <c r="BI58" s="141"/>
      <c r="BJ58" s="141"/>
      <c r="BK58" s="141"/>
      <c r="BL58" s="141"/>
      <c r="BM58" s="141"/>
      <c r="BN58" s="141"/>
      <c r="BO58" s="141"/>
      <c r="BP58" s="141"/>
    </row>
    <row r="59" spans="1:68" ht="151.5" customHeight="1">
      <c r="A59" s="163"/>
      <c r="B59" s="125" t="str">
        <f>IFERROR(VLOOKUP($A59,Riesgos!$A$7:$H$64,2,FALSE),"")</f>
        <v/>
      </c>
      <c r="C59" s="126" t="str">
        <f>IFERROR(VLOOKUP($A59,Riesgos!$A$7:$H$64,7,FALSE),"")</f>
        <v/>
      </c>
      <c r="D59" s="126" t="str">
        <f>IFERROR(VLOOKUP($A59,Riesgos!$A$7:$H$64,8,FALSE),"")</f>
        <v/>
      </c>
      <c r="E59" s="206"/>
      <c r="F59" s="222"/>
      <c r="G59" s="127" t="str">
        <f>IF(ISNUMBER(F59),VLOOKUP(F59,'Listas y tablas'!$AC$2:$AF$7,2,FALSE),"")</f>
        <v/>
      </c>
      <c r="H59" s="222"/>
      <c r="I59" s="222"/>
      <c r="J59" s="222"/>
      <c r="K59" s="222"/>
      <c r="L59" s="222"/>
      <c r="M59" s="222"/>
      <c r="N59" s="222"/>
      <c r="O59" s="222"/>
      <c r="P59" s="222"/>
      <c r="Q59" s="222"/>
      <c r="R59" s="222"/>
      <c r="S59" s="222"/>
      <c r="T59" s="222"/>
      <c r="U59" s="222"/>
      <c r="V59" s="222"/>
      <c r="W59" s="222"/>
      <c r="X59" s="222"/>
      <c r="Y59" s="222"/>
      <c r="Z59" s="222"/>
      <c r="AA59" s="127">
        <f t="shared" si="0"/>
        <v>0</v>
      </c>
      <c r="AB59" s="227" t="str">
        <f t="shared" si="1"/>
        <v/>
      </c>
      <c r="AC59" s="127" t="str">
        <f t="shared" si="2"/>
        <v/>
      </c>
      <c r="AD59" s="228" t="str">
        <f>IFERROR(VLOOKUP(AC59,'Listas y tablas'!$AH$3:$AI$17,2,FALSE),"")</f>
        <v/>
      </c>
      <c r="AE59" s="127" t="str">
        <f t="shared" si="3"/>
        <v>C</v>
      </c>
      <c r="AF59" s="229">
        <f t="shared" si="11"/>
        <v>52</v>
      </c>
      <c r="AG59" s="229" t="str">
        <f t="shared" si="4"/>
        <v>C52</v>
      </c>
      <c r="AH59" s="231"/>
      <c r="AI59" s="229" t="str">
        <f t="shared" si="5"/>
        <v/>
      </c>
      <c r="AJ59" s="205"/>
      <c r="AK59" s="205"/>
      <c r="AL59" s="229">
        <f t="shared" si="12"/>
        <v>0</v>
      </c>
      <c r="AM59" s="205"/>
      <c r="AN59" s="229">
        <f t="shared" si="13"/>
        <v>0</v>
      </c>
      <c r="AO59" s="205"/>
      <c r="AP59" s="229">
        <f t="shared" si="14"/>
        <v>0</v>
      </c>
      <c r="AQ59" s="205"/>
      <c r="AR59" s="229">
        <f t="shared" si="15"/>
        <v>0</v>
      </c>
      <c r="AS59" s="205"/>
      <c r="AT59" s="229">
        <f t="shared" si="16"/>
        <v>0</v>
      </c>
      <c r="AU59" s="205"/>
      <c r="AV59" s="229">
        <f t="shared" si="17"/>
        <v>0</v>
      </c>
      <c r="AW59" s="205"/>
      <c r="AX59" s="229">
        <f t="shared" si="6"/>
        <v>0</v>
      </c>
      <c r="AY59" s="229">
        <f t="shared" si="7"/>
        <v>0</v>
      </c>
      <c r="AZ59" s="229">
        <f t="shared" si="8"/>
        <v>0</v>
      </c>
      <c r="BA59" s="229" t="str">
        <f t="shared" si="9"/>
        <v/>
      </c>
      <c r="BB59" s="229" t="str">
        <f>IFERROR(IF(ISNUMBER(BA59),VLOOKUP(BA59,'Listas y tablas'!$AC$2:$AF$7,2,FALSE),""),"")</f>
        <v/>
      </c>
      <c r="BC59" s="229" t="str">
        <f t="shared" si="10"/>
        <v/>
      </c>
      <c r="BD59" s="235" t="str">
        <f>IFERROR(VLOOKUP(BC59,'Listas y tablas'!$AH$3:$AI$17,2,FALSE),"")</f>
        <v/>
      </c>
      <c r="BE59" s="240"/>
      <c r="BF59" s="242"/>
      <c r="BG59" s="141"/>
      <c r="BH59" s="141"/>
      <c r="BI59" s="141"/>
      <c r="BJ59" s="141"/>
      <c r="BK59" s="141"/>
      <c r="BL59" s="141"/>
      <c r="BM59" s="141"/>
      <c r="BN59" s="141"/>
      <c r="BO59" s="141"/>
      <c r="BP59" s="141"/>
    </row>
    <row r="60" spans="1:68" ht="151.5" customHeight="1">
      <c r="A60" s="163"/>
      <c r="B60" s="125" t="str">
        <f>IFERROR(VLOOKUP($A60,Riesgos!$A$7:$H$64,2,FALSE),"")</f>
        <v/>
      </c>
      <c r="C60" s="126" t="str">
        <f>IFERROR(VLOOKUP($A60,Riesgos!$A$7:$H$64,7,FALSE),"")</f>
        <v/>
      </c>
      <c r="D60" s="126" t="str">
        <f>IFERROR(VLOOKUP($A60,Riesgos!$A$7:$H$64,8,FALSE),"")</f>
        <v/>
      </c>
      <c r="E60" s="206"/>
      <c r="F60" s="222"/>
      <c r="G60" s="127" t="str">
        <f>IF(ISNUMBER(F60),VLOOKUP(F60,'Listas y tablas'!$AC$2:$AF$7,2,FALSE),"")</f>
        <v/>
      </c>
      <c r="H60" s="222"/>
      <c r="I60" s="222"/>
      <c r="J60" s="222"/>
      <c r="K60" s="222"/>
      <c r="L60" s="222"/>
      <c r="M60" s="222"/>
      <c r="N60" s="222"/>
      <c r="O60" s="222"/>
      <c r="P60" s="222"/>
      <c r="Q60" s="222"/>
      <c r="R60" s="222"/>
      <c r="S60" s="222"/>
      <c r="T60" s="222"/>
      <c r="U60" s="222"/>
      <c r="V60" s="222"/>
      <c r="W60" s="222"/>
      <c r="X60" s="222"/>
      <c r="Y60" s="222"/>
      <c r="Z60" s="222"/>
      <c r="AA60" s="127">
        <f t="shared" si="0"/>
        <v>0</v>
      </c>
      <c r="AB60" s="227" t="str">
        <f t="shared" si="1"/>
        <v/>
      </c>
      <c r="AC60" s="127" t="str">
        <f t="shared" si="2"/>
        <v/>
      </c>
      <c r="AD60" s="228" t="str">
        <f>IFERROR(VLOOKUP(AC60,'Listas y tablas'!$AH$3:$AI$17,2,FALSE),"")</f>
        <v/>
      </c>
      <c r="AE60" s="127" t="str">
        <f t="shared" si="3"/>
        <v>C</v>
      </c>
      <c r="AF60" s="229">
        <f t="shared" si="11"/>
        <v>53</v>
      </c>
      <c r="AG60" s="229" t="str">
        <f t="shared" si="4"/>
        <v>C53</v>
      </c>
      <c r="AH60" s="231"/>
      <c r="AI60" s="229" t="str">
        <f t="shared" si="5"/>
        <v/>
      </c>
      <c r="AJ60" s="205"/>
      <c r="AK60" s="205"/>
      <c r="AL60" s="229">
        <f t="shared" si="12"/>
        <v>0</v>
      </c>
      <c r="AM60" s="205"/>
      <c r="AN60" s="229">
        <f t="shared" si="13"/>
        <v>0</v>
      </c>
      <c r="AO60" s="205"/>
      <c r="AP60" s="229">
        <f t="shared" si="14"/>
        <v>0</v>
      </c>
      <c r="AQ60" s="205"/>
      <c r="AR60" s="229">
        <f t="shared" si="15"/>
        <v>0</v>
      </c>
      <c r="AS60" s="205"/>
      <c r="AT60" s="229">
        <f t="shared" si="16"/>
        <v>0</v>
      </c>
      <c r="AU60" s="205"/>
      <c r="AV60" s="229">
        <f t="shared" si="17"/>
        <v>0</v>
      </c>
      <c r="AW60" s="205"/>
      <c r="AX60" s="229">
        <f t="shared" si="6"/>
        <v>0</v>
      </c>
      <c r="AY60" s="229">
        <f t="shared" si="7"/>
        <v>0</v>
      </c>
      <c r="AZ60" s="229">
        <f t="shared" si="8"/>
        <v>0</v>
      </c>
      <c r="BA60" s="229" t="str">
        <f t="shared" si="9"/>
        <v/>
      </c>
      <c r="BB60" s="229" t="str">
        <f>IFERROR(IF(ISNUMBER(BA60),VLOOKUP(BA60,'Listas y tablas'!$AC$2:$AF$7,2,FALSE),""),"")</f>
        <v/>
      </c>
      <c r="BC60" s="229" t="str">
        <f t="shared" si="10"/>
        <v/>
      </c>
      <c r="BD60" s="235" t="str">
        <f>IFERROR(VLOOKUP(BC60,'Listas y tablas'!$AH$3:$AI$17,2,FALSE),"")</f>
        <v/>
      </c>
      <c r="BE60" s="240"/>
      <c r="BF60" s="242"/>
      <c r="BG60" s="141"/>
      <c r="BH60" s="141"/>
      <c r="BI60" s="141"/>
      <c r="BJ60" s="141"/>
      <c r="BK60" s="141"/>
      <c r="BL60" s="141"/>
      <c r="BM60" s="141"/>
      <c r="BN60" s="141"/>
      <c r="BO60" s="141"/>
      <c r="BP60" s="141"/>
    </row>
    <row r="61" spans="1:68" ht="151.5" customHeight="1">
      <c r="A61" s="163"/>
      <c r="B61" s="125" t="str">
        <f>IFERROR(VLOOKUP($A61,Riesgos!$A$7:$H$64,2,FALSE),"")</f>
        <v/>
      </c>
      <c r="C61" s="126" t="str">
        <f>IFERROR(VLOOKUP($A61,Riesgos!$A$7:$H$64,7,FALSE),"")</f>
        <v/>
      </c>
      <c r="D61" s="126" t="str">
        <f>IFERROR(VLOOKUP($A61,Riesgos!$A$7:$H$64,8,FALSE),"")</f>
        <v/>
      </c>
      <c r="E61" s="206"/>
      <c r="F61" s="222"/>
      <c r="G61" s="127" t="str">
        <f>IF(ISNUMBER(F61),VLOOKUP(F61,'Listas y tablas'!$AC$2:$AF$7,2,FALSE),"")</f>
        <v/>
      </c>
      <c r="H61" s="222"/>
      <c r="I61" s="222"/>
      <c r="J61" s="222"/>
      <c r="K61" s="222"/>
      <c r="L61" s="222"/>
      <c r="M61" s="222"/>
      <c r="N61" s="222"/>
      <c r="O61" s="222"/>
      <c r="P61" s="222"/>
      <c r="Q61" s="222"/>
      <c r="R61" s="222"/>
      <c r="S61" s="222"/>
      <c r="T61" s="222"/>
      <c r="U61" s="222"/>
      <c r="V61" s="222"/>
      <c r="W61" s="222"/>
      <c r="X61" s="222"/>
      <c r="Y61" s="222"/>
      <c r="Z61" s="222"/>
      <c r="AA61" s="127">
        <f t="shared" si="0"/>
        <v>0</v>
      </c>
      <c r="AB61" s="227" t="str">
        <f t="shared" si="1"/>
        <v/>
      </c>
      <c r="AC61" s="127" t="str">
        <f t="shared" si="2"/>
        <v/>
      </c>
      <c r="AD61" s="228" t="str">
        <f>IFERROR(VLOOKUP(AC61,'Listas y tablas'!$AH$3:$AI$17,2,FALSE),"")</f>
        <v/>
      </c>
      <c r="AE61" s="127" t="str">
        <f t="shared" si="3"/>
        <v>C</v>
      </c>
      <c r="AF61" s="229">
        <f t="shared" si="11"/>
        <v>54</v>
      </c>
      <c r="AG61" s="229" t="str">
        <f t="shared" si="4"/>
        <v>C54</v>
      </c>
      <c r="AH61" s="231"/>
      <c r="AI61" s="229" t="str">
        <f t="shared" si="5"/>
        <v/>
      </c>
      <c r="AJ61" s="205"/>
      <c r="AK61" s="205"/>
      <c r="AL61" s="229">
        <f t="shared" si="12"/>
        <v>0</v>
      </c>
      <c r="AM61" s="205"/>
      <c r="AN61" s="229">
        <f t="shared" si="13"/>
        <v>0</v>
      </c>
      <c r="AO61" s="205"/>
      <c r="AP61" s="229">
        <f t="shared" si="14"/>
        <v>0</v>
      </c>
      <c r="AQ61" s="205"/>
      <c r="AR61" s="229">
        <f t="shared" si="15"/>
        <v>0</v>
      </c>
      <c r="AS61" s="205"/>
      <c r="AT61" s="229">
        <f t="shared" si="16"/>
        <v>0</v>
      </c>
      <c r="AU61" s="205"/>
      <c r="AV61" s="229">
        <f t="shared" si="17"/>
        <v>0</v>
      </c>
      <c r="AW61" s="205"/>
      <c r="AX61" s="229">
        <f t="shared" si="6"/>
        <v>0</v>
      </c>
      <c r="AY61" s="229">
        <f t="shared" si="7"/>
        <v>0</v>
      </c>
      <c r="AZ61" s="229">
        <f t="shared" si="8"/>
        <v>0</v>
      </c>
      <c r="BA61" s="229" t="str">
        <f t="shared" si="9"/>
        <v/>
      </c>
      <c r="BB61" s="229" t="str">
        <f>IFERROR(IF(ISNUMBER(BA61),VLOOKUP(BA61,'Listas y tablas'!$AC$2:$AF$7,2,FALSE),""),"")</f>
        <v/>
      </c>
      <c r="BC61" s="229" t="str">
        <f t="shared" si="10"/>
        <v/>
      </c>
      <c r="BD61" s="235" t="str">
        <f>IFERROR(VLOOKUP(BC61,'Listas y tablas'!$AH$3:$AI$17,2,FALSE),"")</f>
        <v/>
      </c>
      <c r="BE61" s="240"/>
      <c r="BF61" s="242"/>
      <c r="BG61" s="141"/>
      <c r="BH61" s="141"/>
      <c r="BI61" s="141"/>
      <c r="BJ61" s="141"/>
      <c r="BK61" s="141"/>
      <c r="BL61" s="141"/>
      <c r="BM61" s="141"/>
      <c r="BN61" s="141"/>
      <c r="BO61" s="141"/>
      <c r="BP61" s="141"/>
    </row>
    <row r="62" spans="1:68" ht="151.5" customHeight="1">
      <c r="A62" s="163"/>
      <c r="B62" s="125" t="str">
        <f>IFERROR(VLOOKUP($A62,Riesgos!$A$7:$H$64,2,FALSE),"")</f>
        <v/>
      </c>
      <c r="C62" s="126" t="str">
        <f>IFERROR(VLOOKUP($A62,Riesgos!$A$7:$H$64,7,FALSE),"")</f>
        <v/>
      </c>
      <c r="D62" s="126" t="str">
        <f>IFERROR(VLOOKUP($A62,Riesgos!$A$7:$H$64,8,FALSE),"")</f>
        <v/>
      </c>
      <c r="E62" s="206"/>
      <c r="F62" s="222"/>
      <c r="G62" s="127" t="str">
        <f>IF(ISNUMBER(F62),VLOOKUP(F62,'Listas y tablas'!$AC$2:$AF$7,2,FALSE),"")</f>
        <v/>
      </c>
      <c r="H62" s="222"/>
      <c r="I62" s="222"/>
      <c r="J62" s="222"/>
      <c r="K62" s="222"/>
      <c r="L62" s="222"/>
      <c r="M62" s="222"/>
      <c r="N62" s="222"/>
      <c r="O62" s="222"/>
      <c r="P62" s="222"/>
      <c r="Q62" s="222"/>
      <c r="R62" s="222"/>
      <c r="S62" s="222"/>
      <c r="T62" s="222"/>
      <c r="U62" s="222"/>
      <c r="V62" s="222"/>
      <c r="W62" s="222"/>
      <c r="X62" s="222"/>
      <c r="Y62" s="222"/>
      <c r="Z62" s="222"/>
      <c r="AA62" s="127">
        <f t="shared" si="0"/>
        <v>0</v>
      </c>
      <c r="AB62" s="227" t="str">
        <f t="shared" si="1"/>
        <v/>
      </c>
      <c r="AC62" s="127" t="str">
        <f t="shared" si="2"/>
        <v/>
      </c>
      <c r="AD62" s="228" t="str">
        <f>IFERROR(VLOOKUP(AC62,'Listas y tablas'!$AH$3:$AI$17,2,FALSE),"")</f>
        <v/>
      </c>
      <c r="AE62" s="127" t="str">
        <f t="shared" si="3"/>
        <v>C</v>
      </c>
      <c r="AF62" s="229">
        <f t="shared" si="11"/>
        <v>55</v>
      </c>
      <c r="AG62" s="229" t="str">
        <f t="shared" si="4"/>
        <v>C55</v>
      </c>
      <c r="AH62" s="231"/>
      <c r="AI62" s="229" t="str">
        <f t="shared" si="5"/>
        <v/>
      </c>
      <c r="AJ62" s="205"/>
      <c r="AK62" s="205"/>
      <c r="AL62" s="229">
        <f t="shared" si="12"/>
        <v>0</v>
      </c>
      <c r="AM62" s="205"/>
      <c r="AN62" s="229">
        <f t="shared" si="13"/>
        <v>0</v>
      </c>
      <c r="AO62" s="205"/>
      <c r="AP62" s="229">
        <f t="shared" si="14"/>
        <v>0</v>
      </c>
      <c r="AQ62" s="205"/>
      <c r="AR62" s="229">
        <f t="shared" si="15"/>
        <v>0</v>
      </c>
      <c r="AS62" s="205"/>
      <c r="AT62" s="229">
        <f t="shared" si="16"/>
        <v>0</v>
      </c>
      <c r="AU62" s="205"/>
      <c r="AV62" s="229">
        <f t="shared" si="17"/>
        <v>0</v>
      </c>
      <c r="AW62" s="205"/>
      <c r="AX62" s="229">
        <f t="shared" si="6"/>
        <v>0</v>
      </c>
      <c r="AY62" s="229">
        <f t="shared" si="7"/>
        <v>0</v>
      </c>
      <c r="AZ62" s="229">
        <f t="shared" si="8"/>
        <v>0</v>
      </c>
      <c r="BA62" s="229" t="str">
        <f t="shared" si="9"/>
        <v/>
      </c>
      <c r="BB62" s="229" t="str">
        <f>IFERROR(IF(ISNUMBER(BA62),VLOOKUP(BA62,'Listas y tablas'!$AC$2:$AF$7,2,FALSE),""),"")</f>
        <v/>
      </c>
      <c r="BC62" s="229" t="str">
        <f t="shared" si="10"/>
        <v/>
      </c>
      <c r="BD62" s="235" t="str">
        <f>IFERROR(VLOOKUP(BC62,'Listas y tablas'!$AH$3:$AI$17,2,FALSE),"")</f>
        <v/>
      </c>
      <c r="BE62" s="240"/>
      <c r="BF62" s="242"/>
      <c r="BG62" s="141"/>
      <c r="BH62" s="141"/>
      <c r="BI62" s="141"/>
      <c r="BJ62" s="141"/>
      <c r="BK62" s="141"/>
      <c r="BL62" s="141"/>
      <c r="BM62" s="141"/>
      <c r="BN62" s="141"/>
      <c r="BO62" s="141"/>
      <c r="BP62" s="141"/>
    </row>
    <row r="63" spans="1:68" ht="151.5" customHeight="1">
      <c r="A63" s="163"/>
      <c r="B63" s="125" t="str">
        <f>IFERROR(VLOOKUP($A63,Riesgos!$A$7:$H$64,2,FALSE),"")</f>
        <v/>
      </c>
      <c r="C63" s="126" t="str">
        <f>IFERROR(VLOOKUP($A63,Riesgos!$A$7:$H$64,7,FALSE),"")</f>
        <v/>
      </c>
      <c r="D63" s="126" t="str">
        <f>IFERROR(VLOOKUP($A63,Riesgos!$A$7:$H$64,8,FALSE),"")</f>
        <v/>
      </c>
      <c r="E63" s="206"/>
      <c r="F63" s="222"/>
      <c r="G63" s="127" t="str">
        <f>IF(ISNUMBER(F63),VLOOKUP(F63,'Listas y tablas'!$AC$2:$AF$7,2,FALSE),"")</f>
        <v/>
      </c>
      <c r="H63" s="222"/>
      <c r="I63" s="222"/>
      <c r="J63" s="222"/>
      <c r="K63" s="222"/>
      <c r="L63" s="222"/>
      <c r="M63" s="222"/>
      <c r="N63" s="222"/>
      <c r="O63" s="222"/>
      <c r="P63" s="222"/>
      <c r="Q63" s="222"/>
      <c r="R63" s="222"/>
      <c r="S63" s="222"/>
      <c r="T63" s="222"/>
      <c r="U63" s="222"/>
      <c r="V63" s="222"/>
      <c r="W63" s="222"/>
      <c r="X63" s="222"/>
      <c r="Y63" s="222"/>
      <c r="Z63" s="222"/>
      <c r="AA63" s="127">
        <f t="shared" si="0"/>
        <v>0</v>
      </c>
      <c r="AB63" s="227" t="str">
        <f t="shared" si="1"/>
        <v/>
      </c>
      <c r="AC63" s="127" t="str">
        <f t="shared" si="2"/>
        <v/>
      </c>
      <c r="AD63" s="228" t="str">
        <f>IFERROR(VLOOKUP(AC63,'Listas y tablas'!$AH$3:$AI$17,2,FALSE),"")</f>
        <v/>
      </c>
      <c r="AE63" s="127" t="str">
        <f t="shared" si="3"/>
        <v>C</v>
      </c>
      <c r="AF63" s="229">
        <f t="shared" si="11"/>
        <v>56</v>
      </c>
      <c r="AG63" s="229" t="str">
        <f t="shared" si="4"/>
        <v>C56</v>
      </c>
      <c r="AH63" s="231"/>
      <c r="AI63" s="229" t="str">
        <f t="shared" si="5"/>
        <v/>
      </c>
      <c r="AJ63" s="205"/>
      <c r="AK63" s="205"/>
      <c r="AL63" s="229">
        <f t="shared" si="12"/>
        <v>0</v>
      </c>
      <c r="AM63" s="205"/>
      <c r="AN63" s="229">
        <f t="shared" si="13"/>
        <v>0</v>
      </c>
      <c r="AO63" s="205"/>
      <c r="AP63" s="229">
        <f t="shared" si="14"/>
        <v>0</v>
      </c>
      <c r="AQ63" s="205"/>
      <c r="AR63" s="229">
        <f t="shared" si="15"/>
        <v>0</v>
      </c>
      <c r="AS63" s="205"/>
      <c r="AT63" s="229">
        <f t="shared" si="16"/>
        <v>0</v>
      </c>
      <c r="AU63" s="205"/>
      <c r="AV63" s="229">
        <f t="shared" si="17"/>
        <v>0</v>
      </c>
      <c r="AW63" s="205"/>
      <c r="AX63" s="229">
        <f t="shared" si="6"/>
        <v>0</v>
      </c>
      <c r="AY63" s="229">
        <f t="shared" si="7"/>
        <v>0</v>
      </c>
      <c r="AZ63" s="229">
        <f t="shared" si="8"/>
        <v>0</v>
      </c>
      <c r="BA63" s="229" t="str">
        <f t="shared" si="9"/>
        <v/>
      </c>
      <c r="BB63" s="229" t="str">
        <f>IFERROR(IF(ISNUMBER(BA63),VLOOKUP(BA63,'Listas y tablas'!$AC$2:$AF$7,2,FALSE),""),"")</f>
        <v/>
      </c>
      <c r="BC63" s="229" t="str">
        <f t="shared" si="10"/>
        <v/>
      </c>
      <c r="BD63" s="235" t="str">
        <f>IFERROR(VLOOKUP(BC63,'Listas y tablas'!$AH$3:$AI$17,2,FALSE),"")</f>
        <v/>
      </c>
      <c r="BE63" s="240"/>
      <c r="BF63" s="141"/>
      <c r="BG63" s="141"/>
      <c r="BH63" s="141"/>
      <c r="BI63" s="141"/>
      <c r="BJ63" s="141"/>
      <c r="BK63" s="141"/>
      <c r="BL63" s="141"/>
      <c r="BM63" s="141"/>
      <c r="BN63" s="141"/>
      <c r="BO63" s="141"/>
      <c r="BP63" s="141"/>
    </row>
    <row r="64" spans="1:68" ht="151.5" customHeight="1">
      <c r="A64" s="163"/>
      <c r="B64" s="125" t="str">
        <f>IFERROR(VLOOKUP($A64,Riesgos!$A$7:$H$64,2,FALSE),"")</f>
        <v/>
      </c>
      <c r="C64" s="126" t="str">
        <f>IFERROR(VLOOKUP($A64,Riesgos!$A$7:$H$64,7,FALSE),"")</f>
        <v/>
      </c>
      <c r="D64" s="126" t="str">
        <f>IFERROR(VLOOKUP($A64,Riesgos!$A$7:$H$64,8,FALSE),"")</f>
        <v/>
      </c>
      <c r="E64" s="206"/>
      <c r="F64" s="222"/>
      <c r="G64" s="127" t="str">
        <f>IF(ISNUMBER(F64),VLOOKUP(F64,'Listas y tablas'!$AC$2:$AF$7,2,FALSE),"")</f>
        <v/>
      </c>
      <c r="H64" s="222"/>
      <c r="I64" s="222"/>
      <c r="J64" s="222"/>
      <c r="K64" s="222"/>
      <c r="L64" s="222"/>
      <c r="M64" s="222"/>
      <c r="N64" s="222"/>
      <c r="O64" s="222"/>
      <c r="P64" s="222"/>
      <c r="Q64" s="222"/>
      <c r="R64" s="222"/>
      <c r="S64" s="222"/>
      <c r="T64" s="222"/>
      <c r="U64" s="222"/>
      <c r="V64" s="222"/>
      <c r="W64" s="222"/>
      <c r="X64" s="222"/>
      <c r="Y64" s="222"/>
      <c r="Z64" s="222"/>
      <c r="AA64" s="127">
        <f t="shared" si="0"/>
        <v>0</v>
      </c>
      <c r="AB64" s="227" t="str">
        <f t="shared" si="1"/>
        <v/>
      </c>
      <c r="AC64" s="127" t="str">
        <f t="shared" si="2"/>
        <v/>
      </c>
      <c r="AD64" s="228" t="str">
        <f>IFERROR(VLOOKUP(AC64,'Listas y tablas'!$AH$3:$AI$17,2,FALSE),"")</f>
        <v/>
      </c>
      <c r="AE64" s="127" t="str">
        <f t="shared" si="3"/>
        <v>C</v>
      </c>
      <c r="AF64" s="229">
        <f t="shared" si="11"/>
        <v>57</v>
      </c>
      <c r="AG64" s="229" t="str">
        <f t="shared" si="4"/>
        <v>C57</v>
      </c>
      <c r="AH64" s="232"/>
      <c r="AI64" s="229" t="str">
        <f t="shared" si="5"/>
        <v/>
      </c>
      <c r="AJ64" s="205"/>
      <c r="AK64" s="205"/>
      <c r="AL64" s="229">
        <f t="shared" si="12"/>
        <v>0</v>
      </c>
      <c r="AM64" s="205"/>
      <c r="AN64" s="229">
        <f t="shared" si="13"/>
        <v>0</v>
      </c>
      <c r="AO64" s="205"/>
      <c r="AP64" s="229">
        <f t="shared" si="14"/>
        <v>0</v>
      </c>
      <c r="AQ64" s="205"/>
      <c r="AR64" s="229">
        <f t="shared" si="15"/>
        <v>0</v>
      </c>
      <c r="AS64" s="205"/>
      <c r="AT64" s="229">
        <f t="shared" si="16"/>
        <v>0</v>
      </c>
      <c r="AU64" s="205"/>
      <c r="AV64" s="229">
        <f t="shared" si="17"/>
        <v>0</v>
      </c>
      <c r="AW64" s="205"/>
      <c r="AX64" s="229">
        <f t="shared" si="6"/>
        <v>0</v>
      </c>
      <c r="AY64" s="229">
        <f t="shared" si="7"/>
        <v>0</v>
      </c>
      <c r="AZ64" s="229">
        <f t="shared" si="8"/>
        <v>0</v>
      </c>
      <c r="BA64" s="229" t="str">
        <f t="shared" si="9"/>
        <v/>
      </c>
      <c r="BB64" s="229" t="str">
        <f>IFERROR(IF(ISNUMBER(BA64),VLOOKUP(BA64,'Listas y tablas'!$AC$2:$AF$7,2,FALSE),""),"")</f>
        <v/>
      </c>
      <c r="BC64" s="229" t="str">
        <f t="shared" si="10"/>
        <v/>
      </c>
      <c r="BD64" s="235" t="str">
        <f>IFERROR(VLOOKUP(BC64,'Listas y tablas'!$AH$3:$AI$17,2,FALSE),"")</f>
        <v/>
      </c>
      <c r="BE64" s="240"/>
      <c r="BF64" s="141"/>
      <c r="BG64" s="141"/>
      <c r="BH64" s="141"/>
      <c r="BI64" s="141"/>
      <c r="BJ64" s="141"/>
      <c r="BK64" s="141"/>
      <c r="BL64" s="141"/>
      <c r="BM64" s="141"/>
      <c r="BN64" s="141"/>
      <c r="BO64" s="141"/>
      <c r="BP64" s="141"/>
    </row>
    <row r="65" spans="1:68" ht="151.5" customHeight="1">
      <c r="A65" s="163"/>
      <c r="B65" s="125" t="str">
        <f>IFERROR(VLOOKUP($A65,Riesgos!$A$7:$H$64,2,FALSE),"")</f>
        <v/>
      </c>
      <c r="C65" s="126" t="str">
        <f>IFERROR(VLOOKUP($A65,Riesgos!$A$7:$H$64,7,FALSE),"")</f>
        <v/>
      </c>
      <c r="D65" s="126" t="str">
        <f>IFERROR(VLOOKUP($A65,Riesgos!$A$7:$H$64,8,FALSE),"")</f>
        <v/>
      </c>
      <c r="E65" s="206"/>
      <c r="F65" s="222"/>
      <c r="G65" s="127" t="str">
        <f>IF(ISNUMBER(F65),VLOOKUP(F65,'Listas y tablas'!$AC$2:$AF$7,2,FALSE),"")</f>
        <v/>
      </c>
      <c r="H65" s="222"/>
      <c r="I65" s="222"/>
      <c r="J65" s="222"/>
      <c r="K65" s="222"/>
      <c r="L65" s="222"/>
      <c r="M65" s="222"/>
      <c r="N65" s="222"/>
      <c r="O65" s="222"/>
      <c r="P65" s="222"/>
      <c r="Q65" s="222"/>
      <c r="R65" s="222"/>
      <c r="S65" s="222"/>
      <c r="T65" s="222"/>
      <c r="U65" s="222"/>
      <c r="V65" s="222"/>
      <c r="W65" s="222"/>
      <c r="X65" s="222"/>
      <c r="Y65" s="222"/>
      <c r="Z65" s="222"/>
      <c r="AA65" s="127">
        <f t="shared" si="0"/>
        <v>0</v>
      </c>
      <c r="AB65" s="227" t="str">
        <f t="shared" si="1"/>
        <v/>
      </c>
      <c r="AC65" s="127" t="str">
        <f t="shared" si="2"/>
        <v/>
      </c>
      <c r="AD65" s="228" t="str">
        <f>IFERROR(VLOOKUP(AC65,'Listas y tablas'!$AH$3:$AI$17,2,FALSE),"")</f>
        <v/>
      </c>
      <c r="AE65" s="127" t="str">
        <f t="shared" si="3"/>
        <v>C</v>
      </c>
      <c r="AF65" s="229">
        <f t="shared" si="11"/>
        <v>58</v>
      </c>
      <c r="AG65" s="229" t="str">
        <f t="shared" si="4"/>
        <v>C58</v>
      </c>
      <c r="AH65" s="231"/>
      <c r="AI65" s="229" t="str">
        <f t="shared" si="5"/>
        <v/>
      </c>
      <c r="AJ65" s="205"/>
      <c r="AK65" s="205"/>
      <c r="AL65" s="229">
        <f t="shared" si="12"/>
        <v>0</v>
      </c>
      <c r="AM65" s="205"/>
      <c r="AN65" s="229">
        <f t="shared" si="13"/>
        <v>0</v>
      </c>
      <c r="AO65" s="205"/>
      <c r="AP65" s="229">
        <f t="shared" si="14"/>
        <v>0</v>
      </c>
      <c r="AQ65" s="205"/>
      <c r="AR65" s="229">
        <f t="shared" si="15"/>
        <v>0</v>
      </c>
      <c r="AS65" s="205"/>
      <c r="AT65" s="229">
        <f t="shared" si="16"/>
        <v>0</v>
      </c>
      <c r="AU65" s="205"/>
      <c r="AV65" s="229">
        <f t="shared" si="17"/>
        <v>0</v>
      </c>
      <c r="AW65" s="205"/>
      <c r="AX65" s="229">
        <f t="shared" si="6"/>
        <v>0</v>
      </c>
      <c r="AY65" s="229">
        <f t="shared" si="7"/>
        <v>0</v>
      </c>
      <c r="AZ65" s="229">
        <f t="shared" si="8"/>
        <v>0</v>
      </c>
      <c r="BA65" s="229" t="str">
        <f t="shared" si="9"/>
        <v/>
      </c>
      <c r="BB65" s="229" t="str">
        <f>IFERROR(IF(ISNUMBER(BA65),VLOOKUP(BA65,'Listas y tablas'!$AC$2:$AF$7,2,FALSE),""),"")</f>
        <v/>
      </c>
      <c r="BC65" s="229" t="str">
        <f t="shared" si="10"/>
        <v/>
      </c>
      <c r="BD65" s="235" t="str">
        <f>IFERROR(VLOOKUP(BC65,'Listas y tablas'!$AH$3:$AI$17,2,FALSE),"")</f>
        <v/>
      </c>
      <c r="BE65" s="240"/>
      <c r="BF65" s="141"/>
      <c r="BG65" s="141"/>
      <c r="BH65" s="141"/>
      <c r="BI65" s="141"/>
      <c r="BJ65" s="141"/>
      <c r="BK65" s="141"/>
      <c r="BL65" s="141"/>
      <c r="BM65" s="141"/>
      <c r="BN65" s="141"/>
      <c r="BO65" s="141"/>
      <c r="BP65" s="141"/>
    </row>
    <row r="66" spans="1:68" ht="151.5" customHeight="1">
      <c r="A66" s="163"/>
      <c r="B66" s="125" t="str">
        <f>IFERROR(VLOOKUP($A66,Riesgos!$A$7:$H$64,2,FALSE),"")</f>
        <v/>
      </c>
      <c r="C66" s="126" t="str">
        <f>IFERROR(VLOOKUP($A66,Riesgos!$A$7:$H$64,7,FALSE),"")</f>
        <v/>
      </c>
      <c r="D66" s="126" t="str">
        <f>IFERROR(VLOOKUP($A66,Riesgos!$A$7:$H$64,8,FALSE),"")</f>
        <v/>
      </c>
      <c r="E66" s="206"/>
      <c r="F66" s="222"/>
      <c r="G66" s="127" t="str">
        <f>IF(ISNUMBER(F66),VLOOKUP(F66,'Listas y tablas'!$AC$2:$AF$7,2,FALSE),"")</f>
        <v/>
      </c>
      <c r="H66" s="222"/>
      <c r="I66" s="222"/>
      <c r="J66" s="222"/>
      <c r="K66" s="222"/>
      <c r="L66" s="222"/>
      <c r="M66" s="222"/>
      <c r="N66" s="222"/>
      <c r="O66" s="222"/>
      <c r="P66" s="222"/>
      <c r="Q66" s="222"/>
      <c r="R66" s="222"/>
      <c r="S66" s="222"/>
      <c r="T66" s="222"/>
      <c r="U66" s="222"/>
      <c r="V66" s="222"/>
      <c r="W66" s="222"/>
      <c r="X66" s="222"/>
      <c r="Y66" s="222"/>
      <c r="Z66" s="222"/>
      <c r="AA66" s="127">
        <f t="shared" si="0"/>
        <v>0</v>
      </c>
      <c r="AB66" s="227" t="str">
        <f t="shared" si="1"/>
        <v/>
      </c>
      <c r="AC66" s="127" t="str">
        <f t="shared" si="2"/>
        <v/>
      </c>
      <c r="AD66" s="228" t="str">
        <f>IFERROR(VLOOKUP(AC66,'Listas y tablas'!$AH$3:$AI$17,2,FALSE),"")</f>
        <v/>
      </c>
      <c r="AE66" s="127" t="str">
        <f t="shared" si="3"/>
        <v>C</v>
      </c>
      <c r="AF66" s="229">
        <f t="shared" si="11"/>
        <v>59</v>
      </c>
      <c r="AG66" s="229" t="str">
        <f t="shared" si="4"/>
        <v>C59</v>
      </c>
      <c r="AH66" s="231"/>
      <c r="AI66" s="229" t="str">
        <f t="shared" si="5"/>
        <v/>
      </c>
      <c r="AJ66" s="205"/>
      <c r="AK66" s="205"/>
      <c r="AL66" s="229">
        <f t="shared" si="12"/>
        <v>0</v>
      </c>
      <c r="AM66" s="205"/>
      <c r="AN66" s="229">
        <f t="shared" si="13"/>
        <v>0</v>
      </c>
      <c r="AO66" s="205"/>
      <c r="AP66" s="229">
        <f t="shared" si="14"/>
        <v>0</v>
      </c>
      <c r="AQ66" s="205"/>
      <c r="AR66" s="229">
        <f t="shared" si="15"/>
        <v>0</v>
      </c>
      <c r="AS66" s="205"/>
      <c r="AT66" s="229">
        <f t="shared" si="16"/>
        <v>0</v>
      </c>
      <c r="AU66" s="205"/>
      <c r="AV66" s="229">
        <f t="shared" si="17"/>
        <v>0</v>
      </c>
      <c r="AW66" s="205"/>
      <c r="AX66" s="229">
        <f t="shared" si="6"/>
        <v>0</v>
      </c>
      <c r="AY66" s="229">
        <f t="shared" si="7"/>
        <v>0</v>
      </c>
      <c r="AZ66" s="229">
        <f t="shared" si="8"/>
        <v>0</v>
      </c>
      <c r="BA66" s="229" t="str">
        <f t="shared" si="9"/>
        <v/>
      </c>
      <c r="BB66" s="229" t="str">
        <f>IFERROR(IF(ISNUMBER(BA66),VLOOKUP(BA66,'Listas y tablas'!$AC$2:$AF$7,2,FALSE),""),"")</f>
        <v/>
      </c>
      <c r="BC66" s="229" t="str">
        <f t="shared" si="10"/>
        <v/>
      </c>
      <c r="BD66" s="235" t="str">
        <f>IFERROR(VLOOKUP(BC66,'Listas y tablas'!$AH$3:$AI$17,2,FALSE),"")</f>
        <v/>
      </c>
      <c r="BE66" s="240"/>
      <c r="BF66" s="141"/>
      <c r="BG66" s="141"/>
      <c r="BH66" s="141"/>
      <c r="BI66" s="141"/>
      <c r="BJ66" s="141"/>
      <c r="BK66" s="141"/>
      <c r="BL66" s="141"/>
      <c r="BM66" s="141"/>
      <c r="BN66" s="141"/>
      <c r="BO66" s="141"/>
      <c r="BP66" s="141"/>
    </row>
    <row r="67" spans="1:68" ht="151.5" customHeight="1">
      <c r="A67" s="163"/>
      <c r="B67" s="125" t="str">
        <f>IFERROR(VLOOKUP($A67,Riesgos!$A$7:$H$64,2,FALSE),"")</f>
        <v/>
      </c>
      <c r="C67" s="126" t="str">
        <f>IFERROR(VLOOKUP($A67,Riesgos!$A$7:$H$64,7,FALSE),"")</f>
        <v/>
      </c>
      <c r="D67" s="126" t="str">
        <f>IFERROR(VLOOKUP($A67,Riesgos!$A$7:$H$64,8,FALSE),"")</f>
        <v/>
      </c>
      <c r="E67" s="206"/>
      <c r="F67" s="222"/>
      <c r="G67" s="127" t="str">
        <f>IF(ISNUMBER(F67),VLOOKUP(F67,'Listas y tablas'!$AC$2:$AF$7,2,FALSE),"")</f>
        <v/>
      </c>
      <c r="H67" s="222"/>
      <c r="I67" s="222"/>
      <c r="J67" s="222"/>
      <c r="K67" s="222"/>
      <c r="L67" s="222"/>
      <c r="M67" s="222"/>
      <c r="N67" s="222"/>
      <c r="O67" s="222"/>
      <c r="P67" s="222"/>
      <c r="Q67" s="222"/>
      <c r="R67" s="222"/>
      <c r="S67" s="222"/>
      <c r="T67" s="222"/>
      <c r="U67" s="222"/>
      <c r="V67" s="222"/>
      <c r="W67" s="222"/>
      <c r="X67" s="222"/>
      <c r="Y67" s="222"/>
      <c r="Z67" s="222"/>
      <c r="AA67" s="127">
        <f t="shared" si="0"/>
        <v>0</v>
      </c>
      <c r="AB67" s="227" t="str">
        <f t="shared" si="1"/>
        <v/>
      </c>
      <c r="AC67" s="127" t="str">
        <f t="shared" si="2"/>
        <v/>
      </c>
      <c r="AD67" s="228" t="str">
        <f>IFERROR(VLOOKUP(AC67,'Listas y tablas'!$AH$3:$AI$17,2,FALSE),"")</f>
        <v/>
      </c>
      <c r="AE67" s="127" t="str">
        <f t="shared" si="3"/>
        <v>C</v>
      </c>
      <c r="AF67" s="229">
        <f t="shared" si="11"/>
        <v>60</v>
      </c>
      <c r="AG67" s="229" t="str">
        <f t="shared" si="4"/>
        <v>C60</v>
      </c>
      <c r="AH67" s="231"/>
      <c r="AI67" s="229" t="str">
        <f t="shared" si="5"/>
        <v/>
      </c>
      <c r="AJ67" s="205"/>
      <c r="AK67" s="205"/>
      <c r="AL67" s="229">
        <f t="shared" si="12"/>
        <v>0</v>
      </c>
      <c r="AM67" s="205"/>
      <c r="AN67" s="229">
        <f t="shared" si="13"/>
        <v>0</v>
      </c>
      <c r="AO67" s="205"/>
      <c r="AP67" s="229">
        <f t="shared" si="14"/>
        <v>0</v>
      </c>
      <c r="AQ67" s="205"/>
      <c r="AR67" s="229">
        <f t="shared" si="15"/>
        <v>0</v>
      </c>
      <c r="AS67" s="205"/>
      <c r="AT67" s="229">
        <f t="shared" si="16"/>
        <v>0</v>
      </c>
      <c r="AU67" s="205"/>
      <c r="AV67" s="229">
        <f t="shared" si="17"/>
        <v>0</v>
      </c>
      <c r="AW67" s="205"/>
      <c r="AX67" s="229">
        <f t="shared" si="6"/>
        <v>0</v>
      </c>
      <c r="AY67" s="229">
        <f t="shared" si="7"/>
        <v>0</v>
      </c>
      <c r="AZ67" s="229">
        <f t="shared" si="8"/>
        <v>0</v>
      </c>
      <c r="BA67" s="229" t="str">
        <f t="shared" si="9"/>
        <v/>
      </c>
      <c r="BB67" s="229" t="str">
        <f>IFERROR(IF(ISNUMBER(BA67),VLOOKUP(BA67,'Listas y tablas'!$AC$2:$AF$7,2,FALSE),""),"")</f>
        <v/>
      </c>
      <c r="BC67" s="229" t="str">
        <f t="shared" si="10"/>
        <v/>
      </c>
      <c r="BD67" s="235" t="str">
        <f>IFERROR(VLOOKUP(BC67,'Listas y tablas'!$AH$3:$AI$17,2,FALSE),"")</f>
        <v/>
      </c>
      <c r="BE67" s="240"/>
      <c r="BF67" s="141"/>
      <c r="BG67" s="141"/>
      <c r="BH67" s="141"/>
      <c r="BI67" s="141"/>
      <c r="BJ67" s="141"/>
      <c r="BK67" s="141"/>
      <c r="BL67" s="141"/>
      <c r="BM67" s="141"/>
      <c r="BN67" s="141"/>
      <c r="BO67" s="141"/>
      <c r="BP67" s="141"/>
    </row>
    <row r="68" spans="1:68" ht="49.5" customHeight="1">
      <c r="A68" s="205"/>
      <c r="B68" s="205"/>
      <c r="C68" s="206" t="s">
        <v>114</v>
      </c>
      <c r="D68" s="206" t="s">
        <v>114</v>
      </c>
      <c r="E68" s="206"/>
      <c r="F68" s="222"/>
      <c r="G68" s="206"/>
      <c r="H68" s="222"/>
      <c r="I68" s="222"/>
      <c r="J68" s="222"/>
      <c r="K68" s="222"/>
      <c r="L68" s="222"/>
      <c r="M68" s="222"/>
      <c r="N68" s="222"/>
      <c r="O68" s="222"/>
      <c r="P68" s="222"/>
      <c r="Q68" s="222"/>
      <c r="R68" s="222"/>
      <c r="S68" s="222"/>
      <c r="T68" s="222"/>
      <c r="U68" s="222"/>
      <c r="V68" s="222"/>
      <c r="W68" s="222"/>
      <c r="X68" s="222"/>
      <c r="Y68" s="222"/>
      <c r="Z68" s="222"/>
      <c r="AA68" s="206"/>
      <c r="AB68" s="206"/>
      <c r="AC68" s="206"/>
      <c r="AD68" s="222"/>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141"/>
      <c r="BG68" s="141"/>
      <c r="BH68" s="141"/>
      <c r="BI68" s="141"/>
      <c r="BJ68" s="141"/>
      <c r="BK68" s="141"/>
      <c r="BL68" s="141"/>
      <c r="BM68" s="141"/>
      <c r="BN68" s="141"/>
      <c r="BO68" s="141"/>
      <c r="BP68" s="141"/>
    </row>
    <row r="69" spans="1:68" ht="16.5" customHeight="1">
      <c r="A69" s="207" t="s">
        <v>108</v>
      </c>
      <c r="B69" s="207" t="s">
        <v>108</v>
      </c>
      <c r="C69" s="207" t="s">
        <v>108</v>
      </c>
      <c r="D69" s="207" t="s">
        <v>108</v>
      </c>
      <c r="E69" s="207" t="s">
        <v>108</v>
      </c>
      <c r="F69" s="207" t="s">
        <v>108</v>
      </c>
      <c r="G69" s="207" t="s">
        <v>108</v>
      </c>
      <c r="H69" s="207" t="s">
        <v>108</v>
      </c>
      <c r="I69" s="207" t="s">
        <v>108</v>
      </c>
      <c r="J69" s="207" t="s">
        <v>108</v>
      </c>
      <c r="K69" s="207" t="s">
        <v>108</v>
      </c>
      <c r="L69" s="207" t="s">
        <v>108</v>
      </c>
      <c r="M69" s="207" t="s">
        <v>108</v>
      </c>
      <c r="N69" s="207" t="s">
        <v>108</v>
      </c>
      <c r="O69" s="207" t="s">
        <v>108</v>
      </c>
      <c r="P69" s="207" t="s">
        <v>108</v>
      </c>
      <c r="Q69" s="207" t="s">
        <v>108</v>
      </c>
      <c r="R69" s="207" t="s">
        <v>108</v>
      </c>
      <c r="S69" s="207" t="s">
        <v>108</v>
      </c>
      <c r="T69" s="207" t="s">
        <v>108</v>
      </c>
      <c r="U69" s="207" t="s">
        <v>108</v>
      </c>
      <c r="V69" s="207" t="s">
        <v>108</v>
      </c>
      <c r="W69" s="207" t="s">
        <v>108</v>
      </c>
      <c r="X69" s="207" t="s">
        <v>108</v>
      </c>
      <c r="Y69" s="207" t="s">
        <v>108</v>
      </c>
      <c r="Z69" s="207" t="s">
        <v>108</v>
      </c>
      <c r="AA69" s="207" t="s">
        <v>108</v>
      </c>
      <c r="AB69" s="207" t="s">
        <v>108</v>
      </c>
      <c r="AC69" s="207" t="s">
        <v>108</v>
      </c>
      <c r="AD69" s="207" t="s">
        <v>108</v>
      </c>
      <c r="AE69" s="207" t="s">
        <v>108</v>
      </c>
      <c r="AF69" s="207" t="s">
        <v>108</v>
      </c>
      <c r="AG69" s="207" t="s">
        <v>108</v>
      </c>
      <c r="AH69" s="207" t="s">
        <v>108</v>
      </c>
      <c r="AI69" s="207" t="s">
        <v>108</v>
      </c>
      <c r="AJ69" s="207" t="s">
        <v>108</v>
      </c>
      <c r="AK69" s="207" t="s">
        <v>108</v>
      </c>
      <c r="AL69" s="207" t="s">
        <v>108</v>
      </c>
      <c r="AM69" s="207" t="s">
        <v>108</v>
      </c>
      <c r="AN69" s="207" t="s">
        <v>108</v>
      </c>
      <c r="AO69" s="207" t="s">
        <v>108</v>
      </c>
      <c r="AP69" s="207" t="s">
        <v>108</v>
      </c>
      <c r="AQ69" s="207" t="s">
        <v>108</v>
      </c>
      <c r="AR69" s="207" t="s">
        <v>108</v>
      </c>
      <c r="AS69" s="207" t="s">
        <v>108</v>
      </c>
      <c r="AT69" s="207" t="s">
        <v>108</v>
      </c>
      <c r="AU69" s="207" t="s">
        <v>108</v>
      </c>
      <c r="AV69" s="207" t="s">
        <v>108</v>
      </c>
      <c r="AW69" s="207" t="s">
        <v>108</v>
      </c>
      <c r="AX69" s="207" t="s">
        <v>108</v>
      </c>
      <c r="AY69" s="207" t="s">
        <v>108</v>
      </c>
      <c r="AZ69" s="207" t="s">
        <v>108</v>
      </c>
      <c r="BA69" s="207" t="s">
        <v>108</v>
      </c>
      <c r="BB69" s="207" t="s">
        <v>108</v>
      </c>
      <c r="BC69" s="207" t="s">
        <v>108</v>
      </c>
      <c r="BD69" s="207" t="s">
        <v>108</v>
      </c>
      <c r="BE69" s="207" t="s">
        <v>108</v>
      </c>
      <c r="BF69" s="207" t="s">
        <v>108</v>
      </c>
      <c r="BG69" s="207" t="s">
        <v>108</v>
      </c>
      <c r="BH69" s="207" t="s">
        <v>108</v>
      </c>
      <c r="BI69" s="207" t="s">
        <v>108</v>
      </c>
      <c r="BJ69" s="207" t="s">
        <v>108</v>
      </c>
      <c r="BK69" s="207" t="s">
        <v>108</v>
      </c>
      <c r="BL69" s="207" t="s">
        <v>108</v>
      </c>
      <c r="BM69" s="207" t="s">
        <v>108</v>
      </c>
      <c r="BN69" s="207" t="s">
        <v>108</v>
      </c>
      <c r="BO69" s="207" t="s">
        <v>108</v>
      </c>
      <c r="BP69" s="207" t="s">
        <v>108</v>
      </c>
    </row>
    <row r="70" spans="1:68" ht="16.5" customHeight="1">
      <c r="A70" s="131"/>
      <c r="B70" s="131"/>
      <c r="C70" s="131"/>
      <c r="D70" s="131"/>
      <c r="E70" s="131"/>
      <c r="F70" s="243"/>
      <c r="G70" s="131"/>
      <c r="H70" s="243"/>
      <c r="I70" s="243"/>
      <c r="J70" s="243"/>
      <c r="K70" s="243"/>
      <c r="L70" s="243"/>
      <c r="M70" s="243"/>
      <c r="N70" s="243"/>
      <c r="O70" s="243"/>
      <c r="P70" s="243"/>
      <c r="Q70" s="243"/>
      <c r="R70" s="243"/>
      <c r="S70" s="243"/>
      <c r="T70" s="243"/>
      <c r="U70" s="243"/>
      <c r="V70" s="243"/>
      <c r="W70" s="243"/>
      <c r="X70" s="243"/>
      <c r="Y70" s="243"/>
      <c r="Z70" s="243"/>
      <c r="AA70" s="131"/>
      <c r="AB70" s="131"/>
      <c r="AC70" s="131"/>
      <c r="AD70" s="243"/>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row>
    <row r="71" spans="1:68" ht="16.5" customHeight="1">
      <c r="A71" s="207"/>
      <c r="B71" s="207"/>
      <c r="C71" s="207"/>
      <c r="D71" s="131"/>
      <c r="E71" s="131"/>
      <c r="F71" s="243"/>
      <c r="G71" s="131"/>
      <c r="H71" s="243"/>
      <c r="I71" s="243"/>
      <c r="J71" s="243"/>
      <c r="K71" s="243"/>
      <c r="L71" s="243"/>
      <c r="M71" s="243"/>
      <c r="N71" s="243"/>
      <c r="O71" s="243"/>
      <c r="P71" s="243"/>
      <c r="Q71" s="243"/>
      <c r="R71" s="243"/>
      <c r="S71" s="243"/>
      <c r="T71" s="243"/>
      <c r="U71" s="243"/>
      <c r="V71" s="243"/>
      <c r="W71" s="243"/>
      <c r="X71" s="243"/>
      <c r="Y71" s="243"/>
      <c r="Z71" s="243"/>
      <c r="AA71" s="131"/>
      <c r="AB71" s="131"/>
      <c r="AC71" s="131"/>
      <c r="AD71" s="243"/>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row>
    <row r="72" spans="1:68" ht="16.5" customHeight="1">
      <c r="A72" s="207"/>
      <c r="B72" s="207"/>
      <c r="C72" s="207"/>
      <c r="D72" s="131"/>
      <c r="E72" s="131"/>
      <c r="F72" s="243"/>
      <c r="G72" s="131"/>
      <c r="H72" s="243"/>
      <c r="I72" s="243"/>
      <c r="J72" s="243"/>
      <c r="K72" s="243"/>
      <c r="L72" s="243"/>
      <c r="M72" s="243"/>
      <c r="N72" s="243"/>
      <c r="O72" s="243"/>
      <c r="P72" s="243"/>
      <c r="Q72" s="243"/>
      <c r="R72" s="243"/>
      <c r="S72" s="243"/>
      <c r="T72" s="243"/>
      <c r="U72" s="243"/>
      <c r="V72" s="243"/>
      <c r="W72" s="243"/>
      <c r="X72" s="243"/>
      <c r="Y72" s="243"/>
      <c r="Z72" s="243"/>
      <c r="AA72" s="131"/>
      <c r="AB72" s="131"/>
      <c r="AC72" s="131"/>
      <c r="AD72" s="243"/>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row>
    <row r="73" spans="1:68" ht="16.5" customHeight="1">
      <c r="A73" s="207"/>
      <c r="B73" s="207"/>
      <c r="C73" s="207"/>
      <c r="D73" s="131"/>
      <c r="E73" s="131"/>
      <c r="F73" s="243"/>
      <c r="G73" s="131"/>
      <c r="H73" s="243"/>
      <c r="I73" s="243"/>
      <c r="J73" s="243"/>
      <c r="K73" s="243"/>
      <c r="L73" s="243"/>
      <c r="M73" s="243"/>
      <c r="N73" s="243"/>
      <c r="O73" s="243"/>
      <c r="P73" s="243"/>
      <c r="Q73" s="243"/>
      <c r="R73" s="243"/>
      <c r="S73" s="243"/>
      <c r="T73" s="243"/>
      <c r="U73" s="243"/>
      <c r="V73" s="243"/>
      <c r="W73" s="243"/>
      <c r="X73" s="243"/>
      <c r="Y73" s="243"/>
      <c r="Z73" s="243"/>
      <c r="AA73" s="131"/>
      <c r="AB73" s="131"/>
      <c r="AC73" s="131"/>
      <c r="AD73" s="243"/>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row>
    <row r="74" spans="1:68" ht="16.5" customHeight="1">
      <c r="A74" s="207"/>
      <c r="B74" s="207"/>
      <c r="C74" s="207"/>
      <c r="D74" s="131"/>
      <c r="E74" s="131"/>
      <c r="F74" s="243"/>
      <c r="G74" s="131"/>
      <c r="H74" s="243"/>
      <c r="I74" s="243"/>
      <c r="J74" s="243"/>
      <c r="K74" s="243"/>
      <c r="L74" s="243"/>
      <c r="M74" s="243"/>
      <c r="N74" s="243"/>
      <c r="O74" s="243"/>
      <c r="P74" s="243"/>
      <c r="Q74" s="243"/>
      <c r="R74" s="243"/>
      <c r="S74" s="243"/>
      <c r="T74" s="243"/>
      <c r="U74" s="243"/>
      <c r="V74" s="243"/>
      <c r="W74" s="243"/>
      <c r="X74" s="243"/>
      <c r="Y74" s="243"/>
      <c r="Z74" s="243"/>
      <c r="AA74" s="131"/>
      <c r="AB74" s="131"/>
      <c r="AC74" s="131"/>
      <c r="AD74" s="243"/>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row>
    <row r="75" spans="1:68" ht="16.5" customHeight="1">
      <c r="A75" s="207"/>
      <c r="B75" s="207"/>
      <c r="C75" s="207"/>
      <c r="D75" s="131"/>
      <c r="E75" s="131"/>
      <c r="F75" s="243"/>
      <c r="G75" s="131"/>
      <c r="H75" s="243"/>
      <c r="I75" s="243"/>
      <c r="J75" s="243"/>
      <c r="K75" s="243"/>
      <c r="L75" s="243"/>
      <c r="M75" s="243"/>
      <c r="N75" s="243"/>
      <c r="O75" s="243"/>
      <c r="P75" s="243"/>
      <c r="Q75" s="243"/>
      <c r="R75" s="243"/>
      <c r="S75" s="243"/>
      <c r="T75" s="243"/>
      <c r="U75" s="243"/>
      <c r="V75" s="243"/>
      <c r="W75" s="243"/>
      <c r="X75" s="243"/>
      <c r="Y75" s="243"/>
      <c r="Z75" s="243"/>
      <c r="AA75" s="131"/>
      <c r="AB75" s="131"/>
      <c r="AC75" s="131"/>
      <c r="AD75" s="243"/>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row>
    <row r="76" spans="1:68" ht="16.5" customHeight="1">
      <c r="A76" s="207"/>
      <c r="B76" s="207"/>
      <c r="C76" s="207"/>
      <c r="D76" s="131"/>
      <c r="E76" s="131"/>
      <c r="F76" s="243"/>
      <c r="G76" s="131"/>
      <c r="H76" s="243"/>
      <c r="I76" s="243"/>
      <c r="J76" s="243"/>
      <c r="K76" s="243"/>
      <c r="L76" s="243"/>
      <c r="M76" s="243"/>
      <c r="N76" s="243"/>
      <c r="O76" s="243"/>
      <c r="P76" s="243"/>
      <c r="Q76" s="243"/>
      <c r="R76" s="243"/>
      <c r="S76" s="243"/>
      <c r="T76" s="243"/>
      <c r="U76" s="243"/>
      <c r="V76" s="243"/>
      <c r="W76" s="243"/>
      <c r="X76" s="243"/>
      <c r="Y76" s="243"/>
      <c r="Z76" s="243"/>
      <c r="AA76" s="131"/>
      <c r="AB76" s="131"/>
      <c r="AC76" s="131"/>
      <c r="AD76" s="243"/>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row>
    <row r="77" spans="1:68" ht="16.5" customHeight="1">
      <c r="A77" s="207"/>
      <c r="B77" s="207"/>
      <c r="C77" s="207"/>
      <c r="D77" s="131"/>
      <c r="E77" s="131"/>
      <c r="F77" s="243"/>
      <c r="G77" s="131"/>
      <c r="H77" s="243"/>
      <c r="I77" s="243"/>
      <c r="J77" s="243"/>
      <c r="K77" s="243"/>
      <c r="L77" s="243"/>
      <c r="M77" s="243"/>
      <c r="N77" s="243"/>
      <c r="O77" s="243"/>
      <c r="P77" s="243"/>
      <c r="Q77" s="243"/>
      <c r="R77" s="243"/>
      <c r="S77" s="243"/>
      <c r="T77" s="243"/>
      <c r="U77" s="243"/>
      <c r="V77" s="243"/>
      <c r="W77" s="243"/>
      <c r="X77" s="243"/>
      <c r="Y77" s="243"/>
      <c r="Z77" s="243"/>
      <c r="AA77" s="131"/>
      <c r="AB77" s="131"/>
      <c r="AC77" s="131"/>
      <c r="AD77" s="243"/>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row>
    <row r="78" spans="1:68" ht="16.5" customHeight="1">
      <c r="A78" s="207"/>
      <c r="B78" s="207"/>
      <c r="C78" s="207"/>
      <c r="D78" s="131"/>
      <c r="E78" s="131"/>
      <c r="F78" s="243"/>
      <c r="G78" s="131"/>
      <c r="H78" s="243"/>
      <c r="I78" s="243"/>
      <c r="J78" s="243"/>
      <c r="K78" s="243"/>
      <c r="L78" s="243"/>
      <c r="M78" s="243"/>
      <c r="N78" s="243"/>
      <c r="O78" s="243"/>
      <c r="P78" s="243"/>
      <c r="Q78" s="243"/>
      <c r="R78" s="243"/>
      <c r="S78" s="243"/>
      <c r="T78" s="243"/>
      <c r="U78" s="243"/>
      <c r="V78" s="243"/>
      <c r="W78" s="243"/>
      <c r="X78" s="243"/>
      <c r="Y78" s="243"/>
      <c r="Z78" s="243"/>
      <c r="AA78" s="131"/>
      <c r="AB78" s="131"/>
      <c r="AC78" s="131"/>
      <c r="AD78" s="243"/>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row>
    <row r="79" spans="1:68" ht="16.5" customHeight="1">
      <c r="A79" s="207"/>
      <c r="B79" s="207"/>
      <c r="C79" s="207"/>
      <c r="D79" s="131"/>
      <c r="E79" s="131"/>
      <c r="F79" s="243"/>
      <c r="G79" s="131"/>
      <c r="H79" s="243"/>
      <c r="I79" s="243"/>
      <c r="J79" s="243"/>
      <c r="K79" s="243"/>
      <c r="L79" s="243"/>
      <c r="M79" s="243"/>
      <c r="N79" s="243"/>
      <c r="O79" s="243"/>
      <c r="P79" s="243"/>
      <c r="Q79" s="243"/>
      <c r="R79" s="243"/>
      <c r="S79" s="243"/>
      <c r="T79" s="243"/>
      <c r="U79" s="243"/>
      <c r="V79" s="243"/>
      <c r="W79" s="243"/>
      <c r="X79" s="243"/>
      <c r="Y79" s="243"/>
      <c r="Z79" s="243"/>
      <c r="AA79" s="131"/>
      <c r="AB79" s="131"/>
      <c r="AC79" s="131"/>
      <c r="AD79" s="243"/>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row>
    <row r="80" spans="1:68" ht="16.5" customHeight="1">
      <c r="A80" s="207"/>
      <c r="B80" s="207"/>
      <c r="C80" s="207"/>
      <c r="D80" s="131"/>
      <c r="E80" s="131"/>
      <c r="F80" s="243"/>
      <c r="G80" s="131"/>
      <c r="H80" s="243"/>
      <c r="I80" s="243"/>
      <c r="J80" s="243"/>
      <c r="K80" s="243"/>
      <c r="L80" s="243"/>
      <c r="M80" s="243"/>
      <c r="N80" s="243"/>
      <c r="O80" s="243"/>
      <c r="P80" s="243"/>
      <c r="Q80" s="243"/>
      <c r="R80" s="243"/>
      <c r="S80" s="243"/>
      <c r="T80" s="243"/>
      <c r="U80" s="243"/>
      <c r="V80" s="243"/>
      <c r="W80" s="243"/>
      <c r="X80" s="243"/>
      <c r="Y80" s="243"/>
      <c r="Z80" s="243"/>
      <c r="AA80" s="131"/>
      <c r="AB80" s="131"/>
      <c r="AC80" s="131"/>
      <c r="AD80" s="243"/>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row>
    <row r="81" spans="1:68" ht="16.5" customHeight="1">
      <c r="A81" s="207"/>
      <c r="B81" s="207"/>
      <c r="C81" s="207"/>
      <c r="D81" s="131"/>
      <c r="E81" s="131"/>
      <c r="F81" s="243"/>
      <c r="G81" s="131"/>
      <c r="H81" s="243"/>
      <c r="I81" s="243"/>
      <c r="J81" s="243"/>
      <c r="K81" s="243"/>
      <c r="L81" s="243"/>
      <c r="M81" s="243"/>
      <c r="N81" s="243"/>
      <c r="O81" s="243"/>
      <c r="P81" s="243"/>
      <c r="Q81" s="243"/>
      <c r="R81" s="243"/>
      <c r="S81" s="243"/>
      <c r="T81" s="243"/>
      <c r="U81" s="243"/>
      <c r="V81" s="243"/>
      <c r="W81" s="243"/>
      <c r="X81" s="243"/>
      <c r="Y81" s="243"/>
      <c r="Z81" s="243"/>
      <c r="AA81" s="131"/>
      <c r="AB81" s="131"/>
      <c r="AC81" s="131"/>
      <c r="AD81" s="243"/>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row>
    <row r="82" spans="1:68" ht="16.5" customHeight="1">
      <c r="A82" s="207"/>
      <c r="B82" s="207"/>
      <c r="C82" s="207"/>
      <c r="D82" s="131"/>
      <c r="E82" s="131"/>
      <c r="F82" s="243"/>
      <c r="G82" s="131"/>
      <c r="H82" s="243"/>
      <c r="I82" s="243"/>
      <c r="J82" s="243"/>
      <c r="K82" s="243"/>
      <c r="L82" s="243"/>
      <c r="M82" s="243"/>
      <c r="N82" s="243"/>
      <c r="O82" s="243"/>
      <c r="P82" s="243"/>
      <c r="Q82" s="243"/>
      <c r="R82" s="243"/>
      <c r="S82" s="243"/>
      <c r="T82" s="243"/>
      <c r="U82" s="243"/>
      <c r="V82" s="243"/>
      <c r="W82" s="243"/>
      <c r="X82" s="243"/>
      <c r="Y82" s="243"/>
      <c r="Z82" s="243"/>
      <c r="AA82" s="131"/>
      <c r="AB82" s="131"/>
      <c r="AC82" s="131"/>
      <c r="AD82" s="243"/>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row>
    <row r="83" spans="1:68" ht="16.5" customHeight="1">
      <c r="A83" s="207"/>
      <c r="B83" s="207"/>
      <c r="C83" s="207"/>
      <c r="D83" s="131"/>
      <c r="E83" s="131"/>
      <c r="F83" s="243"/>
      <c r="G83" s="131"/>
      <c r="H83" s="243"/>
      <c r="I83" s="243"/>
      <c r="J83" s="243"/>
      <c r="K83" s="243"/>
      <c r="L83" s="243"/>
      <c r="M83" s="243"/>
      <c r="N83" s="243"/>
      <c r="O83" s="243"/>
      <c r="P83" s="243"/>
      <c r="Q83" s="243"/>
      <c r="R83" s="243"/>
      <c r="S83" s="243"/>
      <c r="T83" s="243"/>
      <c r="U83" s="243"/>
      <c r="V83" s="243"/>
      <c r="W83" s="243"/>
      <c r="X83" s="243"/>
      <c r="Y83" s="243"/>
      <c r="Z83" s="243"/>
      <c r="AA83" s="131"/>
      <c r="AB83" s="131"/>
      <c r="AC83" s="131"/>
      <c r="AD83" s="243"/>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row>
    <row r="84" spans="1:68" ht="16.5" customHeight="1">
      <c r="A84" s="207"/>
      <c r="B84" s="207"/>
      <c r="C84" s="207"/>
      <c r="D84" s="131"/>
      <c r="E84" s="131"/>
      <c r="F84" s="243"/>
      <c r="G84" s="131"/>
      <c r="H84" s="243"/>
      <c r="I84" s="243"/>
      <c r="J84" s="243"/>
      <c r="K84" s="243"/>
      <c r="L84" s="243"/>
      <c r="M84" s="243"/>
      <c r="N84" s="243"/>
      <c r="O84" s="243"/>
      <c r="P84" s="243"/>
      <c r="Q84" s="243"/>
      <c r="R84" s="243"/>
      <c r="S84" s="243"/>
      <c r="T84" s="243"/>
      <c r="U84" s="243"/>
      <c r="V84" s="243"/>
      <c r="W84" s="243"/>
      <c r="X84" s="243"/>
      <c r="Y84" s="243"/>
      <c r="Z84" s="243"/>
      <c r="AA84" s="131"/>
      <c r="AB84" s="131"/>
      <c r="AC84" s="131"/>
      <c r="AD84" s="243"/>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row>
    <row r="85" spans="1:68" ht="16.5" customHeight="1">
      <c r="A85" s="207"/>
      <c r="B85" s="207"/>
      <c r="C85" s="207"/>
      <c r="D85" s="131"/>
      <c r="E85" s="131"/>
      <c r="F85" s="243"/>
      <c r="G85" s="131"/>
      <c r="H85" s="243"/>
      <c r="I85" s="243"/>
      <c r="J85" s="243"/>
      <c r="K85" s="243"/>
      <c r="L85" s="243"/>
      <c r="M85" s="243"/>
      <c r="N85" s="243"/>
      <c r="O85" s="243"/>
      <c r="P85" s="243"/>
      <c r="Q85" s="243"/>
      <c r="R85" s="243"/>
      <c r="S85" s="243"/>
      <c r="T85" s="243"/>
      <c r="U85" s="243"/>
      <c r="V85" s="243"/>
      <c r="W85" s="243"/>
      <c r="X85" s="243"/>
      <c r="Y85" s="243"/>
      <c r="Z85" s="243"/>
      <c r="AA85" s="131"/>
      <c r="AB85" s="131"/>
      <c r="AC85" s="131"/>
      <c r="AD85" s="243"/>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row>
    <row r="86" spans="1:68" ht="16.5" customHeight="1">
      <c r="A86" s="207"/>
      <c r="B86" s="207"/>
      <c r="C86" s="207"/>
      <c r="D86" s="131"/>
      <c r="E86" s="131"/>
      <c r="F86" s="243"/>
      <c r="G86" s="131"/>
      <c r="H86" s="243"/>
      <c r="I86" s="243"/>
      <c r="J86" s="243"/>
      <c r="K86" s="243"/>
      <c r="L86" s="243"/>
      <c r="M86" s="243"/>
      <c r="N86" s="243"/>
      <c r="O86" s="243"/>
      <c r="P86" s="243"/>
      <c r="Q86" s="243"/>
      <c r="R86" s="243"/>
      <c r="S86" s="243"/>
      <c r="T86" s="243"/>
      <c r="U86" s="243"/>
      <c r="V86" s="243"/>
      <c r="W86" s="243"/>
      <c r="X86" s="243"/>
      <c r="Y86" s="243"/>
      <c r="Z86" s="243"/>
      <c r="AA86" s="131"/>
      <c r="AB86" s="131"/>
      <c r="AC86" s="131"/>
      <c r="AD86" s="243"/>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row>
    <row r="87" spans="1:68" ht="16.5" customHeight="1">
      <c r="A87" s="207"/>
      <c r="B87" s="207"/>
      <c r="C87" s="207"/>
      <c r="D87" s="131"/>
      <c r="E87" s="131"/>
      <c r="F87" s="243"/>
      <c r="G87" s="131"/>
      <c r="H87" s="243"/>
      <c r="I87" s="243"/>
      <c r="J87" s="243"/>
      <c r="K87" s="243"/>
      <c r="L87" s="243"/>
      <c r="M87" s="243"/>
      <c r="N87" s="243"/>
      <c r="O87" s="243"/>
      <c r="P87" s="243"/>
      <c r="Q87" s="243"/>
      <c r="R87" s="243"/>
      <c r="S87" s="243"/>
      <c r="T87" s="243"/>
      <c r="U87" s="243"/>
      <c r="V87" s="243"/>
      <c r="W87" s="243"/>
      <c r="X87" s="243"/>
      <c r="Y87" s="243"/>
      <c r="Z87" s="243"/>
      <c r="AA87" s="131"/>
      <c r="AB87" s="131"/>
      <c r="AC87" s="131"/>
      <c r="AD87" s="243"/>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row>
    <row r="88" spans="1:68" ht="16.5" customHeight="1">
      <c r="A88" s="207"/>
      <c r="B88" s="207"/>
      <c r="C88" s="207"/>
      <c r="D88" s="131"/>
      <c r="E88" s="131"/>
      <c r="F88" s="243"/>
      <c r="G88" s="131"/>
      <c r="H88" s="243"/>
      <c r="I88" s="243"/>
      <c r="J88" s="243"/>
      <c r="K88" s="243"/>
      <c r="L88" s="243"/>
      <c r="M88" s="243"/>
      <c r="N88" s="243"/>
      <c r="O88" s="243"/>
      <c r="P88" s="243"/>
      <c r="Q88" s="243"/>
      <c r="R88" s="243"/>
      <c r="S88" s="243"/>
      <c r="T88" s="243"/>
      <c r="U88" s="243"/>
      <c r="V88" s="243"/>
      <c r="W88" s="243"/>
      <c r="X88" s="243"/>
      <c r="Y88" s="243"/>
      <c r="Z88" s="243"/>
      <c r="AA88" s="131"/>
      <c r="AB88" s="131"/>
      <c r="AC88" s="131"/>
      <c r="AD88" s="243"/>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row>
    <row r="89" spans="1:68" ht="16.5" customHeight="1">
      <c r="A89" s="207"/>
      <c r="B89" s="207"/>
      <c r="C89" s="207"/>
      <c r="D89" s="131"/>
      <c r="E89" s="131"/>
      <c r="F89" s="243"/>
      <c r="G89" s="131"/>
      <c r="H89" s="243"/>
      <c r="I89" s="243"/>
      <c r="J89" s="243"/>
      <c r="K89" s="243"/>
      <c r="L89" s="243"/>
      <c r="M89" s="243"/>
      <c r="N89" s="243"/>
      <c r="O89" s="243"/>
      <c r="P89" s="243"/>
      <c r="Q89" s="243"/>
      <c r="R89" s="243"/>
      <c r="S89" s="243"/>
      <c r="T89" s="243"/>
      <c r="U89" s="243"/>
      <c r="V89" s="243"/>
      <c r="W89" s="243"/>
      <c r="X89" s="243"/>
      <c r="Y89" s="243"/>
      <c r="Z89" s="243"/>
      <c r="AA89" s="131"/>
      <c r="AB89" s="131"/>
      <c r="AC89" s="131"/>
      <c r="AD89" s="243"/>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row>
    <row r="90" spans="1:68" ht="16.5" customHeight="1">
      <c r="A90" s="207"/>
      <c r="B90" s="207"/>
      <c r="C90" s="207"/>
      <c r="D90" s="131"/>
      <c r="E90" s="131"/>
      <c r="F90" s="243"/>
      <c r="G90" s="131"/>
      <c r="H90" s="243"/>
      <c r="I90" s="243"/>
      <c r="J90" s="243"/>
      <c r="K90" s="243"/>
      <c r="L90" s="243"/>
      <c r="M90" s="243"/>
      <c r="N90" s="243"/>
      <c r="O90" s="243"/>
      <c r="P90" s="243"/>
      <c r="Q90" s="243"/>
      <c r="R90" s="243"/>
      <c r="S90" s="243"/>
      <c r="T90" s="243"/>
      <c r="U90" s="243"/>
      <c r="V90" s="243"/>
      <c r="W90" s="243"/>
      <c r="X90" s="243"/>
      <c r="Y90" s="243"/>
      <c r="Z90" s="243"/>
      <c r="AA90" s="131"/>
      <c r="AB90" s="131"/>
      <c r="AC90" s="131"/>
      <c r="AD90" s="243"/>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row>
    <row r="91" spans="1:68" ht="16.5" customHeight="1">
      <c r="A91" s="207"/>
      <c r="B91" s="207"/>
      <c r="C91" s="207"/>
      <c r="D91" s="131"/>
      <c r="E91" s="131"/>
      <c r="F91" s="243"/>
      <c r="G91" s="131"/>
      <c r="H91" s="243"/>
      <c r="I91" s="243"/>
      <c r="J91" s="243"/>
      <c r="K91" s="243"/>
      <c r="L91" s="243"/>
      <c r="M91" s="243"/>
      <c r="N91" s="243"/>
      <c r="O91" s="243"/>
      <c r="P91" s="243"/>
      <c r="Q91" s="243"/>
      <c r="R91" s="243"/>
      <c r="S91" s="243"/>
      <c r="T91" s="243"/>
      <c r="U91" s="243"/>
      <c r="V91" s="243"/>
      <c r="W91" s="243"/>
      <c r="X91" s="243"/>
      <c r="Y91" s="243"/>
      <c r="Z91" s="243"/>
      <c r="AA91" s="131"/>
      <c r="AB91" s="131"/>
      <c r="AC91" s="131"/>
      <c r="AD91" s="243"/>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row>
    <row r="92" spans="1:68" ht="16.5" customHeight="1">
      <c r="A92" s="207"/>
      <c r="B92" s="207"/>
      <c r="C92" s="207"/>
      <c r="D92" s="131"/>
      <c r="E92" s="131"/>
      <c r="F92" s="243"/>
      <c r="G92" s="131"/>
      <c r="H92" s="243"/>
      <c r="I92" s="243"/>
      <c r="J92" s="243"/>
      <c r="K92" s="243"/>
      <c r="L92" s="243"/>
      <c r="M92" s="243"/>
      <c r="N92" s="243"/>
      <c r="O92" s="243"/>
      <c r="P92" s="243"/>
      <c r="Q92" s="243"/>
      <c r="R92" s="243"/>
      <c r="S92" s="243"/>
      <c r="T92" s="243"/>
      <c r="U92" s="243"/>
      <c r="V92" s="243"/>
      <c r="W92" s="243"/>
      <c r="X92" s="243"/>
      <c r="Y92" s="243"/>
      <c r="Z92" s="243"/>
      <c r="AA92" s="131"/>
      <c r="AB92" s="131"/>
      <c r="AC92" s="131"/>
      <c r="AD92" s="243"/>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row>
    <row r="93" spans="1:68" ht="16.5" customHeight="1">
      <c r="A93" s="207"/>
      <c r="B93" s="207"/>
      <c r="C93" s="207"/>
      <c r="D93" s="131"/>
      <c r="E93" s="131"/>
      <c r="F93" s="243"/>
      <c r="G93" s="131"/>
      <c r="H93" s="243"/>
      <c r="I93" s="243"/>
      <c r="J93" s="243"/>
      <c r="K93" s="243"/>
      <c r="L93" s="243"/>
      <c r="M93" s="243"/>
      <c r="N93" s="243"/>
      <c r="O93" s="243"/>
      <c r="P93" s="243"/>
      <c r="Q93" s="243"/>
      <c r="R93" s="243"/>
      <c r="S93" s="243"/>
      <c r="T93" s="243"/>
      <c r="U93" s="243"/>
      <c r="V93" s="243"/>
      <c r="W93" s="243"/>
      <c r="X93" s="243"/>
      <c r="Y93" s="243"/>
      <c r="Z93" s="243"/>
      <c r="AA93" s="131"/>
      <c r="AB93" s="131"/>
      <c r="AC93" s="131"/>
      <c r="AD93" s="243"/>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row>
    <row r="94" spans="1:68" ht="16.5" customHeight="1">
      <c r="A94" s="207"/>
      <c r="B94" s="207"/>
      <c r="C94" s="207"/>
      <c r="D94" s="131"/>
      <c r="E94" s="131"/>
      <c r="F94" s="243"/>
      <c r="G94" s="131"/>
      <c r="H94" s="243"/>
      <c r="I94" s="243"/>
      <c r="J94" s="243"/>
      <c r="K94" s="243"/>
      <c r="L94" s="243"/>
      <c r="M94" s="243"/>
      <c r="N94" s="243"/>
      <c r="O94" s="243"/>
      <c r="P94" s="243"/>
      <c r="Q94" s="243"/>
      <c r="R94" s="243"/>
      <c r="S94" s="243"/>
      <c r="T94" s="243"/>
      <c r="U94" s="243"/>
      <c r="V94" s="243"/>
      <c r="W94" s="243"/>
      <c r="X94" s="243"/>
      <c r="Y94" s="243"/>
      <c r="Z94" s="243"/>
      <c r="AA94" s="131"/>
      <c r="AB94" s="131"/>
      <c r="AC94" s="131"/>
      <c r="AD94" s="243"/>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row>
    <row r="95" spans="1:68" ht="16.5" customHeight="1">
      <c r="A95" s="207"/>
      <c r="B95" s="207"/>
      <c r="C95" s="207"/>
      <c r="D95" s="131"/>
      <c r="E95" s="131"/>
      <c r="F95" s="243"/>
      <c r="G95" s="131"/>
      <c r="H95" s="243"/>
      <c r="I95" s="243"/>
      <c r="J95" s="243"/>
      <c r="K95" s="243"/>
      <c r="L95" s="243"/>
      <c r="M95" s="243"/>
      <c r="N95" s="243"/>
      <c r="O95" s="243"/>
      <c r="P95" s="243"/>
      <c r="Q95" s="243"/>
      <c r="R95" s="243"/>
      <c r="S95" s="243"/>
      <c r="T95" s="243"/>
      <c r="U95" s="243"/>
      <c r="V95" s="243"/>
      <c r="W95" s="243"/>
      <c r="X95" s="243"/>
      <c r="Y95" s="243"/>
      <c r="Z95" s="243"/>
      <c r="AA95" s="131"/>
      <c r="AB95" s="131"/>
      <c r="AC95" s="131"/>
      <c r="AD95" s="243"/>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row>
    <row r="96" spans="1:68" ht="16.5" customHeight="1">
      <c r="A96" s="207"/>
      <c r="B96" s="207"/>
      <c r="C96" s="207"/>
      <c r="D96" s="131"/>
      <c r="E96" s="131"/>
      <c r="F96" s="243"/>
      <c r="G96" s="131"/>
      <c r="H96" s="243"/>
      <c r="I96" s="243"/>
      <c r="J96" s="243"/>
      <c r="K96" s="243"/>
      <c r="L96" s="243"/>
      <c r="M96" s="243"/>
      <c r="N96" s="243"/>
      <c r="O96" s="243"/>
      <c r="P96" s="243"/>
      <c r="Q96" s="243"/>
      <c r="R96" s="243"/>
      <c r="S96" s="243"/>
      <c r="T96" s="243"/>
      <c r="U96" s="243"/>
      <c r="V96" s="243"/>
      <c r="W96" s="243"/>
      <c r="X96" s="243"/>
      <c r="Y96" s="243"/>
      <c r="Z96" s="243"/>
      <c r="AA96" s="131"/>
      <c r="AB96" s="131"/>
      <c r="AC96" s="131"/>
      <c r="AD96" s="243"/>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c r="BN96" s="131"/>
      <c r="BO96" s="131"/>
      <c r="BP96" s="131"/>
    </row>
    <row r="97" spans="1:68" ht="16.5" customHeight="1">
      <c r="A97" s="207"/>
      <c r="B97" s="207"/>
      <c r="C97" s="207"/>
      <c r="D97" s="131"/>
      <c r="E97" s="131"/>
      <c r="F97" s="243"/>
      <c r="G97" s="131"/>
      <c r="H97" s="243"/>
      <c r="I97" s="243"/>
      <c r="J97" s="243"/>
      <c r="K97" s="243"/>
      <c r="L97" s="243"/>
      <c r="M97" s="243"/>
      <c r="N97" s="243"/>
      <c r="O97" s="243"/>
      <c r="P97" s="243"/>
      <c r="Q97" s="243"/>
      <c r="R97" s="243"/>
      <c r="S97" s="243"/>
      <c r="T97" s="243"/>
      <c r="U97" s="243"/>
      <c r="V97" s="243"/>
      <c r="W97" s="243"/>
      <c r="X97" s="243"/>
      <c r="Y97" s="243"/>
      <c r="Z97" s="243"/>
      <c r="AA97" s="131"/>
      <c r="AB97" s="131"/>
      <c r="AC97" s="131"/>
      <c r="AD97" s="243"/>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row>
    <row r="98" spans="1:68" ht="16.5" customHeight="1">
      <c r="A98" s="207"/>
      <c r="B98" s="207"/>
      <c r="C98" s="207"/>
      <c r="D98" s="131"/>
      <c r="E98" s="131"/>
      <c r="F98" s="243"/>
      <c r="G98" s="131"/>
      <c r="H98" s="243"/>
      <c r="I98" s="243"/>
      <c r="J98" s="243"/>
      <c r="K98" s="243"/>
      <c r="L98" s="243"/>
      <c r="M98" s="243"/>
      <c r="N98" s="243"/>
      <c r="O98" s="243"/>
      <c r="P98" s="243"/>
      <c r="Q98" s="243"/>
      <c r="R98" s="243"/>
      <c r="S98" s="243"/>
      <c r="T98" s="243"/>
      <c r="U98" s="243"/>
      <c r="V98" s="243"/>
      <c r="W98" s="243"/>
      <c r="X98" s="243"/>
      <c r="Y98" s="243"/>
      <c r="Z98" s="243"/>
      <c r="AA98" s="131"/>
      <c r="AB98" s="131"/>
      <c r="AC98" s="131"/>
      <c r="AD98" s="243"/>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row>
    <row r="99" spans="1:68" ht="16.5" customHeight="1">
      <c r="A99" s="207"/>
      <c r="B99" s="207"/>
      <c r="C99" s="207"/>
      <c r="D99" s="131"/>
      <c r="E99" s="131"/>
      <c r="F99" s="243"/>
      <c r="G99" s="131"/>
      <c r="H99" s="243"/>
      <c r="I99" s="243"/>
      <c r="J99" s="243"/>
      <c r="K99" s="243"/>
      <c r="L99" s="243"/>
      <c r="M99" s="243"/>
      <c r="N99" s="243"/>
      <c r="O99" s="243"/>
      <c r="P99" s="243"/>
      <c r="Q99" s="243"/>
      <c r="R99" s="243"/>
      <c r="S99" s="243"/>
      <c r="T99" s="243"/>
      <c r="U99" s="243"/>
      <c r="V99" s="243"/>
      <c r="W99" s="243"/>
      <c r="X99" s="243"/>
      <c r="Y99" s="243"/>
      <c r="Z99" s="243"/>
      <c r="AA99" s="131"/>
      <c r="AB99" s="131"/>
      <c r="AC99" s="131"/>
      <c r="AD99" s="243"/>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row>
    <row r="100" spans="1:68" ht="16.5" customHeight="1">
      <c r="A100" s="207"/>
      <c r="B100" s="207"/>
      <c r="C100" s="207"/>
      <c r="D100" s="131"/>
      <c r="E100" s="131"/>
      <c r="F100" s="243"/>
      <c r="G100" s="131"/>
      <c r="H100" s="243"/>
      <c r="I100" s="243"/>
      <c r="J100" s="243"/>
      <c r="K100" s="243"/>
      <c r="L100" s="243"/>
      <c r="M100" s="243"/>
      <c r="N100" s="243"/>
      <c r="O100" s="243"/>
      <c r="P100" s="243"/>
      <c r="Q100" s="243"/>
      <c r="R100" s="243"/>
      <c r="S100" s="243"/>
      <c r="T100" s="243"/>
      <c r="U100" s="243"/>
      <c r="V100" s="243"/>
      <c r="W100" s="243"/>
      <c r="X100" s="243"/>
      <c r="Y100" s="243"/>
      <c r="Z100" s="243"/>
      <c r="AA100" s="131"/>
      <c r="AB100" s="131"/>
      <c r="AC100" s="131"/>
      <c r="AD100" s="243"/>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row>
    <row r="101" spans="1:68" ht="16.5" customHeight="1">
      <c r="A101" s="207"/>
      <c r="B101" s="207"/>
      <c r="C101" s="207"/>
      <c r="D101" s="131"/>
      <c r="E101" s="131"/>
      <c r="F101" s="243"/>
      <c r="G101" s="131"/>
      <c r="H101" s="243"/>
      <c r="I101" s="243"/>
      <c r="J101" s="243"/>
      <c r="K101" s="243"/>
      <c r="L101" s="243"/>
      <c r="M101" s="243"/>
      <c r="N101" s="243"/>
      <c r="O101" s="243"/>
      <c r="P101" s="243"/>
      <c r="Q101" s="243"/>
      <c r="R101" s="243"/>
      <c r="S101" s="243"/>
      <c r="T101" s="243"/>
      <c r="U101" s="243"/>
      <c r="V101" s="243"/>
      <c r="W101" s="243"/>
      <c r="X101" s="243"/>
      <c r="Y101" s="243"/>
      <c r="Z101" s="243"/>
      <c r="AA101" s="131"/>
      <c r="AB101" s="131"/>
      <c r="AC101" s="131"/>
      <c r="AD101" s="243"/>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row>
    <row r="102" spans="1:68" ht="16.5" customHeight="1">
      <c r="A102" s="207"/>
      <c r="B102" s="207"/>
      <c r="C102" s="207"/>
      <c r="D102" s="131"/>
      <c r="E102" s="131"/>
      <c r="F102" s="243"/>
      <c r="G102" s="131"/>
      <c r="H102" s="243"/>
      <c r="I102" s="243"/>
      <c r="J102" s="243"/>
      <c r="K102" s="243"/>
      <c r="L102" s="243"/>
      <c r="M102" s="243"/>
      <c r="N102" s="243"/>
      <c r="O102" s="243"/>
      <c r="P102" s="243"/>
      <c r="Q102" s="243"/>
      <c r="R102" s="243"/>
      <c r="S102" s="243"/>
      <c r="T102" s="243"/>
      <c r="U102" s="243"/>
      <c r="V102" s="243"/>
      <c r="W102" s="243"/>
      <c r="X102" s="243"/>
      <c r="Y102" s="243"/>
      <c r="Z102" s="243"/>
      <c r="AA102" s="131"/>
      <c r="AB102" s="131"/>
      <c r="AC102" s="131"/>
      <c r="AD102" s="243"/>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row>
    <row r="103" spans="1:68" ht="16.5" customHeight="1">
      <c r="A103" s="207"/>
      <c r="B103" s="207"/>
      <c r="C103" s="207"/>
      <c r="D103" s="131"/>
      <c r="E103" s="131"/>
      <c r="F103" s="243"/>
      <c r="G103" s="131"/>
      <c r="H103" s="243"/>
      <c r="I103" s="243"/>
      <c r="J103" s="243"/>
      <c r="K103" s="243"/>
      <c r="L103" s="243"/>
      <c r="M103" s="243"/>
      <c r="N103" s="243"/>
      <c r="O103" s="243"/>
      <c r="P103" s="243"/>
      <c r="Q103" s="243"/>
      <c r="R103" s="243"/>
      <c r="S103" s="243"/>
      <c r="T103" s="243"/>
      <c r="U103" s="243"/>
      <c r="V103" s="243"/>
      <c r="W103" s="243"/>
      <c r="X103" s="243"/>
      <c r="Y103" s="243"/>
      <c r="Z103" s="243"/>
      <c r="AA103" s="131"/>
      <c r="AB103" s="131"/>
      <c r="AC103" s="131"/>
      <c r="AD103" s="243"/>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row>
    <row r="104" spans="1:68" ht="16.5" customHeight="1">
      <c r="A104" s="207"/>
      <c r="B104" s="207"/>
      <c r="C104" s="207"/>
      <c r="D104" s="131"/>
      <c r="E104" s="131"/>
      <c r="F104" s="243"/>
      <c r="G104" s="131"/>
      <c r="H104" s="243"/>
      <c r="I104" s="243"/>
      <c r="J104" s="243"/>
      <c r="K104" s="243"/>
      <c r="L104" s="243"/>
      <c r="M104" s="243"/>
      <c r="N104" s="243"/>
      <c r="O104" s="243"/>
      <c r="P104" s="243"/>
      <c r="Q104" s="243"/>
      <c r="R104" s="243"/>
      <c r="S104" s="243"/>
      <c r="T104" s="243"/>
      <c r="U104" s="243"/>
      <c r="V104" s="243"/>
      <c r="W104" s="243"/>
      <c r="X104" s="243"/>
      <c r="Y104" s="243"/>
      <c r="Z104" s="243"/>
      <c r="AA104" s="131"/>
      <c r="AB104" s="131"/>
      <c r="AC104" s="131"/>
      <c r="AD104" s="243"/>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row>
    <row r="105" spans="1:68" ht="16.5" customHeight="1">
      <c r="A105" s="207"/>
      <c r="B105" s="207"/>
      <c r="C105" s="207"/>
      <c r="D105" s="131"/>
      <c r="E105" s="131"/>
      <c r="F105" s="243"/>
      <c r="G105" s="131"/>
      <c r="H105" s="243"/>
      <c r="I105" s="243"/>
      <c r="J105" s="243"/>
      <c r="K105" s="243"/>
      <c r="L105" s="243"/>
      <c r="M105" s="243"/>
      <c r="N105" s="243"/>
      <c r="O105" s="243"/>
      <c r="P105" s="243"/>
      <c r="Q105" s="243"/>
      <c r="R105" s="243"/>
      <c r="S105" s="243"/>
      <c r="T105" s="243"/>
      <c r="U105" s="243"/>
      <c r="V105" s="243"/>
      <c r="W105" s="243"/>
      <c r="X105" s="243"/>
      <c r="Y105" s="243"/>
      <c r="Z105" s="243"/>
      <c r="AA105" s="131"/>
      <c r="AB105" s="131"/>
      <c r="AC105" s="131"/>
      <c r="AD105" s="243"/>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row>
    <row r="106" spans="1:68" ht="16.5" customHeight="1">
      <c r="A106" s="207"/>
      <c r="B106" s="207"/>
      <c r="C106" s="207"/>
      <c r="D106" s="131"/>
      <c r="E106" s="131"/>
      <c r="F106" s="243"/>
      <c r="G106" s="131"/>
      <c r="H106" s="243"/>
      <c r="I106" s="243"/>
      <c r="J106" s="243"/>
      <c r="K106" s="243"/>
      <c r="L106" s="243"/>
      <c r="M106" s="243"/>
      <c r="N106" s="243"/>
      <c r="O106" s="243"/>
      <c r="P106" s="243"/>
      <c r="Q106" s="243"/>
      <c r="R106" s="243"/>
      <c r="S106" s="243"/>
      <c r="T106" s="243"/>
      <c r="U106" s="243"/>
      <c r="V106" s="243"/>
      <c r="W106" s="243"/>
      <c r="X106" s="243"/>
      <c r="Y106" s="243"/>
      <c r="Z106" s="243"/>
      <c r="AA106" s="131"/>
      <c r="AB106" s="131"/>
      <c r="AC106" s="131"/>
      <c r="AD106" s="243"/>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row>
    <row r="107" spans="1:68" ht="16.5" customHeight="1">
      <c r="A107" s="207"/>
      <c r="B107" s="207"/>
      <c r="C107" s="207"/>
      <c r="D107" s="131"/>
      <c r="E107" s="131"/>
      <c r="F107" s="243"/>
      <c r="G107" s="131"/>
      <c r="H107" s="243"/>
      <c r="I107" s="243"/>
      <c r="J107" s="243"/>
      <c r="K107" s="243"/>
      <c r="L107" s="243"/>
      <c r="M107" s="243"/>
      <c r="N107" s="243"/>
      <c r="O107" s="243"/>
      <c r="P107" s="243"/>
      <c r="Q107" s="243"/>
      <c r="R107" s="243"/>
      <c r="S107" s="243"/>
      <c r="T107" s="243"/>
      <c r="U107" s="243"/>
      <c r="V107" s="243"/>
      <c r="W107" s="243"/>
      <c r="X107" s="243"/>
      <c r="Y107" s="243"/>
      <c r="Z107" s="243"/>
      <c r="AA107" s="131"/>
      <c r="AB107" s="131"/>
      <c r="AC107" s="131"/>
      <c r="AD107" s="243"/>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row>
    <row r="108" spans="1:68" ht="16.5" customHeight="1">
      <c r="A108" s="207"/>
      <c r="B108" s="207"/>
      <c r="C108" s="207"/>
      <c r="D108" s="131"/>
      <c r="E108" s="131"/>
      <c r="F108" s="243"/>
      <c r="G108" s="131"/>
      <c r="H108" s="243"/>
      <c r="I108" s="243"/>
      <c r="J108" s="243"/>
      <c r="K108" s="243"/>
      <c r="L108" s="243"/>
      <c r="M108" s="243"/>
      <c r="N108" s="243"/>
      <c r="O108" s="243"/>
      <c r="P108" s="243"/>
      <c r="Q108" s="243"/>
      <c r="R108" s="243"/>
      <c r="S108" s="243"/>
      <c r="T108" s="243"/>
      <c r="U108" s="243"/>
      <c r="V108" s="243"/>
      <c r="W108" s="243"/>
      <c r="X108" s="243"/>
      <c r="Y108" s="243"/>
      <c r="Z108" s="243"/>
      <c r="AA108" s="131"/>
      <c r="AB108" s="131"/>
      <c r="AC108" s="131"/>
      <c r="AD108" s="243"/>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row>
    <row r="109" spans="1:68" ht="16.5" customHeight="1">
      <c r="A109" s="207"/>
      <c r="B109" s="207"/>
      <c r="C109" s="207"/>
      <c r="D109" s="131"/>
      <c r="E109" s="131"/>
      <c r="F109" s="243"/>
      <c r="G109" s="131"/>
      <c r="H109" s="243"/>
      <c r="I109" s="243"/>
      <c r="J109" s="243"/>
      <c r="K109" s="243"/>
      <c r="L109" s="243"/>
      <c r="M109" s="243"/>
      <c r="N109" s="243"/>
      <c r="O109" s="243"/>
      <c r="P109" s="243"/>
      <c r="Q109" s="243"/>
      <c r="R109" s="243"/>
      <c r="S109" s="243"/>
      <c r="T109" s="243"/>
      <c r="U109" s="243"/>
      <c r="V109" s="243"/>
      <c r="W109" s="243"/>
      <c r="X109" s="243"/>
      <c r="Y109" s="243"/>
      <c r="Z109" s="243"/>
      <c r="AA109" s="131"/>
      <c r="AB109" s="131"/>
      <c r="AC109" s="131"/>
      <c r="AD109" s="243"/>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row>
    <row r="110" spans="1:68" ht="16.5" customHeight="1">
      <c r="A110" s="207"/>
      <c r="B110" s="207"/>
      <c r="C110" s="207"/>
      <c r="D110" s="131"/>
      <c r="E110" s="131"/>
      <c r="F110" s="243"/>
      <c r="G110" s="131"/>
      <c r="H110" s="243"/>
      <c r="I110" s="243"/>
      <c r="J110" s="243"/>
      <c r="K110" s="243"/>
      <c r="L110" s="243"/>
      <c r="M110" s="243"/>
      <c r="N110" s="243"/>
      <c r="O110" s="243"/>
      <c r="P110" s="243"/>
      <c r="Q110" s="243"/>
      <c r="R110" s="243"/>
      <c r="S110" s="243"/>
      <c r="T110" s="243"/>
      <c r="U110" s="243"/>
      <c r="V110" s="243"/>
      <c r="W110" s="243"/>
      <c r="X110" s="243"/>
      <c r="Y110" s="243"/>
      <c r="Z110" s="243"/>
      <c r="AA110" s="131"/>
      <c r="AB110" s="131"/>
      <c r="AC110" s="131"/>
      <c r="AD110" s="243"/>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row>
    <row r="111" spans="1:68" ht="16.5" customHeight="1">
      <c r="A111" s="207"/>
      <c r="B111" s="207"/>
      <c r="C111" s="207"/>
      <c r="D111" s="131"/>
      <c r="E111" s="131"/>
      <c r="F111" s="243"/>
      <c r="G111" s="131"/>
      <c r="H111" s="243"/>
      <c r="I111" s="243"/>
      <c r="J111" s="243"/>
      <c r="K111" s="243"/>
      <c r="L111" s="243"/>
      <c r="M111" s="243"/>
      <c r="N111" s="243"/>
      <c r="O111" s="243"/>
      <c r="P111" s="243"/>
      <c r="Q111" s="243"/>
      <c r="R111" s="243"/>
      <c r="S111" s="243"/>
      <c r="T111" s="243"/>
      <c r="U111" s="243"/>
      <c r="V111" s="243"/>
      <c r="W111" s="243"/>
      <c r="X111" s="243"/>
      <c r="Y111" s="243"/>
      <c r="Z111" s="243"/>
      <c r="AA111" s="131"/>
      <c r="AB111" s="131"/>
      <c r="AC111" s="131"/>
      <c r="AD111" s="243"/>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row>
    <row r="112" spans="1:68" ht="16.5" customHeight="1">
      <c r="A112" s="207"/>
      <c r="B112" s="207"/>
      <c r="C112" s="207"/>
      <c r="D112" s="131"/>
      <c r="E112" s="131"/>
      <c r="F112" s="243"/>
      <c r="G112" s="131"/>
      <c r="H112" s="243"/>
      <c r="I112" s="243"/>
      <c r="J112" s="243"/>
      <c r="K112" s="243"/>
      <c r="L112" s="243"/>
      <c r="M112" s="243"/>
      <c r="N112" s="243"/>
      <c r="O112" s="243"/>
      <c r="P112" s="243"/>
      <c r="Q112" s="243"/>
      <c r="R112" s="243"/>
      <c r="S112" s="243"/>
      <c r="T112" s="243"/>
      <c r="U112" s="243"/>
      <c r="V112" s="243"/>
      <c r="W112" s="243"/>
      <c r="X112" s="243"/>
      <c r="Y112" s="243"/>
      <c r="Z112" s="243"/>
      <c r="AA112" s="131"/>
      <c r="AB112" s="131"/>
      <c r="AC112" s="131"/>
      <c r="AD112" s="243"/>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row>
    <row r="113" spans="1:68" ht="16.5" customHeight="1">
      <c r="A113" s="207"/>
      <c r="B113" s="207"/>
      <c r="C113" s="207"/>
      <c r="D113" s="131"/>
      <c r="E113" s="131"/>
      <c r="F113" s="243"/>
      <c r="G113" s="131"/>
      <c r="H113" s="243"/>
      <c r="I113" s="243"/>
      <c r="J113" s="243"/>
      <c r="K113" s="243"/>
      <c r="L113" s="243"/>
      <c r="M113" s="243"/>
      <c r="N113" s="243"/>
      <c r="O113" s="243"/>
      <c r="P113" s="243"/>
      <c r="Q113" s="243"/>
      <c r="R113" s="243"/>
      <c r="S113" s="243"/>
      <c r="T113" s="243"/>
      <c r="U113" s="243"/>
      <c r="V113" s="243"/>
      <c r="W113" s="243"/>
      <c r="X113" s="243"/>
      <c r="Y113" s="243"/>
      <c r="Z113" s="243"/>
      <c r="AA113" s="131"/>
      <c r="AB113" s="131"/>
      <c r="AC113" s="131"/>
      <c r="AD113" s="243"/>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row>
    <row r="114" spans="1:68" ht="16.5" customHeight="1">
      <c r="A114" s="207"/>
      <c r="B114" s="207"/>
      <c r="C114" s="207"/>
      <c r="D114" s="131"/>
      <c r="E114" s="131"/>
      <c r="F114" s="243"/>
      <c r="G114" s="131"/>
      <c r="H114" s="243"/>
      <c r="I114" s="243"/>
      <c r="J114" s="243"/>
      <c r="K114" s="243"/>
      <c r="L114" s="243"/>
      <c r="M114" s="243"/>
      <c r="N114" s="243"/>
      <c r="O114" s="243"/>
      <c r="P114" s="243"/>
      <c r="Q114" s="243"/>
      <c r="R114" s="243"/>
      <c r="S114" s="243"/>
      <c r="T114" s="243"/>
      <c r="U114" s="243"/>
      <c r="V114" s="243"/>
      <c r="W114" s="243"/>
      <c r="X114" s="243"/>
      <c r="Y114" s="243"/>
      <c r="Z114" s="243"/>
      <c r="AA114" s="131"/>
      <c r="AB114" s="131"/>
      <c r="AC114" s="131"/>
      <c r="AD114" s="243"/>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row>
    <row r="115" spans="1:68" ht="16.5" customHeight="1">
      <c r="A115" s="207"/>
      <c r="B115" s="207"/>
      <c r="C115" s="207"/>
      <c r="D115" s="131"/>
      <c r="E115" s="131"/>
      <c r="F115" s="243"/>
      <c r="G115" s="131"/>
      <c r="H115" s="243"/>
      <c r="I115" s="243"/>
      <c r="J115" s="243"/>
      <c r="K115" s="243"/>
      <c r="L115" s="243"/>
      <c r="M115" s="243"/>
      <c r="N115" s="243"/>
      <c r="O115" s="243"/>
      <c r="P115" s="243"/>
      <c r="Q115" s="243"/>
      <c r="R115" s="243"/>
      <c r="S115" s="243"/>
      <c r="T115" s="243"/>
      <c r="U115" s="243"/>
      <c r="V115" s="243"/>
      <c r="W115" s="243"/>
      <c r="X115" s="243"/>
      <c r="Y115" s="243"/>
      <c r="Z115" s="243"/>
      <c r="AA115" s="131"/>
      <c r="AB115" s="131"/>
      <c r="AC115" s="131"/>
      <c r="AD115" s="243"/>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row>
    <row r="116" spans="1:68" ht="16.5" customHeight="1">
      <c r="A116" s="207"/>
      <c r="B116" s="207"/>
      <c r="C116" s="207"/>
      <c r="D116" s="131"/>
      <c r="E116" s="131"/>
      <c r="F116" s="243"/>
      <c r="G116" s="131"/>
      <c r="H116" s="243"/>
      <c r="I116" s="243"/>
      <c r="J116" s="243"/>
      <c r="K116" s="243"/>
      <c r="L116" s="243"/>
      <c r="M116" s="243"/>
      <c r="N116" s="243"/>
      <c r="O116" s="243"/>
      <c r="P116" s="243"/>
      <c r="Q116" s="243"/>
      <c r="R116" s="243"/>
      <c r="S116" s="243"/>
      <c r="T116" s="243"/>
      <c r="U116" s="243"/>
      <c r="V116" s="243"/>
      <c r="W116" s="243"/>
      <c r="X116" s="243"/>
      <c r="Y116" s="243"/>
      <c r="Z116" s="243"/>
      <c r="AA116" s="131"/>
      <c r="AB116" s="131"/>
      <c r="AC116" s="131"/>
      <c r="AD116" s="243"/>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row>
    <row r="117" spans="1:68" ht="16.5" customHeight="1">
      <c r="A117" s="207"/>
      <c r="B117" s="207"/>
      <c r="C117" s="207"/>
      <c r="D117" s="131"/>
      <c r="E117" s="131"/>
      <c r="F117" s="243"/>
      <c r="G117" s="131"/>
      <c r="H117" s="243"/>
      <c r="I117" s="243"/>
      <c r="J117" s="243"/>
      <c r="K117" s="243"/>
      <c r="L117" s="243"/>
      <c r="M117" s="243"/>
      <c r="N117" s="243"/>
      <c r="O117" s="243"/>
      <c r="P117" s="243"/>
      <c r="Q117" s="243"/>
      <c r="R117" s="243"/>
      <c r="S117" s="243"/>
      <c r="T117" s="243"/>
      <c r="U117" s="243"/>
      <c r="V117" s="243"/>
      <c r="W117" s="243"/>
      <c r="X117" s="243"/>
      <c r="Y117" s="243"/>
      <c r="Z117" s="243"/>
      <c r="AA117" s="131"/>
      <c r="AB117" s="131"/>
      <c r="AC117" s="131"/>
      <c r="AD117" s="243"/>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row>
    <row r="118" spans="1:68" ht="16.5" customHeight="1">
      <c r="A118" s="207"/>
      <c r="B118" s="207"/>
      <c r="C118" s="207"/>
      <c r="D118" s="131"/>
      <c r="E118" s="131"/>
      <c r="F118" s="243"/>
      <c r="G118" s="131"/>
      <c r="H118" s="243"/>
      <c r="I118" s="243"/>
      <c r="J118" s="243"/>
      <c r="K118" s="243"/>
      <c r="L118" s="243"/>
      <c r="M118" s="243"/>
      <c r="N118" s="243"/>
      <c r="O118" s="243"/>
      <c r="P118" s="243"/>
      <c r="Q118" s="243"/>
      <c r="R118" s="243"/>
      <c r="S118" s="243"/>
      <c r="T118" s="243"/>
      <c r="U118" s="243"/>
      <c r="V118" s="243"/>
      <c r="W118" s="243"/>
      <c r="X118" s="243"/>
      <c r="Y118" s="243"/>
      <c r="Z118" s="243"/>
      <c r="AA118" s="131"/>
      <c r="AB118" s="131"/>
      <c r="AC118" s="131"/>
      <c r="AD118" s="243"/>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row>
    <row r="119" spans="1:68" ht="16.5" customHeight="1">
      <c r="A119" s="207"/>
      <c r="B119" s="207"/>
      <c r="C119" s="207"/>
      <c r="D119" s="131"/>
      <c r="E119" s="131"/>
      <c r="F119" s="243"/>
      <c r="G119" s="131"/>
      <c r="H119" s="243"/>
      <c r="I119" s="243"/>
      <c r="J119" s="243"/>
      <c r="K119" s="243"/>
      <c r="L119" s="243"/>
      <c r="M119" s="243"/>
      <c r="N119" s="243"/>
      <c r="O119" s="243"/>
      <c r="P119" s="243"/>
      <c r="Q119" s="243"/>
      <c r="R119" s="243"/>
      <c r="S119" s="243"/>
      <c r="T119" s="243"/>
      <c r="U119" s="243"/>
      <c r="V119" s="243"/>
      <c r="W119" s="243"/>
      <c r="X119" s="243"/>
      <c r="Y119" s="243"/>
      <c r="Z119" s="243"/>
      <c r="AA119" s="131"/>
      <c r="AB119" s="131"/>
      <c r="AC119" s="131"/>
      <c r="AD119" s="243"/>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row>
    <row r="120" spans="1:68" ht="16.5" customHeight="1">
      <c r="A120" s="207"/>
      <c r="B120" s="207"/>
      <c r="C120" s="207"/>
      <c r="D120" s="131"/>
      <c r="E120" s="131"/>
      <c r="F120" s="243"/>
      <c r="G120" s="131"/>
      <c r="H120" s="243"/>
      <c r="I120" s="243"/>
      <c r="J120" s="243"/>
      <c r="K120" s="243"/>
      <c r="L120" s="243"/>
      <c r="M120" s="243"/>
      <c r="N120" s="243"/>
      <c r="O120" s="243"/>
      <c r="P120" s="243"/>
      <c r="Q120" s="243"/>
      <c r="R120" s="243"/>
      <c r="S120" s="243"/>
      <c r="T120" s="243"/>
      <c r="U120" s="243"/>
      <c r="V120" s="243"/>
      <c r="W120" s="243"/>
      <c r="X120" s="243"/>
      <c r="Y120" s="243"/>
      <c r="Z120" s="243"/>
      <c r="AA120" s="131"/>
      <c r="AB120" s="131"/>
      <c r="AC120" s="131"/>
      <c r="AD120" s="243"/>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row>
    <row r="121" spans="1:68" ht="16.5" customHeight="1">
      <c r="A121" s="207"/>
      <c r="B121" s="207"/>
      <c r="C121" s="207"/>
      <c r="D121" s="131"/>
      <c r="E121" s="131"/>
      <c r="F121" s="243"/>
      <c r="G121" s="131"/>
      <c r="H121" s="243"/>
      <c r="I121" s="243"/>
      <c r="J121" s="243"/>
      <c r="K121" s="243"/>
      <c r="L121" s="243"/>
      <c r="M121" s="243"/>
      <c r="N121" s="243"/>
      <c r="O121" s="243"/>
      <c r="P121" s="243"/>
      <c r="Q121" s="243"/>
      <c r="R121" s="243"/>
      <c r="S121" s="243"/>
      <c r="T121" s="243"/>
      <c r="U121" s="243"/>
      <c r="V121" s="243"/>
      <c r="W121" s="243"/>
      <c r="X121" s="243"/>
      <c r="Y121" s="243"/>
      <c r="Z121" s="243"/>
      <c r="AA121" s="131"/>
      <c r="AB121" s="131"/>
      <c r="AC121" s="131"/>
      <c r="AD121" s="243"/>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row>
    <row r="122" spans="1:68" ht="16.5" customHeight="1">
      <c r="A122" s="207"/>
      <c r="B122" s="207"/>
      <c r="C122" s="207"/>
      <c r="D122" s="131"/>
      <c r="E122" s="131"/>
      <c r="F122" s="243"/>
      <c r="G122" s="131"/>
      <c r="H122" s="243"/>
      <c r="I122" s="243"/>
      <c r="J122" s="243"/>
      <c r="K122" s="243"/>
      <c r="L122" s="243"/>
      <c r="M122" s="243"/>
      <c r="N122" s="243"/>
      <c r="O122" s="243"/>
      <c r="P122" s="243"/>
      <c r="Q122" s="243"/>
      <c r="R122" s="243"/>
      <c r="S122" s="243"/>
      <c r="T122" s="243"/>
      <c r="U122" s="243"/>
      <c r="V122" s="243"/>
      <c r="W122" s="243"/>
      <c r="X122" s="243"/>
      <c r="Y122" s="243"/>
      <c r="Z122" s="243"/>
      <c r="AA122" s="131"/>
      <c r="AB122" s="131"/>
      <c r="AC122" s="131"/>
      <c r="AD122" s="243"/>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row>
    <row r="123" spans="1:68" ht="16.5" customHeight="1">
      <c r="A123" s="207"/>
      <c r="B123" s="207"/>
      <c r="C123" s="207"/>
      <c r="D123" s="131"/>
      <c r="E123" s="131"/>
      <c r="F123" s="243"/>
      <c r="G123" s="131"/>
      <c r="H123" s="243"/>
      <c r="I123" s="243"/>
      <c r="J123" s="243"/>
      <c r="K123" s="243"/>
      <c r="L123" s="243"/>
      <c r="M123" s="243"/>
      <c r="N123" s="243"/>
      <c r="O123" s="243"/>
      <c r="P123" s="243"/>
      <c r="Q123" s="243"/>
      <c r="R123" s="243"/>
      <c r="S123" s="243"/>
      <c r="T123" s="243"/>
      <c r="U123" s="243"/>
      <c r="V123" s="243"/>
      <c r="W123" s="243"/>
      <c r="X123" s="243"/>
      <c r="Y123" s="243"/>
      <c r="Z123" s="243"/>
      <c r="AA123" s="131"/>
      <c r="AB123" s="131"/>
      <c r="AC123" s="131"/>
      <c r="AD123" s="243"/>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row>
    <row r="124" spans="1:68" ht="16.5" customHeight="1">
      <c r="A124" s="207"/>
      <c r="B124" s="207"/>
      <c r="C124" s="207"/>
      <c r="D124" s="131"/>
      <c r="E124" s="131"/>
      <c r="F124" s="243"/>
      <c r="G124" s="131"/>
      <c r="H124" s="243"/>
      <c r="I124" s="243"/>
      <c r="J124" s="243"/>
      <c r="K124" s="243"/>
      <c r="L124" s="243"/>
      <c r="M124" s="243"/>
      <c r="N124" s="243"/>
      <c r="O124" s="243"/>
      <c r="P124" s="243"/>
      <c r="Q124" s="243"/>
      <c r="R124" s="243"/>
      <c r="S124" s="243"/>
      <c r="T124" s="243"/>
      <c r="U124" s="243"/>
      <c r="V124" s="243"/>
      <c r="W124" s="243"/>
      <c r="X124" s="243"/>
      <c r="Y124" s="243"/>
      <c r="Z124" s="243"/>
      <c r="AA124" s="131"/>
      <c r="AB124" s="131"/>
      <c r="AC124" s="131"/>
      <c r="AD124" s="243"/>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row>
    <row r="125" spans="1:68" ht="16.5" customHeight="1">
      <c r="A125" s="207"/>
      <c r="B125" s="207"/>
      <c r="C125" s="207"/>
      <c r="D125" s="131"/>
      <c r="E125" s="131"/>
      <c r="F125" s="243"/>
      <c r="G125" s="131"/>
      <c r="H125" s="243"/>
      <c r="I125" s="243"/>
      <c r="J125" s="243"/>
      <c r="K125" s="243"/>
      <c r="L125" s="243"/>
      <c r="M125" s="243"/>
      <c r="N125" s="243"/>
      <c r="O125" s="243"/>
      <c r="P125" s="243"/>
      <c r="Q125" s="243"/>
      <c r="R125" s="243"/>
      <c r="S125" s="243"/>
      <c r="T125" s="243"/>
      <c r="U125" s="243"/>
      <c r="V125" s="243"/>
      <c r="W125" s="243"/>
      <c r="X125" s="243"/>
      <c r="Y125" s="243"/>
      <c r="Z125" s="243"/>
      <c r="AA125" s="131"/>
      <c r="AB125" s="131"/>
      <c r="AC125" s="131"/>
      <c r="AD125" s="243"/>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row>
    <row r="126" spans="1:68" ht="16.5" customHeight="1">
      <c r="A126" s="207"/>
      <c r="B126" s="207"/>
      <c r="C126" s="207"/>
      <c r="D126" s="131"/>
      <c r="E126" s="131"/>
      <c r="F126" s="243"/>
      <c r="G126" s="131"/>
      <c r="H126" s="243"/>
      <c r="I126" s="243"/>
      <c r="J126" s="243"/>
      <c r="K126" s="243"/>
      <c r="L126" s="243"/>
      <c r="M126" s="243"/>
      <c r="N126" s="243"/>
      <c r="O126" s="243"/>
      <c r="P126" s="243"/>
      <c r="Q126" s="243"/>
      <c r="R126" s="243"/>
      <c r="S126" s="243"/>
      <c r="T126" s="243"/>
      <c r="U126" s="243"/>
      <c r="V126" s="243"/>
      <c r="W126" s="243"/>
      <c r="X126" s="243"/>
      <c r="Y126" s="243"/>
      <c r="Z126" s="243"/>
      <c r="AA126" s="131"/>
      <c r="AB126" s="131"/>
      <c r="AC126" s="131"/>
      <c r="AD126" s="243"/>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row>
    <row r="127" spans="1:68" ht="16.5" customHeight="1">
      <c r="A127" s="207"/>
      <c r="B127" s="207"/>
      <c r="C127" s="207"/>
      <c r="D127" s="131"/>
      <c r="E127" s="131"/>
      <c r="F127" s="243"/>
      <c r="G127" s="131"/>
      <c r="H127" s="243"/>
      <c r="I127" s="243"/>
      <c r="J127" s="243"/>
      <c r="K127" s="243"/>
      <c r="L127" s="243"/>
      <c r="M127" s="243"/>
      <c r="N127" s="243"/>
      <c r="O127" s="243"/>
      <c r="P127" s="243"/>
      <c r="Q127" s="243"/>
      <c r="R127" s="243"/>
      <c r="S127" s="243"/>
      <c r="T127" s="243"/>
      <c r="U127" s="243"/>
      <c r="V127" s="243"/>
      <c r="W127" s="243"/>
      <c r="X127" s="243"/>
      <c r="Y127" s="243"/>
      <c r="Z127" s="243"/>
      <c r="AA127" s="131"/>
      <c r="AB127" s="131"/>
      <c r="AC127" s="131"/>
      <c r="AD127" s="243"/>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row>
    <row r="128" spans="1:68" ht="16.5" customHeight="1">
      <c r="A128" s="207"/>
      <c r="B128" s="207"/>
      <c r="C128" s="207"/>
      <c r="D128" s="131"/>
      <c r="E128" s="131"/>
      <c r="F128" s="243"/>
      <c r="G128" s="131"/>
      <c r="H128" s="243"/>
      <c r="I128" s="243"/>
      <c r="J128" s="243"/>
      <c r="K128" s="243"/>
      <c r="L128" s="243"/>
      <c r="M128" s="243"/>
      <c r="N128" s="243"/>
      <c r="O128" s="243"/>
      <c r="P128" s="243"/>
      <c r="Q128" s="243"/>
      <c r="R128" s="243"/>
      <c r="S128" s="243"/>
      <c r="T128" s="243"/>
      <c r="U128" s="243"/>
      <c r="V128" s="243"/>
      <c r="W128" s="243"/>
      <c r="X128" s="243"/>
      <c r="Y128" s="243"/>
      <c r="Z128" s="243"/>
      <c r="AA128" s="131"/>
      <c r="AB128" s="131"/>
      <c r="AC128" s="131"/>
      <c r="AD128" s="243"/>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row>
    <row r="129" spans="1:68" ht="16.5" customHeight="1">
      <c r="A129" s="207"/>
      <c r="B129" s="207"/>
      <c r="C129" s="207"/>
      <c r="D129" s="131"/>
      <c r="E129" s="131"/>
      <c r="F129" s="243"/>
      <c r="G129" s="131"/>
      <c r="H129" s="243"/>
      <c r="I129" s="243"/>
      <c r="J129" s="243"/>
      <c r="K129" s="243"/>
      <c r="L129" s="243"/>
      <c r="M129" s="243"/>
      <c r="N129" s="243"/>
      <c r="O129" s="243"/>
      <c r="P129" s="243"/>
      <c r="Q129" s="243"/>
      <c r="R129" s="243"/>
      <c r="S129" s="243"/>
      <c r="T129" s="243"/>
      <c r="U129" s="243"/>
      <c r="V129" s="243"/>
      <c r="W129" s="243"/>
      <c r="X129" s="243"/>
      <c r="Y129" s="243"/>
      <c r="Z129" s="243"/>
      <c r="AA129" s="131"/>
      <c r="AB129" s="131"/>
      <c r="AC129" s="131"/>
      <c r="AD129" s="243"/>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row>
    <row r="130" spans="1:68" ht="16.5" customHeight="1">
      <c r="A130" s="207"/>
      <c r="B130" s="207"/>
      <c r="C130" s="207"/>
      <c r="D130" s="131"/>
      <c r="E130" s="131"/>
      <c r="F130" s="243"/>
      <c r="G130" s="131"/>
      <c r="H130" s="243"/>
      <c r="I130" s="243"/>
      <c r="J130" s="243"/>
      <c r="K130" s="243"/>
      <c r="L130" s="243"/>
      <c r="M130" s="243"/>
      <c r="N130" s="243"/>
      <c r="O130" s="243"/>
      <c r="P130" s="243"/>
      <c r="Q130" s="243"/>
      <c r="R130" s="243"/>
      <c r="S130" s="243"/>
      <c r="T130" s="243"/>
      <c r="U130" s="243"/>
      <c r="V130" s="243"/>
      <c r="W130" s="243"/>
      <c r="X130" s="243"/>
      <c r="Y130" s="243"/>
      <c r="Z130" s="243"/>
      <c r="AA130" s="131"/>
      <c r="AB130" s="131"/>
      <c r="AC130" s="131"/>
      <c r="AD130" s="243"/>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row>
    <row r="131" spans="1:68" ht="16.5" customHeight="1">
      <c r="A131" s="207"/>
      <c r="B131" s="207"/>
      <c r="C131" s="207"/>
      <c r="D131" s="131"/>
      <c r="E131" s="131"/>
      <c r="F131" s="243"/>
      <c r="G131" s="131"/>
      <c r="H131" s="243"/>
      <c r="I131" s="243"/>
      <c r="J131" s="243"/>
      <c r="K131" s="243"/>
      <c r="L131" s="243"/>
      <c r="M131" s="243"/>
      <c r="N131" s="243"/>
      <c r="O131" s="243"/>
      <c r="P131" s="243"/>
      <c r="Q131" s="243"/>
      <c r="R131" s="243"/>
      <c r="S131" s="243"/>
      <c r="T131" s="243"/>
      <c r="U131" s="243"/>
      <c r="V131" s="243"/>
      <c r="W131" s="243"/>
      <c r="X131" s="243"/>
      <c r="Y131" s="243"/>
      <c r="Z131" s="243"/>
      <c r="AA131" s="131"/>
      <c r="AB131" s="131"/>
      <c r="AC131" s="131"/>
      <c r="AD131" s="243"/>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row>
    <row r="132" spans="1:68" ht="16.5" customHeight="1">
      <c r="A132" s="207"/>
      <c r="B132" s="207"/>
      <c r="C132" s="207"/>
      <c r="D132" s="131"/>
      <c r="E132" s="131"/>
      <c r="F132" s="243"/>
      <c r="G132" s="131"/>
      <c r="H132" s="243"/>
      <c r="I132" s="243"/>
      <c r="J132" s="243"/>
      <c r="K132" s="243"/>
      <c r="L132" s="243"/>
      <c r="M132" s="243"/>
      <c r="N132" s="243"/>
      <c r="O132" s="243"/>
      <c r="P132" s="243"/>
      <c r="Q132" s="243"/>
      <c r="R132" s="243"/>
      <c r="S132" s="243"/>
      <c r="T132" s="243"/>
      <c r="U132" s="243"/>
      <c r="V132" s="243"/>
      <c r="W132" s="243"/>
      <c r="X132" s="243"/>
      <c r="Y132" s="243"/>
      <c r="Z132" s="243"/>
      <c r="AA132" s="131"/>
      <c r="AB132" s="131"/>
      <c r="AC132" s="131"/>
      <c r="AD132" s="243"/>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row>
    <row r="133" spans="1:68" ht="16.5" customHeight="1">
      <c r="A133" s="207"/>
      <c r="B133" s="207"/>
      <c r="C133" s="207"/>
      <c r="D133" s="131"/>
      <c r="E133" s="131"/>
      <c r="F133" s="243"/>
      <c r="G133" s="131"/>
      <c r="H133" s="243"/>
      <c r="I133" s="243"/>
      <c r="J133" s="243"/>
      <c r="K133" s="243"/>
      <c r="L133" s="243"/>
      <c r="M133" s="243"/>
      <c r="N133" s="243"/>
      <c r="O133" s="243"/>
      <c r="P133" s="243"/>
      <c r="Q133" s="243"/>
      <c r="R133" s="243"/>
      <c r="S133" s="243"/>
      <c r="T133" s="243"/>
      <c r="U133" s="243"/>
      <c r="V133" s="243"/>
      <c r="W133" s="243"/>
      <c r="X133" s="243"/>
      <c r="Y133" s="243"/>
      <c r="Z133" s="243"/>
      <c r="AA133" s="131"/>
      <c r="AB133" s="131"/>
      <c r="AC133" s="131"/>
      <c r="AD133" s="243"/>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row>
    <row r="134" spans="1:68" ht="16.5" customHeight="1">
      <c r="A134" s="207"/>
      <c r="B134" s="207"/>
      <c r="C134" s="207"/>
      <c r="D134" s="131"/>
      <c r="E134" s="131"/>
      <c r="F134" s="243"/>
      <c r="G134" s="131"/>
      <c r="H134" s="243"/>
      <c r="I134" s="243"/>
      <c r="J134" s="243"/>
      <c r="K134" s="243"/>
      <c r="L134" s="243"/>
      <c r="M134" s="243"/>
      <c r="N134" s="243"/>
      <c r="O134" s="243"/>
      <c r="P134" s="243"/>
      <c r="Q134" s="243"/>
      <c r="R134" s="243"/>
      <c r="S134" s="243"/>
      <c r="T134" s="243"/>
      <c r="U134" s="243"/>
      <c r="V134" s="243"/>
      <c r="W134" s="243"/>
      <c r="X134" s="243"/>
      <c r="Y134" s="243"/>
      <c r="Z134" s="243"/>
      <c r="AA134" s="131"/>
      <c r="AB134" s="131"/>
      <c r="AC134" s="131"/>
      <c r="AD134" s="243"/>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row>
    <row r="135" spans="1:68" ht="16.5" customHeight="1">
      <c r="A135" s="207"/>
      <c r="B135" s="207"/>
      <c r="C135" s="207"/>
      <c r="D135" s="131"/>
      <c r="E135" s="131"/>
      <c r="F135" s="243"/>
      <c r="G135" s="131"/>
      <c r="H135" s="243"/>
      <c r="I135" s="243"/>
      <c r="J135" s="243"/>
      <c r="K135" s="243"/>
      <c r="L135" s="243"/>
      <c r="M135" s="243"/>
      <c r="N135" s="243"/>
      <c r="O135" s="243"/>
      <c r="P135" s="243"/>
      <c r="Q135" s="243"/>
      <c r="R135" s="243"/>
      <c r="S135" s="243"/>
      <c r="T135" s="243"/>
      <c r="U135" s="243"/>
      <c r="V135" s="243"/>
      <c r="W135" s="243"/>
      <c r="X135" s="243"/>
      <c r="Y135" s="243"/>
      <c r="Z135" s="243"/>
      <c r="AA135" s="131"/>
      <c r="AB135" s="131"/>
      <c r="AC135" s="131"/>
      <c r="AD135" s="243"/>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row>
    <row r="136" spans="1:68" ht="16.5" customHeight="1">
      <c r="A136" s="207"/>
      <c r="B136" s="207"/>
      <c r="C136" s="207"/>
      <c r="D136" s="131"/>
      <c r="E136" s="131"/>
      <c r="F136" s="243"/>
      <c r="G136" s="131"/>
      <c r="H136" s="243"/>
      <c r="I136" s="243"/>
      <c r="J136" s="243"/>
      <c r="K136" s="243"/>
      <c r="L136" s="243"/>
      <c r="M136" s="243"/>
      <c r="N136" s="243"/>
      <c r="O136" s="243"/>
      <c r="P136" s="243"/>
      <c r="Q136" s="243"/>
      <c r="R136" s="243"/>
      <c r="S136" s="243"/>
      <c r="T136" s="243"/>
      <c r="U136" s="243"/>
      <c r="V136" s="243"/>
      <c r="W136" s="243"/>
      <c r="X136" s="243"/>
      <c r="Y136" s="243"/>
      <c r="Z136" s="243"/>
      <c r="AA136" s="131"/>
      <c r="AB136" s="131"/>
      <c r="AC136" s="131"/>
      <c r="AD136" s="243"/>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row>
    <row r="137" spans="1:68" ht="16.5" customHeight="1">
      <c r="A137" s="207"/>
      <c r="B137" s="207"/>
      <c r="C137" s="207"/>
      <c r="D137" s="131"/>
      <c r="E137" s="131"/>
      <c r="F137" s="243"/>
      <c r="G137" s="131"/>
      <c r="H137" s="243"/>
      <c r="I137" s="243"/>
      <c r="J137" s="243"/>
      <c r="K137" s="243"/>
      <c r="L137" s="243"/>
      <c r="M137" s="243"/>
      <c r="N137" s="243"/>
      <c r="O137" s="243"/>
      <c r="P137" s="243"/>
      <c r="Q137" s="243"/>
      <c r="R137" s="243"/>
      <c r="S137" s="243"/>
      <c r="T137" s="243"/>
      <c r="U137" s="243"/>
      <c r="V137" s="243"/>
      <c r="W137" s="243"/>
      <c r="X137" s="243"/>
      <c r="Y137" s="243"/>
      <c r="Z137" s="243"/>
      <c r="AA137" s="131"/>
      <c r="AB137" s="131"/>
      <c r="AC137" s="131"/>
      <c r="AD137" s="243"/>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row>
    <row r="138" spans="1:68" ht="16.5" customHeight="1">
      <c r="A138" s="207"/>
      <c r="B138" s="207"/>
      <c r="C138" s="207"/>
      <c r="D138" s="131"/>
      <c r="E138" s="131"/>
      <c r="F138" s="243"/>
      <c r="G138" s="131"/>
      <c r="H138" s="243"/>
      <c r="I138" s="243"/>
      <c r="J138" s="243"/>
      <c r="K138" s="243"/>
      <c r="L138" s="243"/>
      <c r="M138" s="243"/>
      <c r="N138" s="243"/>
      <c r="O138" s="243"/>
      <c r="P138" s="243"/>
      <c r="Q138" s="243"/>
      <c r="R138" s="243"/>
      <c r="S138" s="243"/>
      <c r="T138" s="243"/>
      <c r="U138" s="243"/>
      <c r="V138" s="243"/>
      <c r="W138" s="243"/>
      <c r="X138" s="243"/>
      <c r="Y138" s="243"/>
      <c r="Z138" s="243"/>
      <c r="AA138" s="131"/>
      <c r="AB138" s="131"/>
      <c r="AC138" s="131"/>
      <c r="AD138" s="243"/>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row>
    <row r="139" spans="1:68" ht="16.5" customHeight="1">
      <c r="A139" s="207"/>
      <c r="B139" s="207"/>
      <c r="C139" s="207"/>
      <c r="D139" s="131"/>
      <c r="E139" s="131"/>
      <c r="F139" s="243"/>
      <c r="G139" s="131"/>
      <c r="H139" s="243"/>
      <c r="I139" s="243"/>
      <c r="J139" s="243"/>
      <c r="K139" s="243"/>
      <c r="L139" s="243"/>
      <c r="M139" s="243"/>
      <c r="N139" s="243"/>
      <c r="O139" s="243"/>
      <c r="P139" s="243"/>
      <c r="Q139" s="243"/>
      <c r="R139" s="243"/>
      <c r="S139" s="243"/>
      <c r="T139" s="243"/>
      <c r="U139" s="243"/>
      <c r="V139" s="243"/>
      <c r="W139" s="243"/>
      <c r="X139" s="243"/>
      <c r="Y139" s="243"/>
      <c r="Z139" s="243"/>
      <c r="AA139" s="131"/>
      <c r="AB139" s="131"/>
      <c r="AC139" s="131"/>
      <c r="AD139" s="243"/>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row>
    <row r="140" spans="1:68" ht="16.5" customHeight="1">
      <c r="A140" s="207"/>
      <c r="B140" s="207"/>
      <c r="C140" s="207"/>
      <c r="D140" s="131"/>
      <c r="E140" s="131"/>
      <c r="F140" s="243"/>
      <c r="G140" s="131"/>
      <c r="H140" s="243"/>
      <c r="I140" s="243"/>
      <c r="J140" s="243"/>
      <c r="K140" s="243"/>
      <c r="L140" s="243"/>
      <c r="M140" s="243"/>
      <c r="N140" s="243"/>
      <c r="O140" s="243"/>
      <c r="P140" s="243"/>
      <c r="Q140" s="243"/>
      <c r="R140" s="243"/>
      <c r="S140" s="243"/>
      <c r="T140" s="243"/>
      <c r="U140" s="243"/>
      <c r="V140" s="243"/>
      <c r="W140" s="243"/>
      <c r="X140" s="243"/>
      <c r="Y140" s="243"/>
      <c r="Z140" s="243"/>
      <c r="AA140" s="131"/>
      <c r="AB140" s="131"/>
      <c r="AC140" s="131"/>
      <c r="AD140" s="243"/>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row>
    <row r="141" spans="1:68" ht="16.5" customHeight="1">
      <c r="A141" s="207"/>
      <c r="B141" s="207"/>
      <c r="C141" s="207"/>
      <c r="D141" s="131"/>
      <c r="E141" s="131"/>
      <c r="F141" s="243"/>
      <c r="G141" s="131"/>
      <c r="H141" s="243"/>
      <c r="I141" s="243"/>
      <c r="J141" s="243"/>
      <c r="K141" s="243"/>
      <c r="L141" s="243"/>
      <c r="M141" s="243"/>
      <c r="N141" s="243"/>
      <c r="O141" s="243"/>
      <c r="P141" s="243"/>
      <c r="Q141" s="243"/>
      <c r="R141" s="243"/>
      <c r="S141" s="243"/>
      <c r="T141" s="243"/>
      <c r="U141" s="243"/>
      <c r="V141" s="243"/>
      <c r="W141" s="243"/>
      <c r="X141" s="243"/>
      <c r="Y141" s="243"/>
      <c r="Z141" s="243"/>
      <c r="AA141" s="131"/>
      <c r="AB141" s="131"/>
      <c r="AC141" s="131"/>
      <c r="AD141" s="243"/>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row>
    <row r="142" spans="1:68" ht="16.5" customHeight="1">
      <c r="A142" s="207"/>
      <c r="B142" s="207"/>
      <c r="C142" s="207"/>
      <c r="D142" s="131"/>
      <c r="E142" s="131"/>
      <c r="F142" s="243"/>
      <c r="G142" s="131"/>
      <c r="H142" s="243"/>
      <c r="I142" s="243"/>
      <c r="J142" s="243"/>
      <c r="K142" s="243"/>
      <c r="L142" s="243"/>
      <c r="M142" s="243"/>
      <c r="N142" s="243"/>
      <c r="O142" s="243"/>
      <c r="P142" s="243"/>
      <c r="Q142" s="243"/>
      <c r="R142" s="243"/>
      <c r="S142" s="243"/>
      <c r="T142" s="243"/>
      <c r="U142" s="243"/>
      <c r="V142" s="243"/>
      <c r="W142" s="243"/>
      <c r="X142" s="243"/>
      <c r="Y142" s="243"/>
      <c r="Z142" s="243"/>
      <c r="AA142" s="131"/>
      <c r="AB142" s="131"/>
      <c r="AC142" s="131"/>
      <c r="AD142" s="243"/>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row>
    <row r="143" spans="1:68" ht="16.5" customHeight="1">
      <c r="A143" s="207"/>
      <c r="B143" s="207"/>
      <c r="C143" s="207"/>
      <c r="D143" s="131"/>
      <c r="E143" s="131"/>
      <c r="F143" s="243"/>
      <c r="G143" s="131"/>
      <c r="H143" s="243"/>
      <c r="I143" s="243"/>
      <c r="J143" s="243"/>
      <c r="K143" s="243"/>
      <c r="L143" s="243"/>
      <c r="M143" s="243"/>
      <c r="N143" s="243"/>
      <c r="O143" s="243"/>
      <c r="P143" s="243"/>
      <c r="Q143" s="243"/>
      <c r="R143" s="243"/>
      <c r="S143" s="243"/>
      <c r="T143" s="243"/>
      <c r="U143" s="243"/>
      <c r="V143" s="243"/>
      <c r="W143" s="243"/>
      <c r="X143" s="243"/>
      <c r="Y143" s="243"/>
      <c r="Z143" s="243"/>
      <c r="AA143" s="131"/>
      <c r="AB143" s="131"/>
      <c r="AC143" s="131"/>
      <c r="AD143" s="243"/>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row>
    <row r="144" spans="1:68" ht="16.5" customHeight="1">
      <c r="A144" s="207"/>
      <c r="B144" s="207"/>
      <c r="C144" s="207"/>
      <c r="D144" s="131"/>
      <c r="E144" s="131"/>
      <c r="F144" s="243"/>
      <c r="G144" s="131"/>
      <c r="H144" s="243"/>
      <c r="I144" s="243"/>
      <c r="J144" s="243"/>
      <c r="K144" s="243"/>
      <c r="L144" s="243"/>
      <c r="M144" s="243"/>
      <c r="N144" s="243"/>
      <c r="O144" s="243"/>
      <c r="P144" s="243"/>
      <c r="Q144" s="243"/>
      <c r="R144" s="243"/>
      <c r="S144" s="243"/>
      <c r="T144" s="243"/>
      <c r="U144" s="243"/>
      <c r="V144" s="243"/>
      <c r="W144" s="243"/>
      <c r="X144" s="243"/>
      <c r="Y144" s="243"/>
      <c r="Z144" s="243"/>
      <c r="AA144" s="131"/>
      <c r="AB144" s="131"/>
      <c r="AC144" s="131"/>
      <c r="AD144" s="243"/>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row>
    <row r="145" spans="1:68" ht="16.5" customHeight="1">
      <c r="A145" s="207"/>
      <c r="B145" s="207"/>
      <c r="C145" s="207"/>
      <c r="D145" s="131"/>
      <c r="E145" s="131"/>
      <c r="F145" s="243"/>
      <c r="G145" s="131"/>
      <c r="H145" s="243"/>
      <c r="I145" s="243"/>
      <c r="J145" s="243"/>
      <c r="K145" s="243"/>
      <c r="L145" s="243"/>
      <c r="M145" s="243"/>
      <c r="N145" s="243"/>
      <c r="O145" s="243"/>
      <c r="P145" s="243"/>
      <c r="Q145" s="243"/>
      <c r="R145" s="243"/>
      <c r="S145" s="243"/>
      <c r="T145" s="243"/>
      <c r="U145" s="243"/>
      <c r="V145" s="243"/>
      <c r="W145" s="243"/>
      <c r="X145" s="243"/>
      <c r="Y145" s="243"/>
      <c r="Z145" s="243"/>
      <c r="AA145" s="131"/>
      <c r="AB145" s="131"/>
      <c r="AC145" s="131"/>
      <c r="AD145" s="243"/>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row>
    <row r="146" spans="1:68" ht="16.5" customHeight="1">
      <c r="A146" s="207"/>
      <c r="B146" s="207"/>
      <c r="C146" s="207"/>
      <c r="D146" s="131"/>
      <c r="E146" s="131"/>
      <c r="F146" s="243"/>
      <c r="G146" s="131"/>
      <c r="H146" s="243"/>
      <c r="I146" s="243"/>
      <c r="J146" s="243"/>
      <c r="K146" s="243"/>
      <c r="L146" s="243"/>
      <c r="M146" s="243"/>
      <c r="N146" s="243"/>
      <c r="O146" s="243"/>
      <c r="P146" s="243"/>
      <c r="Q146" s="243"/>
      <c r="R146" s="243"/>
      <c r="S146" s="243"/>
      <c r="T146" s="243"/>
      <c r="U146" s="243"/>
      <c r="V146" s="243"/>
      <c r="W146" s="243"/>
      <c r="X146" s="243"/>
      <c r="Y146" s="243"/>
      <c r="Z146" s="243"/>
      <c r="AA146" s="131"/>
      <c r="AB146" s="131"/>
      <c r="AC146" s="131"/>
      <c r="AD146" s="243"/>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row>
    <row r="147" spans="1:68" ht="16.5" customHeight="1">
      <c r="A147" s="207"/>
      <c r="B147" s="207"/>
      <c r="C147" s="207"/>
      <c r="D147" s="131"/>
      <c r="E147" s="131"/>
      <c r="F147" s="243"/>
      <c r="G147" s="131"/>
      <c r="H147" s="243"/>
      <c r="I147" s="243"/>
      <c r="J147" s="243"/>
      <c r="K147" s="243"/>
      <c r="L147" s="243"/>
      <c r="M147" s="243"/>
      <c r="N147" s="243"/>
      <c r="O147" s="243"/>
      <c r="P147" s="243"/>
      <c r="Q147" s="243"/>
      <c r="R147" s="243"/>
      <c r="S147" s="243"/>
      <c r="T147" s="243"/>
      <c r="U147" s="243"/>
      <c r="V147" s="243"/>
      <c r="W147" s="243"/>
      <c r="X147" s="243"/>
      <c r="Y147" s="243"/>
      <c r="Z147" s="243"/>
      <c r="AA147" s="131"/>
      <c r="AB147" s="131"/>
      <c r="AC147" s="131"/>
      <c r="AD147" s="243"/>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row>
    <row r="148" spans="1:68" ht="16.5" customHeight="1">
      <c r="A148" s="207"/>
      <c r="B148" s="207"/>
      <c r="C148" s="207"/>
      <c r="D148" s="131"/>
      <c r="E148" s="131"/>
      <c r="F148" s="243"/>
      <c r="G148" s="131"/>
      <c r="H148" s="243"/>
      <c r="I148" s="243"/>
      <c r="J148" s="243"/>
      <c r="K148" s="243"/>
      <c r="L148" s="243"/>
      <c r="M148" s="243"/>
      <c r="N148" s="243"/>
      <c r="O148" s="243"/>
      <c r="P148" s="243"/>
      <c r="Q148" s="243"/>
      <c r="R148" s="243"/>
      <c r="S148" s="243"/>
      <c r="T148" s="243"/>
      <c r="U148" s="243"/>
      <c r="V148" s="243"/>
      <c r="W148" s="243"/>
      <c r="X148" s="243"/>
      <c r="Y148" s="243"/>
      <c r="Z148" s="243"/>
      <c r="AA148" s="131"/>
      <c r="AB148" s="131"/>
      <c r="AC148" s="131"/>
      <c r="AD148" s="243"/>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row>
    <row r="149" spans="1:68" ht="16.5" customHeight="1">
      <c r="A149" s="207"/>
      <c r="B149" s="207"/>
      <c r="C149" s="207"/>
      <c r="D149" s="131"/>
      <c r="E149" s="131"/>
      <c r="F149" s="243"/>
      <c r="G149" s="131"/>
      <c r="H149" s="243"/>
      <c r="I149" s="243"/>
      <c r="J149" s="243"/>
      <c r="K149" s="243"/>
      <c r="L149" s="243"/>
      <c r="M149" s="243"/>
      <c r="N149" s="243"/>
      <c r="O149" s="243"/>
      <c r="P149" s="243"/>
      <c r="Q149" s="243"/>
      <c r="R149" s="243"/>
      <c r="S149" s="243"/>
      <c r="T149" s="243"/>
      <c r="U149" s="243"/>
      <c r="V149" s="243"/>
      <c r="W149" s="243"/>
      <c r="X149" s="243"/>
      <c r="Y149" s="243"/>
      <c r="Z149" s="243"/>
      <c r="AA149" s="131"/>
      <c r="AB149" s="131"/>
      <c r="AC149" s="131"/>
      <c r="AD149" s="243"/>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row>
    <row r="150" spans="1:68" ht="16.5" customHeight="1">
      <c r="A150" s="207"/>
      <c r="B150" s="207"/>
      <c r="C150" s="207"/>
      <c r="D150" s="131"/>
      <c r="E150" s="131"/>
      <c r="F150" s="243"/>
      <c r="G150" s="131"/>
      <c r="H150" s="243"/>
      <c r="I150" s="243"/>
      <c r="J150" s="243"/>
      <c r="K150" s="243"/>
      <c r="L150" s="243"/>
      <c r="M150" s="243"/>
      <c r="N150" s="243"/>
      <c r="O150" s="243"/>
      <c r="P150" s="243"/>
      <c r="Q150" s="243"/>
      <c r="R150" s="243"/>
      <c r="S150" s="243"/>
      <c r="T150" s="243"/>
      <c r="U150" s="243"/>
      <c r="V150" s="243"/>
      <c r="W150" s="243"/>
      <c r="X150" s="243"/>
      <c r="Y150" s="243"/>
      <c r="Z150" s="243"/>
      <c r="AA150" s="131"/>
      <c r="AB150" s="131"/>
      <c r="AC150" s="131"/>
      <c r="AD150" s="243"/>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row>
    <row r="151" spans="1:68" ht="16.5" customHeight="1">
      <c r="A151" s="207"/>
      <c r="B151" s="207"/>
      <c r="C151" s="207"/>
      <c r="D151" s="131"/>
      <c r="E151" s="131"/>
      <c r="F151" s="243"/>
      <c r="G151" s="131"/>
      <c r="H151" s="243"/>
      <c r="I151" s="243"/>
      <c r="J151" s="243"/>
      <c r="K151" s="243"/>
      <c r="L151" s="243"/>
      <c r="M151" s="243"/>
      <c r="N151" s="243"/>
      <c r="O151" s="243"/>
      <c r="P151" s="243"/>
      <c r="Q151" s="243"/>
      <c r="R151" s="243"/>
      <c r="S151" s="243"/>
      <c r="T151" s="243"/>
      <c r="U151" s="243"/>
      <c r="V151" s="243"/>
      <c r="W151" s="243"/>
      <c r="X151" s="243"/>
      <c r="Y151" s="243"/>
      <c r="Z151" s="243"/>
      <c r="AA151" s="131"/>
      <c r="AB151" s="131"/>
      <c r="AC151" s="131"/>
      <c r="AD151" s="243"/>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row>
    <row r="152" spans="1:68" ht="16.5" customHeight="1">
      <c r="A152" s="207"/>
      <c r="B152" s="207"/>
      <c r="C152" s="207"/>
      <c r="D152" s="131"/>
      <c r="E152" s="131"/>
      <c r="F152" s="243"/>
      <c r="G152" s="131"/>
      <c r="H152" s="243"/>
      <c r="I152" s="243"/>
      <c r="J152" s="243"/>
      <c r="K152" s="243"/>
      <c r="L152" s="243"/>
      <c r="M152" s="243"/>
      <c r="N152" s="243"/>
      <c r="O152" s="243"/>
      <c r="P152" s="243"/>
      <c r="Q152" s="243"/>
      <c r="R152" s="243"/>
      <c r="S152" s="243"/>
      <c r="T152" s="243"/>
      <c r="U152" s="243"/>
      <c r="V152" s="243"/>
      <c r="W152" s="243"/>
      <c r="X152" s="243"/>
      <c r="Y152" s="243"/>
      <c r="Z152" s="243"/>
      <c r="AA152" s="131"/>
      <c r="AB152" s="131"/>
      <c r="AC152" s="131"/>
      <c r="AD152" s="243"/>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row>
    <row r="153" spans="1:68" ht="16.5" customHeight="1">
      <c r="A153" s="207"/>
      <c r="B153" s="207"/>
      <c r="C153" s="207"/>
      <c r="D153" s="131"/>
      <c r="E153" s="131"/>
      <c r="F153" s="243"/>
      <c r="G153" s="131"/>
      <c r="H153" s="243"/>
      <c r="I153" s="243"/>
      <c r="J153" s="243"/>
      <c r="K153" s="243"/>
      <c r="L153" s="243"/>
      <c r="M153" s="243"/>
      <c r="N153" s="243"/>
      <c r="O153" s="243"/>
      <c r="P153" s="243"/>
      <c r="Q153" s="243"/>
      <c r="R153" s="243"/>
      <c r="S153" s="243"/>
      <c r="T153" s="243"/>
      <c r="U153" s="243"/>
      <c r="V153" s="243"/>
      <c r="W153" s="243"/>
      <c r="X153" s="243"/>
      <c r="Y153" s="243"/>
      <c r="Z153" s="243"/>
      <c r="AA153" s="131"/>
      <c r="AB153" s="131"/>
      <c r="AC153" s="131"/>
      <c r="AD153" s="243"/>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row>
    <row r="154" spans="1:68" ht="16.5" customHeight="1">
      <c r="A154" s="207"/>
      <c r="B154" s="207"/>
      <c r="C154" s="207"/>
      <c r="D154" s="131"/>
      <c r="E154" s="131"/>
      <c r="F154" s="243"/>
      <c r="G154" s="131"/>
      <c r="H154" s="243"/>
      <c r="I154" s="243"/>
      <c r="J154" s="243"/>
      <c r="K154" s="243"/>
      <c r="L154" s="243"/>
      <c r="M154" s="243"/>
      <c r="N154" s="243"/>
      <c r="O154" s="243"/>
      <c r="P154" s="243"/>
      <c r="Q154" s="243"/>
      <c r="R154" s="243"/>
      <c r="S154" s="243"/>
      <c r="T154" s="243"/>
      <c r="U154" s="243"/>
      <c r="V154" s="243"/>
      <c r="W154" s="243"/>
      <c r="X154" s="243"/>
      <c r="Y154" s="243"/>
      <c r="Z154" s="243"/>
      <c r="AA154" s="131"/>
      <c r="AB154" s="131"/>
      <c r="AC154" s="131"/>
      <c r="AD154" s="243"/>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row>
    <row r="155" spans="1:68" ht="16.5" customHeight="1">
      <c r="A155" s="207"/>
      <c r="B155" s="207"/>
      <c r="C155" s="207"/>
      <c r="D155" s="131"/>
      <c r="E155" s="131"/>
      <c r="F155" s="243"/>
      <c r="G155" s="131"/>
      <c r="H155" s="243"/>
      <c r="I155" s="243"/>
      <c r="J155" s="243"/>
      <c r="K155" s="243"/>
      <c r="L155" s="243"/>
      <c r="M155" s="243"/>
      <c r="N155" s="243"/>
      <c r="O155" s="243"/>
      <c r="P155" s="243"/>
      <c r="Q155" s="243"/>
      <c r="R155" s="243"/>
      <c r="S155" s="243"/>
      <c r="T155" s="243"/>
      <c r="U155" s="243"/>
      <c r="V155" s="243"/>
      <c r="W155" s="243"/>
      <c r="X155" s="243"/>
      <c r="Y155" s="243"/>
      <c r="Z155" s="243"/>
      <c r="AA155" s="131"/>
      <c r="AB155" s="131"/>
      <c r="AC155" s="131"/>
      <c r="AD155" s="243"/>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row>
    <row r="156" spans="1:68" ht="16.5" customHeight="1">
      <c r="A156" s="207"/>
      <c r="B156" s="207"/>
      <c r="C156" s="207"/>
      <c r="D156" s="131"/>
      <c r="E156" s="131"/>
      <c r="F156" s="243"/>
      <c r="G156" s="131"/>
      <c r="H156" s="243"/>
      <c r="I156" s="243"/>
      <c r="J156" s="243"/>
      <c r="K156" s="243"/>
      <c r="L156" s="243"/>
      <c r="M156" s="243"/>
      <c r="N156" s="243"/>
      <c r="O156" s="243"/>
      <c r="P156" s="243"/>
      <c r="Q156" s="243"/>
      <c r="R156" s="243"/>
      <c r="S156" s="243"/>
      <c r="T156" s="243"/>
      <c r="U156" s="243"/>
      <c r="V156" s="243"/>
      <c r="W156" s="243"/>
      <c r="X156" s="243"/>
      <c r="Y156" s="243"/>
      <c r="Z156" s="243"/>
      <c r="AA156" s="131"/>
      <c r="AB156" s="131"/>
      <c r="AC156" s="131"/>
      <c r="AD156" s="243"/>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row>
    <row r="157" spans="1:68" ht="16.5" customHeight="1">
      <c r="A157" s="207"/>
      <c r="B157" s="207"/>
      <c r="C157" s="207"/>
      <c r="D157" s="131"/>
      <c r="E157" s="131"/>
      <c r="F157" s="243"/>
      <c r="G157" s="131"/>
      <c r="H157" s="243"/>
      <c r="I157" s="243"/>
      <c r="J157" s="243"/>
      <c r="K157" s="243"/>
      <c r="L157" s="243"/>
      <c r="M157" s="243"/>
      <c r="N157" s="243"/>
      <c r="O157" s="243"/>
      <c r="P157" s="243"/>
      <c r="Q157" s="243"/>
      <c r="R157" s="243"/>
      <c r="S157" s="243"/>
      <c r="T157" s="243"/>
      <c r="U157" s="243"/>
      <c r="V157" s="243"/>
      <c r="W157" s="243"/>
      <c r="X157" s="243"/>
      <c r="Y157" s="243"/>
      <c r="Z157" s="243"/>
      <c r="AA157" s="131"/>
      <c r="AB157" s="131"/>
      <c r="AC157" s="131"/>
      <c r="AD157" s="243"/>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row>
    <row r="158" spans="1:68" ht="16.5" customHeight="1">
      <c r="A158" s="207"/>
      <c r="B158" s="207"/>
      <c r="C158" s="207"/>
      <c r="D158" s="131"/>
      <c r="E158" s="131"/>
      <c r="F158" s="243"/>
      <c r="G158" s="131"/>
      <c r="H158" s="243"/>
      <c r="I158" s="243"/>
      <c r="J158" s="243"/>
      <c r="K158" s="243"/>
      <c r="L158" s="243"/>
      <c r="M158" s="243"/>
      <c r="N158" s="243"/>
      <c r="O158" s="243"/>
      <c r="P158" s="243"/>
      <c r="Q158" s="243"/>
      <c r="R158" s="243"/>
      <c r="S158" s="243"/>
      <c r="T158" s="243"/>
      <c r="U158" s="243"/>
      <c r="V158" s="243"/>
      <c r="W158" s="243"/>
      <c r="X158" s="243"/>
      <c r="Y158" s="243"/>
      <c r="Z158" s="243"/>
      <c r="AA158" s="131"/>
      <c r="AB158" s="131"/>
      <c r="AC158" s="131"/>
      <c r="AD158" s="243"/>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row>
    <row r="159" spans="1:68" ht="16.5" customHeight="1">
      <c r="A159" s="207"/>
      <c r="B159" s="207"/>
      <c r="C159" s="207"/>
      <c r="D159" s="131"/>
      <c r="E159" s="131"/>
      <c r="F159" s="243"/>
      <c r="G159" s="131"/>
      <c r="H159" s="243"/>
      <c r="I159" s="243"/>
      <c r="J159" s="243"/>
      <c r="K159" s="243"/>
      <c r="L159" s="243"/>
      <c r="M159" s="243"/>
      <c r="N159" s="243"/>
      <c r="O159" s="243"/>
      <c r="P159" s="243"/>
      <c r="Q159" s="243"/>
      <c r="R159" s="243"/>
      <c r="S159" s="243"/>
      <c r="T159" s="243"/>
      <c r="U159" s="243"/>
      <c r="V159" s="243"/>
      <c r="W159" s="243"/>
      <c r="X159" s="243"/>
      <c r="Y159" s="243"/>
      <c r="Z159" s="243"/>
      <c r="AA159" s="131"/>
      <c r="AB159" s="131"/>
      <c r="AC159" s="131"/>
      <c r="AD159" s="243"/>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row>
    <row r="160" spans="1:68" ht="16.5" customHeight="1">
      <c r="A160" s="207"/>
      <c r="B160" s="207"/>
      <c r="C160" s="207"/>
      <c r="D160" s="131"/>
      <c r="E160" s="131"/>
      <c r="F160" s="243"/>
      <c r="G160" s="131"/>
      <c r="H160" s="243"/>
      <c r="I160" s="243"/>
      <c r="J160" s="243"/>
      <c r="K160" s="243"/>
      <c r="L160" s="243"/>
      <c r="M160" s="243"/>
      <c r="N160" s="243"/>
      <c r="O160" s="243"/>
      <c r="P160" s="243"/>
      <c r="Q160" s="243"/>
      <c r="R160" s="243"/>
      <c r="S160" s="243"/>
      <c r="T160" s="243"/>
      <c r="U160" s="243"/>
      <c r="V160" s="243"/>
      <c r="W160" s="243"/>
      <c r="X160" s="243"/>
      <c r="Y160" s="243"/>
      <c r="Z160" s="243"/>
      <c r="AA160" s="131"/>
      <c r="AB160" s="131"/>
      <c r="AC160" s="131"/>
      <c r="AD160" s="243"/>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row>
    <row r="161" spans="1:68" ht="16.5" customHeight="1">
      <c r="A161" s="207"/>
      <c r="B161" s="207"/>
      <c r="C161" s="207"/>
      <c r="D161" s="131"/>
      <c r="E161" s="131"/>
      <c r="F161" s="243"/>
      <c r="G161" s="131"/>
      <c r="H161" s="243"/>
      <c r="I161" s="243"/>
      <c r="J161" s="243"/>
      <c r="K161" s="243"/>
      <c r="L161" s="243"/>
      <c r="M161" s="243"/>
      <c r="N161" s="243"/>
      <c r="O161" s="243"/>
      <c r="P161" s="243"/>
      <c r="Q161" s="243"/>
      <c r="R161" s="243"/>
      <c r="S161" s="243"/>
      <c r="T161" s="243"/>
      <c r="U161" s="243"/>
      <c r="V161" s="243"/>
      <c r="W161" s="243"/>
      <c r="X161" s="243"/>
      <c r="Y161" s="243"/>
      <c r="Z161" s="243"/>
      <c r="AA161" s="131"/>
      <c r="AB161" s="131"/>
      <c r="AC161" s="131"/>
      <c r="AD161" s="243"/>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row>
    <row r="162" spans="1:68" ht="16.5" customHeight="1">
      <c r="A162" s="207"/>
      <c r="B162" s="207"/>
      <c r="C162" s="207"/>
      <c r="D162" s="131"/>
      <c r="E162" s="131"/>
      <c r="F162" s="243"/>
      <c r="G162" s="131"/>
      <c r="H162" s="243"/>
      <c r="I162" s="243"/>
      <c r="J162" s="243"/>
      <c r="K162" s="243"/>
      <c r="L162" s="243"/>
      <c r="M162" s="243"/>
      <c r="N162" s="243"/>
      <c r="O162" s="243"/>
      <c r="P162" s="243"/>
      <c r="Q162" s="243"/>
      <c r="R162" s="243"/>
      <c r="S162" s="243"/>
      <c r="T162" s="243"/>
      <c r="U162" s="243"/>
      <c r="V162" s="243"/>
      <c r="W162" s="243"/>
      <c r="X162" s="243"/>
      <c r="Y162" s="243"/>
      <c r="Z162" s="243"/>
      <c r="AA162" s="131"/>
      <c r="AB162" s="131"/>
      <c r="AC162" s="131"/>
      <c r="AD162" s="243"/>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row>
    <row r="163" spans="1:68" ht="16.5" customHeight="1">
      <c r="A163" s="207"/>
      <c r="B163" s="207"/>
      <c r="C163" s="207"/>
      <c r="D163" s="131"/>
      <c r="E163" s="131"/>
      <c r="F163" s="243"/>
      <c r="G163" s="131"/>
      <c r="H163" s="243"/>
      <c r="I163" s="243"/>
      <c r="J163" s="243"/>
      <c r="K163" s="243"/>
      <c r="L163" s="243"/>
      <c r="M163" s="243"/>
      <c r="N163" s="243"/>
      <c r="O163" s="243"/>
      <c r="P163" s="243"/>
      <c r="Q163" s="243"/>
      <c r="R163" s="243"/>
      <c r="S163" s="243"/>
      <c r="T163" s="243"/>
      <c r="U163" s="243"/>
      <c r="V163" s="243"/>
      <c r="W163" s="243"/>
      <c r="X163" s="243"/>
      <c r="Y163" s="243"/>
      <c r="Z163" s="243"/>
      <c r="AA163" s="131"/>
      <c r="AB163" s="131"/>
      <c r="AC163" s="131"/>
      <c r="AD163" s="243"/>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row>
    <row r="164" spans="1:68" ht="16.5" customHeight="1">
      <c r="A164" s="207"/>
      <c r="B164" s="207"/>
      <c r="C164" s="207"/>
      <c r="D164" s="131"/>
      <c r="E164" s="131"/>
      <c r="F164" s="243"/>
      <c r="G164" s="131"/>
      <c r="H164" s="243"/>
      <c r="I164" s="243"/>
      <c r="J164" s="243"/>
      <c r="K164" s="243"/>
      <c r="L164" s="243"/>
      <c r="M164" s="243"/>
      <c r="N164" s="243"/>
      <c r="O164" s="243"/>
      <c r="P164" s="243"/>
      <c r="Q164" s="243"/>
      <c r="R164" s="243"/>
      <c r="S164" s="243"/>
      <c r="T164" s="243"/>
      <c r="U164" s="243"/>
      <c r="V164" s="243"/>
      <c r="W164" s="243"/>
      <c r="X164" s="243"/>
      <c r="Y164" s="243"/>
      <c r="Z164" s="243"/>
      <c r="AA164" s="131"/>
      <c r="AB164" s="131"/>
      <c r="AC164" s="131"/>
      <c r="AD164" s="243"/>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row>
    <row r="165" spans="1:68" ht="16.5" customHeight="1">
      <c r="A165" s="207"/>
      <c r="B165" s="207"/>
      <c r="C165" s="207"/>
      <c r="D165" s="131"/>
      <c r="E165" s="131"/>
      <c r="F165" s="243"/>
      <c r="G165" s="131"/>
      <c r="H165" s="243"/>
      <c r="I165" s="243"/>
      <c r="J165" s="243"/>
      <c r="K165" s="243"/>
      <c r="L165" s="243"/>
      <c r="M165" s="243"/>
      <c r="N165" s="243"/>
      <c r="O165" s="243"/>
      <c r="P165" s="243"/>
      <c r="Q165" s="243"/>
      <c r="R165" s="243"/>
      <c r="S165" s="243"/>
      <c r="T165" s="243"/>
      <c r="U165" s="243"/>
      <c r="V165" s="243"/>
      <c r="W165" s="243"/>
      <c r="X165" s="243"/>
      <c r="Y165" s="243"/>
      <c r="Z165" s="243"/>
      <c r="AA165" s="131"/>
      <c r="AB165" s="131"/>
      <c r="AC165" s="131"/>
      <c r="AD165" s="243"/>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row>
    <row r="166" spans="1:68" ht="16.5" customHeight="1">
      <c r="A166" s="207"/>
      <c r="B166" s="207"/>
      <c r="C166" s="207"/>
      <c r="D166" s="131"/>
      <c r="E166" s="131"/>
      <c r="F166" s="243"/>
      <c r="G166" s="131"/>
      <c r="H166" s="243"/>
      <c r="I166" s="243"/>
      <c r="J166" s="243"/>
      <c r="K166" s="243"/>
      <c r="L166" s="243"/>
      <c r="M166" s="243"/>
      <c r="N166" s="243"/>
      <c r="O166" s="243"/>
      <c r="P166" s="243"/>
      <c r="Q166" s="243"/>
      <c r="R166" s="243"/>
      <c r="S166" s="243"/>
      <c r="T166" s="243"/>
      <c r="U166" s="243"/>
      <c r="V166" s="243"/>
      <c r="W166" s="243"/>
      <c r="X166" s="243"/>
      <c r="Y166" s="243"/>
      <c r="Z166" s="243"/>
      <c r="AA166" s="131"/>
      <c r="AB166" s="131"/>
      <c r="AC166" s="131"/>
      <c r="AD166" s="243"/>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c r="BN166" s="131"/>
      <c r="BO166" s="131"/>
      <c r="BP166" s="131"/>
    </row>
    <row r="167" spans="1:68" ht="16.5" customHeight="1">
      <c r="A167" s="207"/>
      <c r="B167" s="207"/>
      <c r="C167" s="207"/>
      <c r="D167" s="131"/>
      <c r="E167" s="131"/>
      <c r="F167" s="243"/>
      <c r="G167" s="131"/>
      <c r="H167" s="243"/>
      <c r="I167" s="243"/>
      <c r="J167" s="243"/>
      <c r="K167" s="243"/>
      <c r="L167" s="243"/>
      <c r="M167" s="243"/>
      <c r="N167" s="243"/>
      <c r="O167" s="243"/>
      <c r="P167" s="243"/>
      <c r="Q167" s="243"/>
      <c r="R167" s="243"/>
      <c r="S167" s="243"/>
      <c r="T167" s="243"/>
      <c r="U167" s="243"/>
      <c r="V167" s="243"/>
      <c r="W167" s="243"/>
      <c r="X167" s="243"/>
      <c r="Y167" s="243"/>
      <c r="Z167" s="243"/>
      <c r="AA167" s="131"/>
      <c r="AB167" s="131"/>
      <c r="AC167" s="131"/>
      <c r="AD167" s="243"/>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row>
    <row r="168" spans="1:68" ht="16.5" customHeight="1">
      <c r="A168" s="207"/>
      <c r="B168" s="207"/>
      <c r="C168" s="207"/>
      <c r="D168" s="131"/>
      <c r="E168" s="131"/>
      <c r="F168" s="243"/>
      <c r="G168" s="131"/>
      <c r="H168" s="243"/>
      <c r="I168" s="243"/>
      <c r="J168" s="243"/>
      <c r="K168" s="243"/>
      <c r="L168" s="243"/>
      <c r="M168" s="243"/>
      <c r="N168" s="243"/>
      <c r="O168" s="243"/>
      <c r="P168" s="243"/>
      <c r="Q168" s="243"/>
      <c r="R168" s="243"/>
      <c r="S168" s="243"/>
      <c r="T168" s="243"/>
      <c r="U168" s="243"/>
      <c r="V168" s="243"/>
      <c r="W168" s="243"/>
      <c r="X168" s="243"/>
      <c r="Y168" s="243"/>
      <c r="Z168" s="243"/>
      <c r="AA168" s="131"/>
      <c r="AB168" s="131"/>
      <c r="AC168" s="131"/>
      <c r="AD168" s="243"/>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row>
    <row r="169" spans="1:68" ht="16.5" customHeight="1">
      <c r="A169" s="207"/>
      <c r="B169" s="207"/>
      <c r="C169" s="207"/>
      <c r="D169" s="131"/>
      <c r="E169" s="131"/>
      <c r="F169" s="243"/>
      <c r="G169" s="131"/>
      <c r="H169" s="243"/>
      <c r="I169" s="243"/>
      <c r="J169" s="243"/>
      <c r="K169" s="243"/>
      <c r="L169" s="243"/>
      <c r="M169" s="243"/>
      <c r="N169" s="243"/>
      <c r="O169" s="243"/>
      <c r="P169" s="243"/>
      <c r="Q169" s="243"/>
      <c r="R169" s="243"/>
      <c r="S169" s="243"/>
      <c r="T169" s="243"/>
      <c r="U169" s="243"/>
      <c r="V169" s="243"/>
      <c r="W169" s="243"/>
      <c r="X169" s="243"/>
      <c r="Y169" s="243"/>
      <c r="Z169" s="243"/>
      <c r="AA169" s="131"/>
      <c r="AB169" s="131"/>
      <c r="AC169" s="131"/>
      <c r="AD169" s="243"/>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row>
    <row r="170" spans="1:68" ht="16.5" customHeight="1">
      <c r="A170" s="207"/>
      <c r="B170" s="207"/>
      <c r="C170" s="207"/>
      <c r="D170" s="131"/>
      <c r="E170" s="131"/>
      <c r="F170" s="243"/>
      <c r="G170" s="131"/>
      <c r="H170" s="243"/>
      <c r="I170" s="243"/>
      <c r="J170" s="243"/>
      <c r="K170" s="243"/>
      <c r="L170" s="243"/>
      <c r="M170" s="243"/>
      <c r="N170" s="243"/>
      <c r="O170" s="243"/>
      <c r="P170" s="243"/>
      <c r="Q170" s="243"/>
      <c r="R170" s="243"/>
      <c r="S170" s="243"/>
      <c r="T170" s="243"/>
      <c r="U170" s="243"/>
      <c r="V170" s="243"/>
      <c r="W170" s="243"/>
      <c r="X170" s="243"/>
      <c r="Y170" s="243"/>
      <c r="Z170" s="243"/>
      <c r="AA170" s="131"/>
      <c r="AB170" s="131"/>
      <c r="AC170" s="131"/>
      <c r="AD170" s="243"/>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row>
    <row r="171" spans="1:68" ht="16.5" customHeight="1">
      <c r="A171" s="207"/>
      <c r="B171" s="207"/>
      <c r="C171" s="207"/>
      <c r="D171" s="131"/>
      <c r="E171" s="131"/>
      <c r="F171" s="243"/>
      <c r="G171" s="131"/>
      <c r="H171" s="243"/>
      <c r="I171" s="243"/>
      <c r="J171" s="243"/>
      <c r="K171" s="243"/>
      <c r="L171" s="243"/>
      <c r="M171" s="243"/>
      <c r="N171" s="243"/>
      <c r="O171" s="243"/>
      <c r="P171" s="243"/>
      <c r="Q171" s="243"/>
      <c r="R171" s="243"/>
      <c r="S171" s="243"/>
      <c r="T171" s="243"/>
      <c r="U171" s="243"/>
      <c r="V171" s="243"/>
      <c r="W171" s="243"/>
      <c r="X171" s="243"/>
      <c r="Y171" s="243"/>
      <c r="Z171" s="243"/>
      <c r="AA171" s="131"/>
      <c r="AB171" s="131"/>
      <c r="AC171" s="131"/>
      <c r="AD171" s="243"/>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row>
    <row r="172" spans="1:68" ht="16.5" customHeight="1">
      <c r="A172" s="207"/>
      <c r="B172" s="207"/>
      <c r="C172" s="207"/>
      <c r="D172" s="131"/>
      <c r="E172" s="131"/>
      <c r="F172" s="243"/>
      <c r="G172" s="131"/>
      <c r="H172" s="243"/>
      <c r="I172" s="243"/>
      <c r="J172" s="243"/>
      <c r="K172" s="243"/>
      <c r="L172" s="243"/>
      <c r="M172" s="243"/>
      <c r="N172" s="243"/>
      <c r="O172" s="243"/>
      <c r="P172" s="243"/>
      <c r="Q172" s="243"/>
      <c r="R172" s="243"/>
      <c r="S172" s="243"/>
      <c r="T172" s="243"/>
      <c r="U172" s="243"/>
      <c r="V172" s="243"/>
      <c r="W172" s="243"/>
      <c r="X172" s="243"/>
      <c r="Y172" s="243"/>
      <c r="Z172" s="243"/>
      <c r="AA172" s="131"/>
      <c r="AB172" s="131"/>
      <c r="AC172" s="131"/>
      <c r="AD172" s="243"/>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row>
    <row r="173" spans="1:68" ht="16.5" customHeight="1">
      <c r="A173" s="207"/>
      <c r="B173" s="207"/>
      <c r="C173" s="207"/>
      <c r="D173" s="131"/>
      <c r="E173" s="131"/>
      <c r="F173" s="243"/>
      <c r="G173" s="131"/>
      <c r="H173" s="243"/>
      <c r="I173" s="243"/>
      <c r="J173" s="243"/>
      <c r="K173" s="243"/>
      <c r="L173" s="243"/>
      <c r="M173" s="243"/>
      <c r="N173" s="243"/>
      <c r="O173" s="243"/>
      <c r="P173" s="243"/>
      <c r="Q173" s="243"/>
      <c r="R173" s="243"/>
      <c r="S173" s="243"/>
      <c r="T173" s="243"/>
      <c r="U173" s="243"/>
      <c r="V173" s="243"/>
      <c r="W173" s="243"/>
      <c r="X173" s="243"/>
      <c r="Y173" s="243"/>
      <c r="Z173" s="243"/>
      <c r="AA173" s="131"/>
      <c r="AB173" s="131"/>
      <c r="AC173" s="131"/>
      <c r="AD173" s="243"/>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row>
    <row r="174" spans="1:68" ht="16.5" customHeight="1">
      <c r="A174" s="207"/>
      <c r="B174" s="207"/>
      <c r="C174" s="207"/>
      <c r="D174" s="131"/>
      <c r="E174" s="131"/>
      <c r="F174" s="243"/>
      <c r="G174" s="131"/>
      <c r="H174" s="243"/>
      <c r="I174" s="243"/>
      <c r="J174" s="243"/>
      <c r="K174" s="243"/>
      <c r="L174" s="243"/>
      <c r="M174" s="243"/>
      <c r="N174" s="243"/>
      <c r="O174" s="243"/>
      <c r="P174" s="243"/>
      <c r="Q174" s="243"/>
      <c r="R174" s="243"/>
      <c r="S174" s="243"/>
      <c r="T174" s="243"/>
      <c r="U174" s="243"/>
      <c r="V174" s="243"/>
      <c r="W174" s="243"/>
      <c r="X174" s="243"/>
      <c r="Y174" s="243"/>
      <c r="Z174" s="243"/>
      <c r="AA174" s="131"/>
      <c r="AB174" s="131"/>
      <c r="AC174" s="131"/>
      <c r="AD174" s="243"/>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row>
    <row r="175" spans="1:68" ht="16.5" customHeight="1">
      <c r="A175" s="207"/>
      <c r="B175" s="207"/>
      <c r="C175" s="207"/>
      <c r="D175" s="131"/>
      <c r="E175" s="131"/>
      <c r="F175" s="243"/>
      <c r="G175" s="131"/>
      <c r="H175" s="243"/>
      <c r="I175" s="243"/>
      <c r="J175" s="243"/>
      <c r="K175" s="243"/>
      <c r="L175" s="243"/>
      <c r="M175" s="243"/>
      <c r="N175" s="243"/>
      <c r="O175" s="243"/>
      <c r="P175" s="243"/>
      <c r="Q175" s="243"/>
      <c r="R175" s="243"/>
      <c r="S175" s="243"/>
      <c r="T175" s="243"/>
      <c r="U175" s="243"/>
      <c r="V175" s="243"/>
      <c r="W175" s="243"/>
      <c r="X175" s="243"/>
      <c r="Y175" s="243"/>
      <c r="Z175" s="243"/>
      <c r="AA175" s="131"/>
      <c r="AB175" s="131"/>
      <c r="AC175" s="131"/>
      <c r="AD175" s="243"/>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row>
    <row r="176" spans="1:68" ht="16.5" customHeight="1">
      <c r="A176" s="207"/>
      <c r="B176" s="207"/>
      <c r="C176" s="207"/>
      <c r="D176" s="131"/>
      <c r="E176" s="131"/>
      <c r="F176" s="243"/>
      <c r="G176" s="131"/>
      <c r="H176" s="243"/>
      <c r="I176" s="243"/>
      <c r="J176" s="243"/>
      <c r="K176" s="243"/>
      <c r="L176" s="243"/>
      <c r="M176" s="243"/>
      <c r="N176" s="243"/>
      <c r="O176" s="243"/>
      <c r="P176" s="243"/>
      <c r="Q176" s="243"/>
      <c r="R176" s="243"/>
      <c r="S176" s="243"/>
      <c r="T176" s="243"/>
      <c r="U176" s="243"/>
      <c r="V176" s="243"/>
      <c r="W176" s="243"/>
      <c r="X176" s="243"/>
      <c r="Y176" s="243"/>
      <c r="Z176" s="243"/>
      <c r="AA176" s="131"/>
      <c r="AB176" s="131"/>
      <c r="AC176" s="131"/>
      <c r="AD176" s="243"/>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row>
    <row r="177" spans="1:68" ht="16.5" customHeight="1">
      <c r="A177" s="207"/>
      <c r="B177" s="207"/>
      <c r="C177" s="207"/>
      <c r="D177" s="131"/>
      <c r="E177" s="131"/>
      <c r="F177" s="243"/>
      <c r="G177" s="131"/>
      <c r="H177" s="243"/>
      <c r="I177" s="243"/>
      <c r="J177" s="243"/>
      <c r="K177" s="243"/>
      <c r="L177" s="243"/>
      <c r="M177" s="243"/>
      <c r="N177" s="243"/>
      <c r="O177" s="243"/>
      <c r="P177" s="243"/>
      <c r="Q177" s="243"/>
      <c r="R177" s="243"/>
      <c r="S177" s="243"/>
      <c r="T177" s="243"/>
      <c r="U177" s="243"/>
      <c r="V177" s="243"/>
      <c r="W177" s="243"/>
      <c r="X177" s="243"/>
      <c r="Y177" s="243"/>
      <c r="Z177" s="243"/>
      <c r="AA177" s="131"/>
      <c r="AB177" s="131"/>
      <c r="AC177" s="131"/>
      <c r="AD177" s="243"/>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row>
    <row r="178" spans="1:68" ht="16.5" customHeight="1">
      <c r="A178" s="207"/>
      <c r="B178" s="207"/>
      <c r="C178" s="207"/>
      <c r="D178" s="131"/>
      <c r="E178" s="131"/>
      <c r="F178" s="243"/>
      <c r="G178" s="131"/>
      <c r="H178" s="243"/>
      <c r="I178" s="243"/>
      <c r="J178" s="243"/>
      <c r="K178" s="243"/>
      <c r="L178" s="243"/>
      <c r="M178" s="243"/>
      <c r="N178" s="243"/>
      <c r="O178" s="243"/>
      <c r="P178" s="243"/>
      <c r="Q178" s="243"/>
      <c r="R178" s="243"/>
      <c r="S178" s="243"/>
      <c r="T178" s="243"/>
      <c r="U178" s="243"/>
      <c r="V178" s="243"/>
      <c r="W178" s="243"/>
      <c r="X178" s="243"/>
      <c r="Y178" s="243"/>
      <c r="Z178" s="243"/>
      <c r="AA178" s="131"/>
      <c r="AB178" s="131"/>
      <c r="AC178" s="131"/>
      <c r="AD178" s="243"/>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row>
    <row r="179" spans="1:68" ht="16.5" customHeight="1">
      <c r="A179" s="207"/>
      <c r="B179" s="207"/>
      <c r="C179" s="207"/>
      <c r="D179" s="131"/>
      <c r="E179" s="131"/>
      <c r="F179" s="243"/>
      <c r="G179" s="131"/>
      <c r="H179" s="243"/>
      <c r="I179" s="243"/>
      <c r="J179" s="243"/>
      <c r="K179" s="243"/>
      <c r="L179" s="243"/>
      <c r="M179" s="243"/>
      <c r="N179" s="243"/>
      <c r="O179" s="243"/>
      <c r="P179" s="243"/>
      <c r="Q179" s="243"/>
      <c r="R179" s="243"/>
      <c r="S179" s="243"/>
      <c r="T179" s="243"/>
      <c r="U179" s="243"/>
      <c r="V179" s="243"/>
      <c r="W179" s="243"/>
      <c r="X179" s="243"/>
      <c r="Y179" s="243"/>
      <c r="Z179" s="243"/>
      <c r="AA179" s="131"/>
      <c r="AB179" s="131"/>
      <c r="AC179" s="131"/>
      <c r="AD179" s="243"/>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row>
    <row r="180" spans="1:68" ht="16.5" customHeight="1">
      <c r="A180" s="207"/>
      <c r="B180" s="207"/>
      <c r="C180" s="207"/>
      <c r="D180" s="131"/>
      <c r="E180" s="131"/>
      <c r="F180" s="243"/>
      <c r="G180" s="131"/>
      <c r="H180" s="243"/>
      <c r="I180" s="243"/>
      <c r="J180" s="243"/>
      <c r="K180" s="243"/>
      <c r="L180" s="243"/>
      <c r="M180" s="243"/>
      <c r="N180" s="243"/>
      <c r="O180" s="243"/>
      <c r="P180" s="243"/>
      <c r="Q180" s="243"/>
      <c r="R180" s="243"/>
      <c r="S180" s="243"/>
      <c r="T180" s="243"/>
      <c r="U180" s="243"/>
      <c r="V180" s="243"/>
      <c r="W180" s="243"/>
      <c r="X180" s="243"/>
      <c r="Y180" s="243"/>
      <c r="Z180" s="243"/>
      <c r="AA180" s="131"/>
      <c r="AB180" s="131"/>
      <c r="AC180" s="131"/>
      <c r="AD180" s="243"/>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row>
    <row r="181" spans="1:68" ht="16.5" customHeight="1">
      <c r="A181" s="207"/>
      <c r="B181" s="207"/>
      <c r="C181" s="207"/>
      <c r="D181" s="131"/>
      <c r="E181" s="131"/>
      <c r="F181" s="243"/>
      <c r="G181" s="131"/>
      <c r="H181" s="243"/>
      <c r="I181" s="243"/>
      <c r="J181" s="243"/>
      <c r="K181" s="243"/>
      <c r="L181" s="243"/>
      <c r="M181" s="243"/>
      <c r="N181" s="243"/>
      <c r="O181" s="243"/>
      <c r="P181" s="243"/>
      <c r="Q181" s="243"/>
      <c r="R181" s="243"/>
      <c r="S181" s="243"/>
      <c r="T181" s="243"/>
      <c r="U181" s="243"/>
      <c r="V181" s="243"/>
      <c r="W181" s="243"/>
      <c r="X181" s="243"/>
      <c r="Y181" s="243"/>
      <c r="Z181" s="243"/>
      <c r="AA181" s="131"/>
      <c r="AB181" s="131"/>
      <c r="AC181" s="131"/>
      <c r="AD181" s="243"/>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row>
    <row r="182" spans="1:68" ht="16.5" customHeight="1">
      <c r="A182" s="207"/>
      <c r="B182" s="207"/>
      <c r="C182" s="207"/>
      <c r="D182" s="131"/>
      <c r="E182" s="131"/>
      <c r="F182" s="243"/>
      <c r="G182" s="131"/>
      <c r="H182" s="243"/>
      <c r="I182" s="243"/>
      <c r="J182" s="243"/>
      <c r="K182" s="243"/>
      <c r="L182" s="243"/>
      <c r="M182" s="243"/>
      <c r="N182" s="243"/>
      <c r="O182" s="243"/>
      <c r="P182" s="243"/>
      <c r="Q182" s="243"/>
      <c r="R182" s="243"/>
      <c r="S182" s="243"/>
      <c r="T182" s="243"/>
      <c r="U182" s="243"/>
      <c r="V182" s="243"/>
      <c r="W182" s="243"/>
      <c r="X182" s="243"/>
      <c r="Y182" s="243"/>
      <c r="Z182" s="243"/>
      <c r="AA182" s="131"/>
      <c r="AB182" s="131"/>
      <c r="AC182" s="131"/>
      <c r="AD182" s="243"/>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row>
    <row r="183" spans="1:68" ht="16.5" customHeight="1">
      <c r="A183" s="207"/>
      <c r="B183" s="207"/>
      <c r="C183" s="207"/>
      <c r="D183" s="131"/>
      <c r="E183" s="131"/>
      <c r="F183" s="243"/>
      <c r="G183" s="131"/>
      <c r="H183" s="243"/>
      <c r="I183" s="243"/>
      <c r="J183" s="243"/>
      <c r="K183" s="243"/>
      <c r="L183" s="243"/>
      <c r="M183" s="243"/>
      <c r="N183" s="243"/>
      <c r="O183" s="243"/>
      <c r="P183" s="243"/>
      <c r="Q183" s="243"/>
      <c r="R183" s="243"/>
      <c r="S183" s="243"/>
      <c r="T183" s="243"/>
      <c r="U183" s="243"/>
      <c r="V183" s="243"/>
      <c r="W183" s="243"/>
      <c r="X183" s="243"/>
      <c r="Y183" s="243"/>
      <c r="Z183" s="243"/>
      <c r="AA183" s="131"/>
      <c r="AB183" s="131"/>
      <c r="AC183" s="131"/>
      <c r="AD183" s="243"/>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row>
    <row r="184" spans="1:68" ht="16.5" customHeight="1">
      <c r="A184" s="207"/>
      <c r="B184" s="207"/>
      <c r="C184" s="207"/>
      <c r="D184" s="131"/>
      <c r="E184" s="131"/>
      <c r="F184" s="243"/>
      <c r="G184" s="131"/>
      <c r="H184" s="243"/>
      <c r="I184" s="243"/>
      <c r="J184" s="243"/>
      <c r="K184" s="243"/>
      <c r="L184" s="243"/>
      <c r="M184" s="243"/>
      <c r="N184" s="243"/>
      <c r="O184" s="243"/>
      <c r="P184" s="243"/>
      <c r="Q184" s="243"/>
      <c r="R184" s="243"/>
      <c r="S184" s="243"/>
      <c r="T184" s="243"/>
      <c r="U184" s="243"/>
      <c r="V184" s="243"/>
      <c r="W184" s="243"/>
      <c r="X184" s="243"/>
      <c r="Y184" s="243"/>
      <c r="Z184" s="243"/>
      <c r="AA184" s="131"/>
      <c r="AB184" s="131"/>
      <c r="AC184" s="131"/>
      <c r="AD184" s="243"/>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row>
    <row r="185" spans="1:68" ht="16.5" customHeight="1">
      <c r="A185" s="207"/>
      <c r="B185" s="207"/>
      <c r="C185" s="207"/>
      <c r="D185" s="131"/>
      <c r="E185" s="131"/>
      <c r="F185" s="243"/>
      <c r="G185" s="131"/>
      <c r="H185" s="243"/>
      <c r="I185" s="243"/>
      <c r="J185" s="243"/>
      <c r="K185" s="243"/>
      <c r="L185" s="243"/>
      <c r="M185" s="243"/>
      <c r="N185" s="243"/>
      <c r="O185" s="243"/>
      <c r="P185" s="243"/>
      <c r="Q185" s="243"/>
      <c r="R185" s="243"/>
      <c r="S185" s="243"/>
      <c r="T185" s="243"/>
      <c r="U185" s="243"/>
      <c r="V185" s="243"/>
      <c r="W185" s="243"/>
      <c r="X185" s="243"/>
      <c r="Y185" s="243"/>
      <c r="Z185" s="243"/>
      <c r="AA185" s="131"/>
      <c r="AB185" s="131"/>
      <c r="AC185" s="131"/>
      <c r="AD185" s="243"/>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row>
    <row r="186" spans="1:68" ht="16.5" customHeight="1">
      <c r="A186" s="207"/>
      <c r="B186" s="207"/>
      <c r="C186" s="207"/>
      <c r="D186" s="131"/>
      <c r="E186" s="131"/>
      <c r="F186" s="243"/>
      <c r="G186" s="131"/>
      <c r="H186" s="243"/>
      <c r="I186" s="243"/>
      <c r="J186" s="243"/>
      <c r="K186" s="243"/>
      <c r="L186" s="243"/>
      <c r="M186" s="243"/>
      <c r="N186" s="243"/>
      <c r="O186" s="243"/>
      <c r="P186" s="243"/>
      <c r="Q186" s="243"/>
      <c r="R186" s="243"/>
      <c r="S186" s="243"/>
      <c r="T186" s="243"/>
      <c r="U186" s="243"/>
      <c r="V186" s="243"/>
      <c r="W186" s="243"/>
      <c r="X186" s="243"/>
      <c r="Y186" s="243"/>
      <c r="Z186" s="243"/>
      <c r="AA186" s="131"/>
      <c r="AB186" s="131"/>
      <c r="AC186" s="131"/>
      <c r="AD186" s="243"/>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row>
    <row r="187" spans="1:68" ht="16.5" customHeight="1">
      <c r="A187" s="207"/>
      <c r="B187" s="207"/>
      <c r="C187" s="207"/>
      <c r="D187" s="131"/>
      <c r="E187" s="131"/>
      <c r="F187" s="243"/>
      <c r="G187" s="131"/>
      <c r="H187" s="243"/>
      <c r="I187" s="243"/>
      <c r="J187" s="243"/>
      <c r="K187" s="243"/>
      <c r="L187" s="243"/>
      <c r="M187" s="243"/>
      <c r="N187" s="243"/>
      <c r="O187" s="243"/>
      <c r="P187" s="243"/>
      <c r="Q187" s="243"/>
      <c r="R187" s="243"/>
      <c r="S187" s="243"/>
      <c r="T187" s="243"/>
      <c r="U187" s="243"/>
      <c r="V187" s="243"/>
      <c r="W187" s="243"/>
      <c r="X187" s="243"/>
      <c r="Y187" s="243"/>
      <c r="Z187" s="243"/>
      <c r="AA187" s="131"/>
      <c r="AB187" s="131"/>
      <c r="AC187" s="131"/>
      <c r="AD187" s="243"/>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row>
    <row r="188" spans="1:68" ht="16.5" customHeight="1">
      <c r="A188" s="207"/>
      <c r="B188" s="207"/>
      <c r="C188" s="207"/>
      <c r="D188" s="131"/>
      <c r="E188" s="131"/>
      <c r="F188" s="243"/>
      <c r="G188" s="131"/>
      <c r="H188" s="243"/>
      <c r="I188" s="243"/>
      <c r="J188" s="243"/>
      <c r="K188" s="243"/>
      <c r="L188" s="243"/>
      <c r="M188" s="243"/>
      <c r="N188" s="243"/>
      <c r="O188" s="243"/>
      <c r="P188" s="243"/>
      <c r="Q188" s="243"/>
      <c r="R188" s="243"/>
      <c r="S188" s="243"/>
      <c r="T188" s="243"/>
      <c r="U188" s="243"/>
      <c r="V188" s="243"/>
      <c r="W188" s="243"/>
      <c r="X188" s="243"/>
      <c r="Y188" s="243"/>
      <c r="Z188" s="243"/>
      <c r="AA188" s="131"/>
      <c r="AB188" s="131"/>
      <c r="AC188" s="131"/>
      <c r="AD188" s="243"/>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row>
    <row r="189" spans="1:68" ht="16.5" customHeight="1">
      <c r="A189" s="207"/>
      <c r="B189" s="207"/>
      <c r="C189" s="207"/>
      <c r="D189" s="131"/>
      <c r="E189" s="131"/>
      <c r="F189" s="243"/>
      <c r="G189" s="131"/>
      <c r="H189" s="243"/>
      <c r="I189" s="243"/>
      <c r="J189" s="243"/>
      <c r="K189" s="243"/>
      <c r="L189" s="243"/>
      <c r="M189" s="243"/>
      <c r="N189" s="243"/>
      <c r="O189" s="243"/>
      <c r="P189" s="243"/>
      <c r="Q189" s="243"/>
      <c r="R189" s="243"/>
      <c r="S189" s="243"/>
      <c r="T189" s="243"/>
      <c r="U189" s="243"/>
      <c r="V189" s="243"/>
      <c r="W189" s="243"/>
      <c r="X189" s="243"/>
      <c r="Y189" s="243"/>
      <c r="Z189" s="243"/>
      <c r="AA189" s="131"/>
      <c r="AB189" s="131"/>
      <c r="AC189" s="131"/>
      <c r="AD189" s="243"/>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row>
    <row r="190" spans="1:68" ht="16.5" customHeight="1">
      <c r="A190" s="207"/>
      <c r="B190" s="207"/>
      <c r="C190" s="207"/>
      <c r="D190" s="131"/>
      <c r="E190" s="131"/>
      <c r="F190" s="243"/>
      <c r="G190" s="131"/>
      <c r="H190" s="243"/>
      <c r="I190" s="243"/>
      <c r="J190" s="243"/>
      <c r="K190" s="243"/>
      <c r="L190" s="243"/>
      <c r="M190" s="243"/>
      <c r="N190" s="243"/>
      <c r="O190" s="243"/>
      <c r="P190" s="243"/>
      <c r="Q190" s="243"/>
      <c r="R190" s="243"/>
      <c r="S190" s="243"/>
      <c r="T190" s="243"/>
      <c r="U190" s="243"/>
      <c r="V190" s="243"/>
      <c r="W190" s="243"/>
      <c r="X190" s="243"/>
      <c r="Y190" s="243"/>
      <c r="Z190" s="243"/>
      <c r="AA190" s="131"/>
      <c r="AB190" s="131"/>
      <c r="AC190" s="131"/>
      <c r="AD190" s="243"/>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row>
    <row r="191" spans="1:68" ht="16.5" customHeight="1">
      <c r="A191" s="207"/>
      <c r="B191" s="207"/>
      <c r="C191" s="207"/>
      <c r="D191" s="131"/>
      <c r="E191" s="131"/>
      <c r="F191" s="243"/>
      <c r="G191" s="131"/>
      <c r="H191" s="243"/>
      <c r="I191" s="243"/>
      <c r="J191" s="243"/>
      <c r="K191" s="243"/>
      <c r="L191" s="243"/>
      <c r="M191" s="243"/>
      <c r="N191" s="243"/>
      <c r="O191" s="243"/>
      <c r="P191" s="243"/>
      <c r="Q191" s="243"/>
      <c r="R191" s="243"/>
      <c r="S191" s="243"/>
      <c r="T191" s="243"/>
      <c r="U191" s="243"/>
      <c r="V191" s="243"/>
      <c r="W191" s="243"/>
      <c r="X191" s="243"/>
      <c r="Y191" s="243"/>
      <c r="Z191" s="243"/>
      <c r="AA191" s="131"/>
      <c r="AB191" s="131"/>
      <c r="AC191" s="131"/>
      <c r="AD191" s="243"/>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row>
    <row r="192" spans="1:68" ht="16.5" customHeight="1">
      <c r="A192" s="207"/>
      <c r="B192" s="207"/>
      <c r="C192" s="207"/>
      <c r="D192" s="131"/>
      <c r="E192" s="131"/>
      <c r="F192" s="243"/>
      <c r="G192" s="131"/>
      <c r="H192" s="243"/>
      <c r="I192" s="243"/>
      <c r="J192" s="243"/>
      <c r="K192" s="243"/>
      <c r="L192" s="243"/>
      <c r="M192" s="243"/>
      <c r="N192" s="243"/>
      <c r="O192" s="243"/>
      <c r="P192" s="243"/>
      <c r="Q192" s="243"/>
      <c r="R192" s="243"/>
      <c r="S192" s="243"/>
      <c r="T192" s="243"/>
      <c r="U192" s="243"/>
      <c r="V192" s="243"/>
      <c r="W192" s="243"/>
      <c r="X192" s="243"/>
      <c r="Y192" s="243"/>
      <c r="Z192" s="243"/>
      <c r="AA192" s="131"/>
      <c r="AB192" s="131"/>
      <c r="AC192" s="131"/>
      <c r="AD192" s="243"/>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row>
    <row r="193" spans="1:68" ht="16.5" customHeight="1">
      <c r="A193" s="207"/>
      <c r="B193" s="207"/>
      <c r="C193" s="207"/>
      <c r="D193" s="131"/>
      <c r="E193" s="131"/>
      <c r="F193" s="243"/>
      <c r="G193" s="131"/>
      <c r="H193" s="243"/>
      <c r="I193" s="243"/>
      <c r="J193" s="243"/>
      <c r="K193" s="243"/>
      <c r="L193" s="243"/>
      <c r="M193" s="243"/>
      <c r="N193" s="243"/>
      <c r="O193" s="243"/>
      <c r="P193" s="243"/>
      <c r="Q193" s="243"/>
      <c r="R193" s="243"/>
      <c r="S193" s="243"/>
      <c r="T193" s="243"/>
      <c r="U193" s="243"/>
      <c r="V193" s="243"/>
      <c r="W193" s="243"/>
      <c r="X193" s="243"/>
      <c r="Y193" s="243"/>
      <c r="Z193" s="243"/>
      <c r="AA193" s="131"/>
      <c r="AB193" s="131"/>
      <c r="AC193" s="131"/>
      <c r="AD193" s="243"/>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row>
    <row r="194" spans="1:68" ht="16.5" customHeight="1">
      <c r="A194" s="207"/>
      <c r="B194" s="207"/>
      <c r="C194" s="207"/>
      <c r="D194" s="131"/>
      <c r="E194" s="131"/>
      <c r="F194" s="243"/>
      <c r="G194" s="131"/>
      <c r="H194" s="243"/>
      <c r="I194" s="243"/>
      <c r="J194" s="243"/>
      <c r="K194" s="243"/>
      <c r="L194" s="243"/>
      <c r="M194" s="243"/>
      <c r="N194" s="243"/>
      <c r="O194" s="243"/>
      <c r="P194" s="243"/>
      <c r="Q194" s="243"/>
      <c r="R194" s="243"/>
      <c r="S194" s="243"/>
      <c r="T194" s="243"/>
      <c r="U194" s="243"/>
      <c r="V194" s="243"/>
      <c r="W194" s="243"/>
      <c r="X194" s="243"/>
      <c r="Y194" s="243"/>
      <c r="Z194" s="243"/>
      <c r="AA194" s="131"/>
      <c r="AB194" s="131"/>
      <c r="AC194" s="131"/>
      <c r="AD194" s="243"/>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row>
    <row r="195" spans="1:68" ht="16.5" customHeight="1">
      <c r="A195" s="207"/>
      <c r="B195" s="207"/>
      <c r="C195" s="207"/>
      <c r="D195" s="131"/>
      <c r="E195" s="131"/>
      <c r="F195" s="243"/>
      <c r="G195" s="131"/>
      <c r="H195" s="243"/>
      <c r="I195" s="243"/>
      <c r="J195" s="243"/>
      <c r="K195" s="243"/>
      <c r="L195" s="243"/>
      <c r="M195" s="243"/>
      <c r="N195" s="243"/>
      <c r="O195" s="243"/>
      <c r="P195" s="243"/>
      <c r="Q195" s="243"/>
      <c r="R195" s="243"/>
      <c r="S195" s="243"/>
      <c r="T195" s="243"/>
      <c r="U195" s="243"/>
      <c r="V195" s="243"/>
      <c r="W195" s="243"/>
      <c r="X195" s="243"/>
      <c r="Y195" s="243"/>
      <c r="Z195" s="243"/>
      <c r="AA195" s="131"/>
      <c r="AB195" s="131"/>
      <c r="AC195" s="131"/>
      <c r="AD195" s="243"/>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row>
    <row r="196" spans="1:68" ht="16.5" customHeight="1">
      <c r="A196" s="207"/>
      <c r="B196" s="207"/>
      <c r="C196" s="207"/>
      <c r="D196" s="131"/>
      <c r="E196" s="131"/>
      <c r="F196" s="243"/>
      <c r="G196" s="131"/>
      <c r="H196" s="243"/>
      <c r="I196" s="243"/>
      <c r="J196" s="243"/>
      <c r="K196" s="243"/>
      <c r="L196" s="243"/>
      <c r="M196" s="243"/>
      <c r="N196" s="243"/>
      <c r="O196" s="243"/>
      <c r="P196" s="243"/>
      <c r="Q196" s="243"/>
      <c r="R196" s="243"/>
      <c r="S196" s="243"/>
      <c r="T196" s="243"/>
      <c r="U196" s="243"/>
      <c r="V196" s="243"/>
      <c r="W196" s="243"/>
      <c r="X196" s="243"/>
      <c r="Y196" s="243"/>
      <c r="Z196" s="243"/>
      <c r="AA196" s="131"/>
      <c r="AB196" s="131"/>
      <c r="AC196" s="131"/>
      <c r="AD196" s="243"/>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row>
    <row r="197" spans="1:68" ht="16.5" customHeight="1">
      <c r="A197" s="207"/>
      <c r="B197" s="207"/>
      <c r="C197" s="207"/>
      <c r="D197" s="131"/>
      <c r="E197" s="131"/>
      <c r="F197" s="243"/>
      <c r="G197" s="131"/>
      <c r="H197" s="243"/>
      <c r="I197" s="243"/>
      <c r="J197" s="243"/>
      <c r="K197" s="243"/>
      <c r="L197" s="243"/>
      <c r="M197" s="243"/>
      <c r="N197" s="243"/>
      <c r="O197" s="243"/>
      <c r="P197" s="243"/>
      <c r="Q197" s="243"/>
      <c r="R197" s="243"/>
      <c r="S197" s="243"/>
      <c r="T197" s="243"/>
      <c r="U197" s="243"/>
      <c r="V197" s="243"/>
      <c r="W197" s="243"/>
      <c r="X197" s="243"/>
      <c r="Y197" s="243"/>
      <c r="Z197" s="243"/>
      <c r="AA197" s="131"/>
      <c r="AB197" s="131"/>
      <c r="AC197" s="131"/>
      <c r="AD197" s="243"/>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row>
    <row r="198" spans="1:68" ht="16.5" customHeight="1">
      <c r="A198" s="207"/>
      <c r="B198" s="207"/>
      <c r="C198" s="207"/>
      <c r="D198" s="131"/>
      <c r="E198" s="131"/>
      <c r="F198" s="243"/>
      <c r="G198" s="131"/>
      <c r="H198" s="243"/>
      <c r="I198" s="243"/>
      <c r="J198" s="243"/>
      <c r="K198" s="243"/>
      <c r="L198" s="243"/>
      <c r="M198" s="243"/>
      <c r="N198" s="243"/>
      <c r="O198" s="243"/>
      <c r="P198" s="243"/>
      <c r="Q198" s="243"/>
      <c r="R198" s="243"/>
      <c r="S198" s="243"/>
      <c r="T198" s="243"/>
      <c r="U198" s="243"/>
      <c r="V198" s="243"/>
      <c r="W198" s="243"/>
      <c r="X198" s="243"/>
      <c r="Y198" s="243"/>
      <c r="Z198" s="243"/>
      <c r="AA198" s="131"/>
      <c r="AB198" s="131"/>
      <c r="AC198" s="131"/>
      <c r="AD198" s="243"/>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row>
    <row r="199" spans="1:68" ht="16.5" customHeight="1">
      <c r="A199" s="207"/>
      <c r="B199" s="207"/>
      <c r="C199" s="207"/>
      <c r="D199" s="131"/>
      <c r="E199" s="131"/>
      <c r="F199" s="243"/>
      <c r="G199" s="131"/>
      <c r="H199" s="243"/>
      <c r="I199" s="243"/>
      <c r="J199" s="243"/>
      <c r="K199" s="243"/>
      <c r="L199" s="243"/>
      <c r="M199" s="243"/>
      <c r="N199" s="243"/>
      <c r="O199" s="243"/>
      <c r="P199" s="243"/>
      <c r="Q199" s="243"/>
      <c r="R199" s="243"/>
      <c r="S199" s="243"/>
      <c r="T199" s="243"/>
      <c r="U199" s="243"/>
      <c r="V199" s="243"/>
      <c r="W199" s="243"/>
      <c r="X199" s="243"/>
      <c r="Y199" s="243"/>
      <c r="Z199" s="243"/>
      <c r="AA199" s="131"/>
      <c r="AB199" s="131"/>
      <c r="AC199" s="131"/>
      <c r="AD199" s="243"/>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row>
    <row r="200" spans="1:68" ht="16.5" customHeight="1">
      <c r="A200" s="207"/>
      <c r="B200" s="207"/>
      <c r="C200" s="207"/>
      <c r="D200" s="131"/>
      <c r="E200" s="131"/>
      <c r="F200" s="243"/>
      <c r="G200" s="131"/>
      <c r="H200" s="243"/>
      <c r="I200" s="243"/>
      <c r="J200" s="243"/>
      <c r="K200" s="243"/>
      <c r="L200" s="243"/>
      <c r="M200" s="243"/>
      <c r="N200" s="243"/>
      <c r="O200" s="243"/>
      <c r="P200" s="243"/>
      <c r="Q200" s="243"/>
      <c r="R200" s="243"/>
      <c r="S200" s="243"/>
      <c r="T200" s="243"/>
      <c r="U200" s="243"/>
      <c r="V200" s="243"/>
      <c r="W200" s="243"/>
      <c r="X200" s="243"/>
      <c r="Y200" s="243"/>
      <c r="Z200" s="243"/>
      <c r="AA200" s="131"/>
      <c r="AB200" s="131"/>
      <c r="AC200" s="131"/>
      <c r="AD200" s="243"/>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row>
    <row r="201" spans="1:68" ht="16.5" customHeight="1">
      <c r="A201" s="207"/>
      <c r="B201" s="207"/>
      <c r="C201" s="207"/>
      <c r="D201" s="131"/>
      <c r="E201" s="131"/>
      <c r="F201" s="243"/>
      <c r="G201" s="131"/>
      <c r="H201" s="243"/>
      <c r="I201" s="243"/>
      <c r="J201" s="243"/>
      <c r="K201" s="243"/>
      <c r="L201" s="243"/>
      <c r="M201" s="243"/>
      <c r="N201" s="243"/>
      <c r="O201" s="243"/>
      <c r="P201" s="243"/>
      <c r="Q201" s="243"/>
      <c r="R201" s="243"/>
      <c r="S201" s="243"/>
      <c r="T201" s="243"/>
      <c r="U201" s="243"/>
      <c r="V201" s="243"/>
      <c r="W201" s="243"/>
      <c r="X201" s="243"/>
      <c r="Y201" s="243"/>
      <c r="Z201" s="243"/>
      <c r="AA201" s="131"/>
      <c r="AB201" s="131"/>
      <c r="AC201" s="131"/>
      <c r="AD201" s="243"/>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row>
    <row r="202" spans="1:68" ht="16.5" customHeight="1">
      <c r="A202" s="207"/>
      <c r="B202" s="207"/>
      <c r="C202" s="207"/>
      <c r="D202" s="131"/>
      <c r="E202" s="131"/>
      <c r="F202" s="243"/>
      <c r="G202" s="131"/>
      <c r="H202" s="243"/>
      <c r="I202" s="243"/>
      <c r="J202" s="243"/>
      <c r="K202" s="243"/>
      <c r="L202" s="243"/>
      <c r="M202" s="243"/>
      <c r="N202" s="243"/>
      <c r="O202" s="243"/>
      <c r="P202" s="243"/>
      <c r="Q202" s="243"/>
      <c r="R202" s="243"/>
      <c r="S202" s="243"/>
      <c r="T202" s="243"/>
      <c r="U202" s="243"/>
      <c r="V202" s="243"/>
      <c r="W202" s="243"/>
      <c r="X202" s="243"/>
      <c r="Y202" s="243"/>
      <c r="Z202" s="243"/>
      <c r="AA202" s="131"/>
      <c r="AB202" s="131"/>
      <c r="AC202" s="131"/>
      <c r="AD202" s="243"/>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row>
    <row r="203" spans="1:68" ht="16.5" customHeight="1">
      <c r="A203" s="207"/>
      <c r="B203" s="207"/>
      <c r="C203" s="207"/>
      <c r="D203" s="131"/>
      <c r="E203" s="131"/>
      <c r="F203" s="243"/>
      <c r="G203" s="131"/>
      <c r="H203" s="243"/>
      <c r="I203" s="243"/>
      <c r="J203" s="243"/>
      <c r="K203" s="243"/>
      <c r="L203" s="243"/>
      <c r="M203" s="243"/>
      <c r="N203" s="243"/>
      <c r="O203" s="243"/>
      <c r="P203" s="243"/>
      <c r="Q203" s="243"/>
      <c r="R203" s="243"/>
      <c r="S203" s="243"/>
      <c r="T203" s="243"/>
      <c r="U203" s="243"/>
      <c r="V203" s="243"/>
      <c r="W203" s="243"/>
      <c r="X203" s="243"/>
      <c r="Y203" s="243"/>
      <c r="Z203" s="243"/>
      <c r="AA203" s="131"/>
      <c r="AB203" s="131"/>
      <c r="AC203" s="131"/>
      <c r="AD203" s="243"/>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row>
    <row r="204" spans="1:68" ht="16.5" customHeight="1">
      <c r="A204" s="207"/>
      <c r="B204" s="207"/>
      <c r="C204" s="207"/>
      <c r="D204" s="131"/>
      <c r="E204" s="131"/>
      <c r="F204" s="243"/>
      <c r="G204" s="131"/>
      <c r="H204" s="243"/>
      <c r="I204" s="243"/>
      <c r="J204" s="243"/>
      <c r="K204" s="243"/>
      <c r="L204" s="243"/>
      <c r="M204" s="243"/>
      <c r="N204" s="243"/>
      <c r="O204" s="243"/>
      <c r="P204" s="243"/>
      <c r="Q204" s="243"/>
      <c r="R204" s="243"/>
      <c r="S204" s="243"/>
      <c r="T204" s="243"/>
      <c r="U204" s="243"/>
      <c r="V204" s="243"/>
      <c r="W204" s="243"/>
      <c r="X204" s="243"/>
      <c r="Y204" s="243"/>
      <c r="Z204" s="243"/>
      <c r="AA204" s="131"/>
      <c r="AB204" s="131"/>
      <c r="AC204" s="131"/>
      <c r="AD204" s="243"/>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row>
    <row r="205" spans="1:68" ht="16.5" customHeight="1">
      <c r="A205" s="207"/>
      <c r="B205" s="207"/>
      <c r="C205" s="207"/>
      <c r="D205" s="131"/>
      <c r="E205" s="131"/>
      <c r="F205" s="243"/>
      <c r="G205" s="131"/>
      <c r="H205" s="243"/>
      <c r="I205" s="243"/>
      <c r="J205" s="243"/>
      <c r="K205" s="243"/>
      <c r="L205" s="243"/>
      <c r="M205" s="243"/>
      <c r="N205" s="243"/>
      <c r="O205" s="243"/>
      <c r="P205" s="243"/>
      <c r="Q205" s="243"/>
      <c r="R205" s="243"/>
      <c r="S205" s="243"/>
      <c r="T205" s="243"/>
      <c r="U205" s="243"/>
      <c r="V205" s="243"/>
      <c r="W205" s="243"/>
      <c r="X205" s="243"/>
      <c r="Y205" s="243"/>
      <c r="Z205" s="243"/>
      <c r="AA205" s="131"/>
      <c r="AB205" s="131"/>
      <c r="AC205" s="131"/>
      <c r="AD205" s="243"/>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row>
    <row r="206" spans="1:68" ht="16.5" customHeight="1">
      <c r="A206" s="207"/>
      <c r="B206" s="207"/>
      <c r="C206" s="207"/>
      <c r="D206" s="131"/>
      <c r="E206" s="131"/>
      <c r="F206" s="243"/>
      <c r="G206" s="131"/>
      <c r="H206" s="243"/>
      <c r="I206" s="243"/>
      <c r="J206" s="243"/>
      <c r="K206" s="243"/>
      <c r="L206" s="243"/>
      <c r="M206" s="243"/>
      <c r="N206" s="243"/>
      <c r="O206" s="243"/>
      <c r="P206" s="243"/>
      <c r="Q206" s="243"/>
      <c r="R206" s="243"/>
      <c r="S206" s="243"/>
      <c r="T206" s="243"/>
      <c r="U206" s="243"/>
      <c r="V206" s="243"/>
      <c r="W206" s="243"/>
      <c r="X206" s="243"/>
      <c r="Y206" s="243"/>
      <c r="Z206" s="243"/>
      <c r="AA206" s="131"/>
      <c r="AB206" s="131"/>
      <c r="AC206" s="131"/>
      <c r="AD206" s="243"/>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row>
    <row r="207" spans="1:68" ht="16.5" customHeight="1">
      <c r="A207" s="207"/>
      <c r="B207" s="207"/>
      <c r="C207" s="207"/>
      <c r="D207" s="131"/>
      <c r="E207" s="131"/>
      <c r="F207" s="243"/>
      <c r="G207" s="131"/>
      <c r="H207" s="243"/>
      <c r="I207" s="243"/>
      <c r="J207" s="243"/>
      <c r="K207" s="243"/>
      <c r="L207" s="243"/>
      <c r="M207" s="243"/>
      <c r="N207" s="243"/>
      <c r="O207" s="243"/>
      <c r="P207" s="243"/>
      <c r="Q207" s="243"/>
      <c r="R207" s="243"/>
      <c r="S207" s="243"/>
      <c r="T207" s="243"/>
      <c r="U207" s="243"/>
      <c r="V207" s="243"/>
      <c r="W207" s="243"/>
      <c r="X207" s="243"/>
      <c r="Y207" s="243"/>
      <c r="Z207" s="243"/>
      <c r="AA207" s="131"/>
      <c r="AB207" s="131"/>
      <c r="AC207" s="131"/>
      <c r="AD207" s="243"/>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row>
    <row r="208" spans="1:68" ht="16.5" customHeight="1">
      <c r="A208" s="207"/>
      <c r="B208" s="207"/>
      <c r="C208" s="207"/>
      <c r="D208" s="131"/>
      <c r="E208" s="131"/>
      <c r="F208" s="243"/>
      <c r="G208" s="131"/>
      <c r="H208" s="243"/>
      <c r="I208" s="243"/>
      <c r="J208" s="243"/>
      <c r="K208" s="243"/>
      <c r="L208" s="243"/>
      <c r="M208" s="243"/>
      <c r="N208" s="243"/>
      <c r="O208" s="243"/>
      <c r="P208" s="243"/>
      <c r="Q208" s="243"/>
      <c r="R208" s="243"/>
      <c r="S208" s="243"/>
      <c r="T208" s="243"/>
      <c r="U208" s="243"/>
      <c r="V208" s="243"/>
      <c r="W208" s="243"/>
      <c r="X208" s="243"/>
      <c r="Y208" s="243"/>
      <c r="Z208" s="243"/>
      <c r="AA208" s="131"/>
      <c r="AB208" s="131"/>
      <c r="AC208" s="131"/>
      <c r="AD208" s="243"/>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row>
    <row r="209" spans="1:68" ht="16.5" customHeight="1">
      <c r="A209" s="207"/>
      <c r="B209" s="207"/>
      <c r="C209" s="207"/>
      <c r="D209" s="131"/>
      <c r="E209" s="131"/>
      <c r="F209" s="243"/>
      <c r="G209" s="131"/>
      <c r="H209" s="243"/>
      <c r="I209" s="243"/>
      <c r="J209" s="243"/>
      <c r="K209" s="243"/>
      <c r="L209" s="243"/>
      <c r="M209" s="243"/>
      <c r="N209" s="243"/>
      <c r="O209" s="243"/>
      <c r="P209" s="243"/>
      <c r="Q209" s="243"/>
      <c r="R209" s="243"/>
      <c r="S209" s="243"/>
      <c r="T209" s="243"/>
      <c r="U209" s="243"/>
      <c r="V209" s="243"/>
      <c r="W209" s="243"/>
      <c r="X209" s="243"/>
      <c r="Y209" s="243"/>
      <c r="Z209" s="243"/>
      <c r="AA209" s="131"/>
      <c r="AB209" s="131"/>
      <c r="AC209" s="131"/>
      <c r="AD209" s="243"/>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row>
    <row r="210" spans="1:68" ht="16.5" customHeight="1">
      <c r="A210" s="207"/>
      <c r="B210" s="207"/>
      <c r="C210" s="207"/>
      <c r="D210" s="131"/>
      <c r="E210" s="131"/>
      <c r="F210" s="243"/>
      <c r="G210" s="131"/>
      <c r="H210" s="243"/>
      <c r="I210" s="243"/>
      <c r="J210" s="243"/>
      <c r="K210" s="243"/>
      <c r="L210" s="243"/>
      <c r="M210" s="243"/>
      <c r="N210" s="243"/>
      <c r="O210" s="243"/>
      <c r="P210" s="243"/>
      <c r="Q210" s="243"/>
      <c r="R210" s="243"/>
      <c r="S210" s="243"/>
      <c r="T210" s="243"/>
      <c r="U210" s="243"/>
      <c r="V210" s="243"/>
      <c r="W210" s="243"/>
      <c r="X210" s="243"/>
      <c r="Y210" s="243"/>
      <c r="Z210" s="243"/>
      <c r="AA210" s="131"/>
      <c r="AB210" s="131"/>
      <c r="AC210" s="131"/>
      <c r="AD210" s="243"/>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row>
    <row r="211" spans="1:68" ht="16.5" customHeight="1">
      <c r="A211" s="207"/>
      <c r="B211" s="207"/>
      <c r="C211" s="207"/>
      <c r="D211" s="131"/>
      <c r="E211" s="131"/>
      <c r="F211" s="243"/>
      <c r="G211" s="131"/>
      <c r="H211" s="243"/>
      <c r="I211" s="243"/>
      <c r="J211" s="243"/>
      <c r="K211" s="243"/>
      <c r="L211" s="243"/>
      <c r="M211" s="243"/>
      <c r="N211" s="243"/>
      <c r="O211" s="243"/>
      <c r="P211" s="243"/>
      <c r="Q211" s="243"/>
      <c r="R211" s="243"/>
      <c r="S211" s="243"/>
      <c r="T211" s="243"/>
      <c r="U211" s="243"/>
      <c r="V211" s="243"/>
      <c r="W211" s="243"/>
      <c r="X211" s="243"/>
      <c r="Y211" s="243"/>
      <c r="Z211" s="243"/>
      <c r="AA211" s="131"/>
      <c r="AB211" s="131"/>
      <c r="AC211" s="131"/>
      <c r="AD211" s="243"/>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row>
    <row r="212" spans="1:68" ht="16.5" customHeight="1">
      <c r="A212" s="207"/>
      <c r="B212" s="207"/>
      <c r="C212" s="207"/>
      <c r="D212" s="131"/>
      <c r="E212" s="131"/>
      <c r="F212" s="243"/>
      <c r="G212" s="131"/>
      <c r="H212" s="243"/>
      <c r="I212" s="243"/>
      <c r="J212" s="243"/>
      <c r="K212" s="243"/>
      <c r="L212" s="243"/>
      <c r="M212" s="243"/>
      <c r="N212" s="243"/>
      <c r="O212" s="243"/>
      <c r="P212" s="243"/>
      <c r="Q212" s="243"/>
      <c r="R212" s="243"/>
      <c r="S212" s="243"/>
      <c r="T212" s="243"/>
      <c r="U212" s="243"/>
      <c r="V212" s="243"/>
      <c r="W212" s="243"/>
      <c r="X212" s="243"/>
      <c r="Y212" s="243"/>
      <c r="Z212" s="243"/>
      <c r="AA212" s="131"/>
      <c r="AB212" s="131"/>
      <c r="AC212" s="131"/>
      <c r="AD212" s="243"/>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c r="BN212" s="131"/>
      <c r="BO212" s="131"/>
      <c r="BP212" s="131"/>
    </row>
    <row r="213" spans="1:68" ht="16.5" customHeight="1">
      <c r="A213" s="207"/>
      <c r="B213" s="207"/>
      <c r="C213" s="207"/>
      <c r="D213" s="131"/>
      <c r="E213" s="131"/>
      <c r="F213" s="243"/>
      <c r="G213" s="131"/>
      <c r="H213" s="243"/>
      <c r="I213" s="243"/>
      <c r="J213" s="243"/>
      <c r="K213" s="243"/>
      <c r="L213" s="243"/>
      <c r="M213" s="243"/>
      <c r="N213" s="243"/>
      <c r="O213" s="243"/>
      <c r="P213" s="243"/>
      <c r="Q213" s="243"/>
      <c r="R213" s="243"/>
      <c r="S213" s="243"/>
      <c r="T213" s="243"/>
      <c r="U213" s="243"/>
      <c r="V213" s="243"/>
      <c r="W213" s="243"/>
      <c r="X213" s="243"/>
      <c r="Y213" s="243"/>
      <c r="Z213" s="243"/>
      <c r="AA213" s="131"/>
      <c r="AB213" s="131"/>
      <c r="AC213" s="131"/>
      <c r="AD213" s="243"/>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row>
    <row r="214" spans="1:68" ht="16.5" customHeight="1">
      <c r="A214" s="207"/>
      <c r="B214" s="207"/>
      <c r="C214" s="207"/>
      <c r="D214" s="131"/>
      <c r="E214" s="131"/>
      <c r="F214" s="243"/>
      <c r="G214" s="131"/>
      <c r="H214" s="243"/>
      <c r="I214" s="243"/>
      <c r="J214" s="243"/>
      <c r="K214" s="243"/>
      <c r="L214" s="243"/>
      <c r="M214" s="243"/>
      <c r="N214" s="243"/>
      <c r="O214" s="243"/>
      <c r="P214" s="243"/>
      <c r="Q214" s="243"/>
      <c r="R214" s="243"/>
      <c r="S214" s="243"/>
      <c r="T214" s="243"/>
      <c r="U214" s="243"/>
      <c r="V214" s="243"/>
      <c r="W214" s="243"/>
      <c r="X214" s="243"/>
      <c r="Y214" s="243"/>
      <c r="Z214" s="243"/>
      <c r="AA214" s="131"/>
      <c r="AB214" s="131"/>
      <c r="AC214" s="131"/>
      <c r="AD214" s="243"/>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row>
    <row r="215" spans="1:68" ht="16.5" customHeight="1">
      <c r="A215" s="207"/>
      <c r="B215" s="207"/>
      <c r="C215" s="207"/>
      <c r="D215" s="131"/>
      <c r="E215" s="131"/>
      <c r="F215" s="243"/>
      <c r="G215" s="131"/>
      <c r="H215" s="243"/>
      <c r="I215" s="243"/>
      <c r="J215" s="243"/>
      <c r="K215" s="243"/>
      <c r="L215" s="243"/>
      <c r="M215" s="243"/>
      <c r="N215" s="243"/>
      <c r="O215" s="243"/>
      <c r="P215" s="243"/>
      <c r="Q215" s="243"/>
      <c r="R215" s="243"/>
      <c r="S215" s="243"/>
      <c r="T215" s="243"/>
      <c r="U215" s="243"/>
      <c r="V215" s="243"/>
      <c r="W215" s="243"/>
      <c r="X215" s="243"/>
      <c r="Y215" s="243"/>
      <c r="Z215" s="243"/>
      <c r="AA215" s="131"/>
      <c r="AB215" s="131"/>
      <c r="AC215" s="131"/>
      <c r="AD215" s="243"/>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row>
    <row r="216" spans="1:68" ht="16.5" customHeight="1">
      <c r="A216" s="207"/>
      <c r="B216" s="207"/>
      <c r="C216" s="207"/>
      <c r="D216" s="131"/>
      <c r="E216" s="131"/>
      <c r="F216" s="243"/>
      <c r="G216" s="131"/>
      <c r="H216" s="243"/>
      <c r="I216" s="243"/>
      <c r="J216" s="243"/>
      <c r="K216" s="243"/>
      <c r="L216" s="243"/>
      <c r="M216" s="243"/>
      <c r="N216" s="243"/>
      <c r="O216" s="243"/>
      <c r="P216" s="243"/>
      <c r="Q216" s="243"/>
      <c r="R216" s="243"/>
      <c r="S216" s="243"/>
      <c r="T216" s="243"/>
      <c r="U216" s="243"/>
      <c r="V216" s="243"/>
      <c r="W216" s="243"/>
      <c r="X216" s="243"/>
      <c r="Y216" s="243"/>
      <c r="Z216" s="243"/>
      <c r="AA216" s="131"/>
      <c r="AB216" s="131"/>
      <c r="AC216" s="131"/>
      <c r="AD216" s="243"/>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row>
    <row r="217" spans="1:68" ht="16.5" customHeight="1">
      <c r="A217" s="207"/>
      <c r="B217" s="207"/>
      <c r="C217" s="207"/>
      <c r="D217" s="131"/>
      <c r="E217" s="131"/>
      <c r="F217" s="243"/>
      <c r="G217" s="131"/>
      <c r="H217" s="243"/>
      <c r="I217" s="243"/>
      <c r="J217" s="243"/>
      <c r="K217" s="243"/>
      <c r="L217" s="243"/>
      <c r="M217" s="243"/>
      <c r="N217" s="243"/>
      <c r="O217" s="243"/>
      <c r="P217" s="243"/>
      <c r="Q217" s="243"/>
      <c r="R217" s="243"/>
      <c r="S217" s="243"/>
      <c r="T217" s="243"/>
      <c r="U217" s="243"/>
      <c r="V217" s="243"/>
      <c r="W217" s="243"/>
      <c r="X217" s="243"/>
      <c r="Y217" s="243"/>
      <c r="Z217" s="243"/>
      <c r="AA217" s="131"/>
      <c r="AB217" s="131"/>
      <c r="AC217" s="131"/>
      <c r="AD217" s="243"/>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row>
    <row r="218" spans="1:68" ht="16.5" customHeight="1">
      <c r="A218" s="207"/>
      <c r="B218" s="207"/>
      <c r="C218" s="207"/>
      <c r="D218" s="131"/>
      <c r="E218" s="131"/>
      <c r="F218" s="243"/>
      <c r="G218" s="131"/>
      <c r="H218" s="243"/>
      <c r="I218" s="243"/>
      <c r="J218" s="243"/>
      <c r="K218" s="243"/>
      <c r="L218" s="243"/>
      <c r="M218" s="243"/>
      <c r="N218" s="243"/>
      <c r="O218" s="243"/>
      <c r="P218" s="243"/>
      <c r="Q218" s="243"/>
      <c r="R218" s="243"/>
      <c r="S218" s="243"/>
      <c r="T218" s="243"/>
      <c r="U218" s="243"/>
      <c r="V218" s="243"/>
      <c r="W218" s="243"/>
      <c r="X218" s="243"/>
      <c r="Y218" s="243"/>
      <c r="Z218" s="243"/>
      <c r="AA218" s="131"/>
      <c r="AB218" s="131"/>
      <c r="AC218" s="131"/>
      <c r="AD218" s="243"/>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row>
    <row r="219" spans="1:68" ht="16.5" customHeight="1">
      <c r="A219" s="207"/>
      <c r="B219" s="207"/>
      <c r="C219" s="207"/>
      <c r="D219" s="131"/>
      <c r="E219" s="131"/>
      <c r="F219" s="243"/>
      <c r="G219" s="131"/>
      <c r="H219" s="243"/>
      <c r="I219" s="243"/>
      <c r="J219" s="243"/>
      <c r="K219" s="243"/>
      <c r="L219" s="243"/>
      <c r="M219" s="243"/>
      <c r="N219" s="243"/>
      <c r="O219" s="243"/>
      <c r="P219" s="243"/>
      <c r="Q219" s="243"/>
      <c r="R219" s="243"/>
      <c r="S219" s="243"/>
      <c r="T219" s="243"/>
      <c r="U219" s="243"/>
      <c r="V219" s="243"/>
      <c r="W219" s="243"/>
      <c r="X219" s="243"/>
      <c r="Y219" s="243"/>
      <c r="Z219" s="243"/>
      <c r="AA219" s="131"/>
      <c r="AB219" s="131"/>
      <c r="AC219" s="131"/>
      <c r="AD219" s="243"/>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row>
    <row r="220" spans="1:68" ht="16.5" customHeight="1">
      <c r="A220" s="207"/>
      <c r="B220" s="207"/>
      <c r="C220" s="207"/>
      <c r="D220" s="131"/>
      <c r="E220" s="131"/>
      <c r="F220" s="243"/>
      <c r="G220" s="131"/>
      <c r="H220" s="243"/>
      <c r="I220" s="243"/>
      <c r="J220" s="243"/>
      <c r="K220" s="243"/>
      <c r="L220" s="243"/>
      <c r="M220" s="243"/>
      <c r="N220" s="243"/>
      <c r="O220" s="243"/>
      <c r="P220" s="243"/>
      <c r="Q220" s="243"/>
      <c r="R220" s="243"/>
      <c r="S220" s="243"/>
      <c r="T220" s="243"/>
      <c r="U220" s="243"/>
      <c r="V220" s="243"/>
      <c r="W220" s="243"/>
      <c r="X220" s="243"/>
      <c r="Y220" s="243"/>
      <c r="Z220" s="243"/>
      <c r="AA220" s="131"/>
      <c r="AB220" s="131"/>
      <c r="AC220" s="131"/>
      <c r="AD220" s="243"/>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c r="BN220" s="131"/>
      <c r="BO220" s="131"/>
      <c r="BP220" s="131"/>
    </row>
    <row r="221" spans="1:68" ht="16.5" customHeight="1">
      <c r="A221" s="207"/>
      <c r="B221" s="207"/>
      <c r="C221" s="207"/>
      <c r="D221" s="131"/>
      <c r="E221" s="131"/>
      <c r="F221" s="243"/>
      <c r="G221" s="131"/>
      <c r="H221" s="243"/>
      <c r="I221" s="243"/>
      <c r="J221" s="243"/>
      <c r="K221" s="243"/>
      <c r="L221" s="243"/>
      <c r="M221" s="243"/>
      <c r="N221" s="243"/>
      <c r="O221" s="243"/>
      <c r="P221" s="243"/>
      <c r="Q221" s="243"/>
      <c r="R221" s="243"/>
      <c r="S221" s="243"/>
      <c r="T221" s="243"/>
      <c r="U221" s="243"/>
      <c r="V221" s="243"/>
      <c r="W221" s="243"/>
      <c r="X221" s="243"/>
      <c r="Y221" s="243"/>
      <c r="Z221" s="243"/>
      <c r="AA221" s="131"/>
      <c r="AB221" s="131"/>
      <c r="AC221" s="131"/>
      <c r="AD221" s="243"/>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row>
    <row r="222" spans="1:68" ht="16.5" customHeight="1">
      <c r="A222" s="207"/>
      <c r="B222" s="207"/>
      <c r="C222" s="207"/>
      <c r="D222" s="131"/>
      <c r="E222" s="131"/>
      <c r="F222" s="243"/>
      <c r="G222" s="131"/>
      <c r="H222" s="243"/>
      <c r="I222" s="243"/>
      <c r="J222" s="243"/>
      <c r="K222" s="243"/>
      <c r="L222" s="243"/>
      <c r="M222" s="243"/>
      <c r="N222" s="243"/>
      <c r="O222" s="243"/>
      <c r="P222" s="243"/>
      <c r="Q222" s="243"/>
      <c r="R222" s="243"/>
      <c r="S222" s="243"/>
      <c r="T222" s="243"/>
      <c r="U222" s="243"/>
      <c r="V222" s="243"/>
      <c r="W222" s="243"/>
      <c r="X222" s="243"/>
      <c r="Y222" s="243"/>
      <c r="Z222" s="243"/>
      <c r="AA222" s="131"/>
      <c r="AB222" s="131"/>
      <c r="AC222" s="131"/>
      <c r="AD222" s="243"/>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131"/>
      <c r="BI222" s="131"/>
      <c r="BJ222" s="131"/>
      <c r="BK222" s="131"/>
      <c r="BL222" s="131"/>
      <c r="BM222" s="131"/>
      <c r="BN222" s="131"/>
      <c r="BO222" s="131"/>
      <c r="BP222" s="131"/>
    </row>
    <row r="223" spans="1:68" ht="16.5" customHeight="1">
      <c r="A223" s="207"/>
      <c r="B223" s="207"/>
      <c r="C223" s="207"/>
      <c r="D223" s="131"/>
      <c r="E223" s="131"/>
      <c r="F223" s="243"/>
      <c r="G223" s="131"/>
      <c r="H223" s="243"/>
      <c r="I223" s="243"/>
      <c r="J223" s="243"/>
      <c r="K223" s="243"/>
      <c r="L223" s="243"/>
      <c r="M223" s="243"/>
      <c r="N223" s="243"/>
      <c r="O223" s="243"/>
      <c r="P223" s="243"/>
      <c r="Q223" s="243"/>
      <c r="R223" s="243"/>
      <c r="S223" s="243"/>
      <c r="T223" s="243"/>
      <c r="U223" s="243"/>
      <c r="V223" s="243"/>
      <c r="W223" s="243"/>
      <c r="X223" s="243"/>
      <c r="Y223" s="243"/>
      <c r="Z223" s="243"/>
      <c r="AA223" s="131"/>
      <c r="AB223" s="131"/>
      <c r="AC223" s="131"/>
      <c r="AD223" s="243"/>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131"/>
      <c r="BI223" s="131"/>
      <c r="BJ223" s="131"/>
      <c r="BK223" s="131"/>
      <c r="BL223" s="131"/>
      <c r="BM223" s="131"/>
      <c r="BN223" s="131"/>
      <c r="BO223" s="131"/>
      <c r="BP223" s="131"/>
    </row>
    <row r="224" spans="1:68" ht="16.5" customHeight="1">
      <c r="A224" s="207"/>
      <c r="B224" s="207"/>
      <c r="C224" s="207"/>
      <c r="D224" s="131"/>
      <c r="E224" s="131"/>
      <c r="F224" s="243"/>
      <c r="G224" s="131"/>
      <c r="H224" s="243"/>
      <c r="I224" s="243"/>
      <c r="J224" s="243"/>
      <c r="K224" s="243"/>
      <c r="L224" s="243"/>
      <c r="M224" s="243"/>
      <c r="N224" s="243"/>
      <c r="O224" s="243"/>
      <c r="P224" s="243"/>
      <c r="Q224" s="243"/>
      <c r="R224" s="243"/>
      <c r="S224" s="243"/>
      <c r="T224" s="243"/>
      <c r="U224" s="243"/>
      <c r="V224" s="243"/>
      <c r="W224" s="243"/>
      <c r="X224" s="243"/>
      <c r="Y224" s="243"/>
      <c r="Z224" s="243"/>
      <c r="AA224" s="131"/>
      <c r="AB224" s="131"/>
      <c r="AC224" s="131"/>
      <c r="AD224" s="243"/>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c r="BM224" s="131"/>
      <c r="BN224" s="131"/>
      <c r="BO224" s="131"/>
      <c r="BP224" s="131"/>
    </row>
    <row r="225" spans="1:68" ht="16.5" customHeight="1">
      <c r="A225" s="207"/>
      <c r="B225" s="207"/>
      <c r="C225" s="207"/>
      <c r="D225" s="131"/>
      <c r="E225" s="131"/>
      <c r="F225" s="243"/>
      <c r="G225" s="131"/>
      <c r="H225" s="243"/>
      <c r="I225" s="243"/>
      <c r="J225" s="243"/>
      <c r="K225" s="243"/>
      <c r="L225" s="243"/>
      <c r="M225" s="243"/>
      <c r="N225" s="243"/>
      <c r="O225" s="243"/>
      <c r="P225" s="243"/>
      <c r="Q225" s="243"/>
      <c r="R225" s="243"/>
      <c r="S225" s="243"/>
      <c r="T225" s="243"/>
      <c r="U225" s="243"/>
      <c r="V225" s="243"/>
      <c r="W225" s="243"/>
      <c r="X225" s="243"/>
      <c r="Y225" s="243"/>
      <c r="Z225" s="243"/>
      <c r="AA225" s="131"/>
      <c r="AB225" s="131"/>
      <c r="AC225" s="131"/>
      <c r="AD225" s="243"/>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c r="BN225" s="131"/>
      <c r="BO225" s="131"/>
      <c r="BP225" s="131"/>
    </row>
    <row r="226" spans="1:68" ht="16.5" customHeight="1">
      <c r="A226" s="207"/>
      <c r="B226" s="207"/>
      <c r="C226" s="207"/>
      <c r="D226" s="131"/>
      <c r="E226" s="131"/>
      <c r="F226" s="243"/>
      <c r="G226" s="131"/>
      <c r="H226" s="243"/>
      <c r="I226" s="243"/>
      <c r="J226" s="243"/>
      <c r="K226" s="243"/>
      <c r="L226" s="243"/>
      <c r="M226" s="243"/>
      <c r="N226" s="243"/>
      <c r="O226" s="243"/>
      <c r="P226" s="243"/>
      <c r="Q226" s="243"/>
      <c r="R226" s="243"/>
      <c r="S226" s="243"/>
      <c r="T226" s="243"/>
      <c r="U226" s="243"/>
      <c r="V226" s="243"/>
      <c r="W226" s="243"/>
      <c r="X226" s="243"/>
      <c r="Y226" s="243"/>
      <c r="Z226" s="243"/>
      <c r="AA226" s="131"/>
      <c r="AB226" s="131"/>
      <c r="AC226" s="131"/>
      <c r="AD226" s="243"/>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c r="BN226" s="131"/>
      <c r="BO226" s="131"/>
      <c r="BP226" s="131"/>
    </row>
    <row r="227" spans="1:68" ht="16.5" customHeight="1">
      <c r="A227" s="207"/>
      <c r="B227" s="207"/>
      <c r="C227" s="207"/>
      <c r="D227" s="131"/>
      <c r="E227" s="131"/>
      <c r="F227" s="243"/>
      <c r="G227" s="131"/>
      <c r="H227" s="243"/>
      <c r="I227" s="243"/>
      <c r="J227" s="243"/>
      <c r="K227" s="243"/>
      <c r="L227" s="243"/>
      <c r="M227" s="243"/>
      <c r="N227" s="243"/>
      <c r="O227" s="243"/>
      <c r="P227" s="243"/>
      <c r="Q227" s="243"/>
      <c r="R227" s="243"/>
      <c r="S227" s="243"/>
      <c r="T227" s="243"/>
      <c r="U227" s="243"/>
      <c r="V227" s="243"/>
      <c r="W227" s="243"/>
      <c r="X227" s="243"/>
      <c r="Y227" s="243"/>
      <c r="Z227" s="243"/>
      <c r="AA227" s="131"/>
      <c r="AB227" s="131"/>
      <c r="AC227" s="131"/>
      <c r="AD227" s="243"/>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c r="BN227" s="131"/>
      <c r="BO227" s="131"/>
      <c r="BP227" s="131"/>
    </row>
    <row r="228" spans="1:68" ht="16.5" customHeight="1">
      <c r="A228" s="207"/>
      <c r="B228" s="207"/>
      <c r="C228" s="207"/>
      <c r="D228" s="131"/>
      <c r="E228" s="131"/>
      <c r="F228" s="243"/>
      <c r="G228" s="131"/>
      <c r="H228" s="243"/>
      <c r="I228" s="243"/>
      <c r="J228" s="243"/>
      <c r="K228" s="243"/>
      <c r="L228" s="243"/>
      <c r="M228" s="243"/>
      <c r="N228" s="243"/>
      <c r="O228" s="243"/>
      <c r="P228" s="243"/>
      <c r="Q228" s="243"/>
      <c r="R228" s="243"/>
      <c r="S228" s="243"/>
      <c r="T228" s="243"/>
      <c r="U228" s="243"/>
      <c r="V228" s="243"/>
      <c r="W228" s="243"/>
      <c r="X228" s="243"/>
      <c r="Y228" s="243"/>
      <c r="Z228" s="243"/>
      <c r="AA228" s="131"/>
      <c r="AB228" s="131"/>
      <c r="AC228" s="131"/>
      <c r="AD228" s="243"/>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c r="BM228" s="131"/>
      <c r="BN228" s="131"/>
      <c r="BO228" s="131"/>
      <c r="BP228" s="131"/>
    </row>
    <row r="229" spans="1:68" ht="16.5" customHeight="1">
      <c r="A229" s="207"/>
      <c r="B229" s="207"/>
      <c r="C229" s="207"/>
      <c r="D229" s="131"/>
      <c r="E229" s="131"/>
      <c r="F229" s="243"/>
      <c r="G229" s="131"/>
      <c r="H229" s="243"/>
      <c r="I229" s="243"/>
      <c r="J229" s="243"/>
      <c r="K229" s="243"/>
      <c r="L229" s="243"/>
      <c r="M229" s="243"/>
      <c r="N229" s="243"/>
      <c r="O229" s="243"/>
      <c r="P229" s="243"/>
      <c r="Q229" s="243"/>
      <c r="R229" s="243"/>
      <c r="S229" s="243"/>
      <c r="T229" s="243"/>
      <c r="U229" s="243"/>
      <c r="V229" s="243"/>
      <c r="W229" s="243"/>
      <c r="X229" s="243"/>
      <c r="Y229" s="243"/>
      <c r="Z229" s="243"/>
      <c r="AA229" s="131"/>
      <c r="AB229" s="131"/>
      <c r="AC229" s="131"/>
      <c r="AD229" s="243"/>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c r="BM229" s="131"/>
      <c r="BN229" s="131"/>
      <c r="BO229" s="131"/>
      <c r="BP229" s="131"/>
    </row>
    <row r="230" spans="1:68" ht="16.5" customHeight="1">
      <c r="A230" s="207"/>
      <c r="B230" s="207"/>
      <c r="C230" s="207"/>
      <c r="D230" s="131"/>
      <c r="E230" s="131"/>
      <c r="F230" s="243"/>
      <c r="G230" s="131"/>
      <c r="H230" s="243"/>
      <c r="I230" s="243"/>
      <c r="J230" s="243"/>
      <c r="K230" s="243"/>
      <c r="L230" s="243"/>
      <c r="M230" s="243"/>
      <c r="N230" s="243"/>
      <c r="O230" s="243"/>
      <c r="P230" s="243"/>
      <c r="Q230" s="243"/>
      <c r="R230" s="243"/>
      <c r="S230" s="243"/>
      <c r="T230" s="243"/>
      <c r="U230" s="243"/>
      <c r="V230" s="243"/>
      <c r="W230" s="243"/>
      <c r="X230" s="243"/>
      <c r="Y230" s="243"/>
      <c r="Z230" s="243"/>
      <c r="AA230" s="131"/>
      <c r="AB230" s="131"/>
      <c r="AC230" s="131"/>
      <c r="AD230" s="243"/>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c r="BP230" s="131"/>
    </row>
    <row r="231" spans="1:68" ht="16.5" customHeight="1">
      <c r="A231" s="207"/>
      <c r="B231" s="207"/>
      <c r="C231" s="207"/>
      <c r="D231" s="131"/>
      <c r="E231" s="131"/>
      <c r="F231" s="243"/>
      <c r="G231" s="131"/>
      <c r="H231" s="243"/>
      <c r="I231" s="243"/>
      <c r="J231" s="243"/>
      <c r="K231" s="243"/>
      <c r="L231" s="243"/>
      <c r="M231" s="243"/>
      <c r="N231" s="243"/>
      <c r="O231" s="243"/>
      <c r="P231" s="243"/>
      <c r="Q231" s="243"/>
      <c r="R231" s="243"/>
      <c r="S231" s="243"/>
      <c r="T231" s="243"/>
      <c r="U231" s="243"/>
      <c r="V231" s="243"/>
      <c r="W231" s="243"/>
      <c r="X231" s="243"/>
      <c r="Y231" s="243"/>
      <c r="Z231" s="243"/>
      <c r="AA231" s="131"/>
      <c r="AB231" s="131"/>
      <c r="AC231" s="131"/>
      <c r="AD231" s="243"/>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row>
    <row r="232" spans="1:68" ht="16.5" customHeight="1">
      <c r="A232" s="207"/>
      <c r="B232" s="207"/>
      <c r="C232" s="207"/>
      <c r="D232" s="131"/>
      <c r="E232" s="131"/>
      <c r="F232" s="243"/>
      <c r="G232" s="131"/>
      <c r="H232" s="243"/>
      <c r="I232" s="243"/>
      <c r="J232" s="243"/>
      <c r="K232" s="243"/>
      <c r="L232" s="243"/>
      <c r="M232" s="243"/>
      <c r="N232" s="243"/>
      <c r="O232" s="243"/>
      <c r="P232" s="243"/>
      <c r="Q232" s="243"/>
      <c r="R232" s="243"/>
      <c r="S232" s="243"/>
      <c r="T232" s="243"/>
      <c r="U232" s="243"/>
      <c r="V232" s="243"/>
      <c r="W232" s="243"/>
      <c r="X232" s="243"/>
      <c r="Y232" s="243"/>
      <c r="Z232" s="243"/>
      <c r="AA232" s="131"/>
      <c r="AB232" s="131"/>
      <c r="AC232" s="131"/>
      <c r="AD232" s="243"/>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c r="BM232" s="131"/>
      <c r="BN232" s="131"/>
      <c r="BO232" s="131"/>
      <c r="BP232" s="131"/>
    </row>
    <row r="233" spans="1:68" ht="16.5" customHeight="1">
      <c r="A233" s="207"/>
      <c r="B233" s="207"/>
      <c r="C233" s="207"/>
      <c r="D233" s="131"/>
      <c r="E233" s="131"/>
      <c r="F233" s="243"/>
      <c r="G233" s="131"/>
      <c r="H233" s="243"/>
      <c r="I233" s="243"/>
      <c r="J233" s="243"/>
      <c r="K233" s="243"/>
      <c r="L233" s="243"/>
      <c r="M233" s="243"/>
      <c r="N233" s="243"/>
      <c r="O233" s="243"/>
      <c r="P233" s="243"/>
      <c r="Q233" s="243"/>
      <c r="R233" s="243"/>
      <c r="S233" s="243"/>
      <c r="T233" s="243"/>
      <c r="U233" s="243"/>
      <c r="V233" s="243"/>
      <c r="W233" s="243"/>
      <c r="X233" s="243"/>
      <c r="Y233" s="243"/>
      <c r="Z233" s="243"/>
      <c r="AA233" s="131"/>
      <c r="AB233" s="131"/>
      <c r="AC233" s="131"/>
      <c r="AD233" s="243"/>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c r="BN233" s="131"/>
      <c r="BO233" s="131"/>
      <c r="BP233" s="131"/>
    </row>
    <row r="234" spans="1:68" ht="16.5" customHeight="1">
      <c r="A234" s="207"/>
      <c r="B234" s="207"/>
      <c r="C234" s="207"/>
      <c r="D234" s="131"/>
      <c r="E234" s="131"/>
      <c r="F234" s="243"/>
      <c r="G234" s="131"/>
      <c r="H234" s="243"/>
      <c r="I234" s="243"/>
      <c r="J234" s="243"/>
      <c r="K234" s="243"/>
      <c r="L234" s="243"/>
      <c r="M234" s="243"/>
      <c r="N234" s="243"/>
      <c r="O234" s="243"/>
      <c r="P234" s="243"/>
      <c r="Q234" s="243"/>
      <c r="R234" s="243"/>
      <c r="S234" s="243"/>
      <c r="T234" s="243"/>
      <c r="U234" s="243"/>
      <c r="V234" s="243"/>
      <c r="W234" s="243"/>
      <c r="X234" s="243"/>
      <c r="Y234" s="243"/>
      <c r="Z234" s="243"/>
      <c r="AA234" s="131"/>
      <c r="AB234" s="131"/>
      <c r="AC234" s="131"/>
      <c r="AD234" s="243"/>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1"/>
      <c r="BM234" s="131"/>
      <c r="BN234" s="131"/>
      <c r="BO234" s="131"/>
      <c r="BP234" s="131"/>
    </row>
    <row r="235" spans="1:68" ht="16.5" customHeight="1">
      <c r="A235" s="207"/>
      <c r="B235" s="207"/>
      <c r="C235" s="207"/>
      <c r="D235" s="131"/>
      <c r="E235" s="131"/>
      <c r="F235" s="243"/>
      <c r="G235" s="131"/>
      <c r="H235" s="243"/>
      <c r="I235" s="243"/>
      <c r="J235" s="243"/>
      <c r="K235" s="243"/>
      <c r="L235" s="243"/>
      <c r="M235" s="243"/>
      <c r="N235" s="243"/>
      <c r="O235" s="243"/>
      <c r="P235" s="243"/>
      <c r="Q235" s="243"/>
      <c r="R235" s="243"/>
      <c r="S235" s="243"/>
      <c r="T235" s="243"/>
      <c r="U235" s="243"/>
      <c r="V235" s="243"/>
      <c r="W235" s="243"/>
      <c r="X235" s="243"/>
      <c r="Y235" s="243"/>
      <c r="Z235" s="243"/>
      <c r="AA235" s="131"/>
      <c r="AB235" s="131"/>
      <c r="AC235" s="131"/>
      <c r="AD235" s="243"/>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131"/>
      <c r="BI235" s="131"/>
      <c r="BJ235" s="131"/>
      <c r="BK235" s="131"/>
      <c r="BL235" s="131"/>
      <c r="BM235" s="131"/>
      <c r="BN235" s="131"/>
      <c r="BO235" s="131"/>
      <c r="BP235" s="131"/>
    </row>
    <row r="236" spans="1:68" ht="16.5" customHeight="1">
      <c r="A236" s="207"/>
      <c r="B236" s="207"/>
      <c r="C236" s="207"/>
      <c r="D236" s="131"/>
      <c r="E236" s="131"/>
      <c r="F236" s="243"/>
      <c r="G236" s="131"/>
      <c r="H236" s="243"/>
      <c r="I236" s="243"/>
      <c r="J236" s="243"/>
      <c r="K236" s="243"/>
      <c r="L236" s="243"/>
      <c r="M236" s="243"/>
      <c r="N236" s="243"/>
      <c r="O236" s="243"/>
      <c r="P236" s="243"/>
      <c r="Q236" s="243"/>
      <c r="R236" s="243"/>
      <c r="S236" s="243"/>
      <c r="T236" s="243"/>
      <c r="U236" s="243"/>
      <c r="V236" s="243"/>
      <c r="W236" s="243"/>
      <c r="X236" s="243"/>
      <c r="Y236" s="243"/>
      <c r="Z236" s="243"/>
      <c r="AA236" s="131"/>
      <c r="AB236" s="131"/>
      <c r="AC236" s="131"/>
      <c r="AD236" s="243"/>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131"/>
      <c r="BH236" s="131"/>
      <c r="BI236" s="131"/>
      <c r="BJ236" s="131"/>
      <c r="BK236" s="131"/>
      <c r="BL236" s="131"/>
      <c r="BM236" s="131"/>
      <c r="BN236" s="131"/>
      <c r="BO236" s="131"/>
      <c r="BP236" s="131"/>
    </row>
    <row r="237" spans="1:68" ht="16.5" customHeight="1">
      <c r="A237" s="207"/>
      <c r="B237" s="207"/>
      <c r="C237" s="207"/>
      <c r="D237" s="131"/>
      <c r="E237" s="131"/>
      <c r="F237" s="243"/>
      <c r="G237" s="131"/>
      <c r="H237" s="243"/>
      <c r="I237" s="243"/>
      <c r="J237" s="243"/>
      <c r="K237" s="243"/>
      <c r="L237" s="243"/>
      <c r="M237" s="243"/>
      <c r="N237" s="243"/>
      <c r="O237" s="243"/>
      <c r="P237" s="243"/>
      <c r="Q237" s="243"/>
      <c r="R237" s="243"/>
      <c r="S237" s="243"/>
      <c r="T237" s="243"/>
      <c r="U237" s="243"/>
      <c r="V237" s="243"/>
      <c r="W237" s="243"/>
      <c r="X237" s="243"/>
      <c r="Y237" s="243"/>
      <c r="Z237" s="243"/>
      <c r="AA237" s="131"/>
      <c r="AB237" s="131"/>
      <c r="AC237" s="131"/>
      <c r="AD237" s="243"/>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131"/>
      <c r="BH237" s="131"/>
      <c r="BI237" s="131"/>
      <c r="BJ237" s="131"/>
      <c r="BK237" s="131"/>
      <c r="BL237" s="131"/>
      <c r="BM237" s="131"/>
      <c r="BN237" s="131"/>
      <c r="BO237" s="131"/>
      <c r="BP237" s="131"/>
    </row>
    <row r="238" spans="1:68" ht="16.5" customHeight="1">
      <c r="A238" s="207"/>
      <c r="B238" s="207"/>
      <c r="C238" s="207"/>
      <c r="D238" s="131"/>
      <c r="E238" s="131"/>
      <c r="F238" s="243"/>
      <c r="G238" s="131"/>
      <c r="H238" s="243"/>
      <c r="I238" s="243"/>
      <c r="J238" s="243"/>
      <c r="K238" s="243"/>
      <c r="L238" s="243"/>
      <c r="M238" s="243"/>
      <c r="N238" s="243"/>
      <c r="O238" s="243"/>
      <c r="P238" s="243"/>
      <c r="Q238" s="243"/>
      <c r="R238" s="243"/>
      <c r="S238" s="243"/>
      <c r="T238" s="243"/>
      <c r="U238" s="243"/>
      <c r="V238" s="243"/>
      <c r="W238" s="243"/>
      <c r="X238" s="243"/>
      <c r="Y238" s="243"/>
      <c r="Z238" s="243"/>
      <c r="AA238" s="131"/>
      <c r="AB238" s="131"/>
      <c r="AC238" s="131"/>
      <c r="AD238" s="243"/>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1"/>
      <c r="BM238" s="131"/>
      <c r="BN238" s="131"/>
      <c r="BO238" s="131"/>
      <c r="BP238" s="131"/>
    </row>
    <row r="239" spans="1:68" ht="16.5" customHeight="1">
      <c r="A239" s="207"/>
      <c r="B239" s="207"/>
      <c r="C239" s="207"/>
      <c r="D239" s="131"/>
      <c r="E239" s="131"/>
      <c r="F239" s="243"/>
      <c r="G239" s="131"/>
      <c r="H239" s="243"/>
      <c r="I239" s="243"/>
      <c r="J239" s="243"/>
      <c r="K239" s="243"/>
      <c r="L239" s="243"/>
      <c r="M239" s="243"/>
      <c r="N239" s="243"/>
      <c r="O239" s="243"/>
      <c r="P239" s="243"/>
      <c r="Q239" s="243"/>
      <c r="R239" s="243"/>
      <c r="S239" s="243"/>
      <c r="T239" s="243"/>
      <c r="U239" s="243"/>
      <c r="V239" s="243"/>
      <c r="W239" s="243"/>
      <c r="X239" s="243"/>
      <c r="Y239" s="243"/>
      <c r="Z239" s="243"/>
      <c r="AA239" s="131"/>
      <c r="AB239" s="131"/>
      <c r="AC239" s="131"/>
      <c r="AD239" s="243"/>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131"/>
      <c r="BJ239" s="131"/>
      <c r="BK239" s="131"/>
      <c r="BL239" s="131"/>
      <c r="BM239" s="131"/>
      <c r="BN239" s="131"/>
      <c r="BO239" s="131"/>
      <c r="BP239" s="131"/>
    </row>
    <row r="240" spans="1:68" ht="16.5" customHeight="1">
      <c r="A240" s="207"/>
      <c r="B240" s="207"/>
      <c r="C240" s="207"/>
      <c r="D240" s="131"/>
      <c r="E240" s="131"/>
      <c r="F240" s="243"/>
      <c r="G240" s="131"/>
      <c r="H240" s="243"/>
      <c r="I240" s="243"/>
      <c r="J240" s="243"/>
      <c r="K240" s="243"/>
      <c r="L240" s="243"/>
      <c r="M240" s="243"/>
      <c r="N240" s="243"/>
      <c r="O240" s="243"/>
      <c r="P240" s="243"/>
      <c r="Q240" s="243"/>
      <c r="R240" s="243"/>
      <c r="S240" s="243"/>
      <c r="T240" s="243"/>
      <c r="U240" s="243"/>
      <c r="V240" s="243"/>
      <c r="W240" s="243"/>
      <c r="X240" s="243"/>
      <c r="Y240" s="243"/>
      <c r="Z240" s="243"/>
      <c r="AA240" s="131"/>
      <c r="AB240" s="131"/>
      <c r="AC240" s="131"/>
      <c r="AD240" s="243"/>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c r="BN240" s="131"/>
      <c r="BO240" s="131"/>
      <c r="BP240" s="131"/>
    </row>
    <row r="241" spans="1:68" ht="16.5" customHeight="1">
      <c r="A241" s="207"/>
      <c r="B241" s="207"/>
      <c r="C241" s="207"/>
      <c r="D241" s="131"/>
      <c r="E241" s="131"/>
      <c r="F241" s="243"/>
      <c r="G241" s="131"/>
      <c r="H241" s="243"/>
      <c r="I241" s="243"/>
      <c r="J241" s="243"/>
      <c r="K241" s="243"/>
      <c r="L241" s="243"/>
      <c r="M241" s="243"/>
      <c r="N241" s="243"/>
      <c r="O241" s="243"/>
      <c r="P241" s="243"/>
      <c r="Q241" s="243"/>
      <c r="R241" s="243"/>
      <c r="S241" s="243"/>
      <c r="T241" s="243"/>
      <c r="U241" s="243"/>
      <c r="V241" s="243"/>
      <c r="W241" s="243"/>
      <c r="X241" s="243"/>
      <c r="Y241" s="243"/>
      <c r="Z241" s="243"/>
      <c r="AA241" s="131"/>
      <c r="AB241" s="131"/>
      <c r="AC241" s="131"/>
      <c r="AD241" s="243"/>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row>
    <row r="242" spans="1:68" ht="16.5" customHeight="1">
      <c r="A242" s="207"/>
      <c r="B242" s="207"/>
      <c r="C242" s="207"/>
      <c r="D242" s="131"/>
      <c r="E242" s="131"/>
      <c r="F242" s="243"/>
      <c r="G242" s="131"/>
      <c r="H242" s="243"/>
      <c r="I242" s="243"/>
      <c r="J242" s="243"/>
      <c r="K242" s="243"/>
      <c r="L242" s="243"/>
      <c r="M242" s="243"/>
      <c r="N242" s="243"/>
      <c r="O242" s="243"/>
      <c r="P242" s="243"/>
      <c r="Q242" s="243"/>
      <c r="R242" s="243"/>
      <c r="S242" s="243"/>
      <c r="T242" s="243"/>
      <c r="U242" s="243"/>
      <c r="V242" s="243"/>
      <c r="W242" s="243"/>
      <c r="X242" s="243"/>
      <c r="Y242" s="243"/>
      <c r="Z242" s="243"/>
      <c r="AA242" s="131"/>
      <c r="AB242" s="131"/>
      <c r="AC242" s="131"/>
      <c r="AD242" s="243"/>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131"/>
      <c r="BJ242" s="131"/>
      <c r="BK242" s="131"/>
      <c r="BL242" s="131"/>
      <c r="BM242" s="131"/>
      <c r="BN242" s="131"/>
      <c r="BO242" s="131"/>
      <c r="BP242" s="131"/>
    </row>
    <row r="243" spans="1:68" ht="16.5" customHeight="1">
      <c r="A243" s="207"/>
      <c r="B243" s="207"/>
      <c r="C243" s="207"/>
      <c r="D243" s="131"/>
      <c r="E243" s="131"/>
      <c r="F243" s="243"/>
      <c r="G243" s="131"/>
      <c r="H243" s="243"/>
      <c r="I243" s="243"/>
      <c r="J243" s="243"/>
      <c r="K243" s="243"/>
      <c r="L243" s="243"/>
      <c r="M243" s="243"/>
      <c r="N243" s="243"/>
      <c r="O243" s="243"/>
      <c r="P243" s="243"/>
      <c r="Q243" s="243"/>
      <c r="R243" s="243"/>
      <c r="S243" s="243"/>
      <c r="T243" s="243"/>
      <c r="U243" s="243"/>
      <c r="V243" s="243"/>
      <c r="W243" s="243"/>
      <c r="X243" s="243"/>
      <c r="Y243" s="243"/>
      <c r="Z243" s="243"/>
      <c r="AA243" s="131"/>
      <c r="AB243" s="131"/>
      <c r="AC243" s="131"/>
      <c r="AD243" s="243"/>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c r="BN243" s="131"/>
      <c r="BO243" s="131"/>
      <c r="BP243" s="131"/>
    </row>
    <row r="244" spans="1:68" ht="16.5" customHeight="1">
      <c r="A244" s="207"/>
      <c r="B244" s="207"/>
      <c r="C244" s="207"/>
      <c r="D244" s="131"/>
      <c r="E244" s="131"/>
      <c r="F244" s="243"/>
      <c r="G244" s="131"/>
      <c r="H244" s="243"/>
      <c r="I244" s="243"/>
      <c r="J244" s="243"/>
      <c r="K244" s="243"/>
      <c r="L244" s="243"/>
      <c r="M244" s="243"/>
      <c r="N244" s="243"/>
      <c r="O244" s="243"/>
      <c r="P244" s="243"/>
      <c r="Q244" s="243"/>
      <c r="R244" s="243"/>
      <c r="S244" s="243"/>
      <c r="T244" s="243"/>
      <c r="U244" s="243"/>
      <c r="V244" s="243"/>
      <c r="W244" s="243"/>
      <c r="X244" s="243"/>
      <c r="Y244" s="243"/>
      <c r="Z244" s="243"/>
      <c r="AA244" s="131"/>
      <c r="AB244" s="131"/>
      <c r="AC244" s="131"/>
      <c r="AD244" s="243"/>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131"/>
      <c r="BJ244" s="131"/>
      <c r="BK244" s="131"/>
      <c r="BL244" s="131"/>
      <c r="BM244" s="131"/>
      <c r="BN244" s="131"/>
      <c r="BO244" s="131"/>
      <c r="BP244" s="131"/>
    </row>
    <row r="245" spans="1:68" ht="16.5" customHeight="1">
      <c r="A245" s="207"/>
      <c r="B245" s="207"/>
      <c r="C245" s="207"/>
      <c r="D245" s="131"/>
      <c r="E245" s="131"/>
      <c r="F245" s="243"/>
      <c r="G245" s="131"/>
      <c r="H245" s="243"/>
      <c r="I245" s="243"/>
      <c r="J245" s="243"/>
      <c r="K245" s="243"/>
      <c r="L245" s="243"/>
      <c r="M245" s="243"/>
      <c r="N245" s="243"/>
      <c r="O245" s="243"/>
      <c r="P245" s="243"/>
      <c r="Q245" s="243"/>
      <c r="R245" s="243"/>
      <c r="S245" s="243"/>
      <c r="T245" s="243"/>
      <c r="U245" s="243"/>
      <c r="V245" s="243"/>
      <c r="W245" s="243"/>
      <c r="X245" s="243"/>
      <c r="Y245" s="243"/>
      <c r="Z245" s="243"/>
      <c r="AA245" s="131"/>
      <c r="AB245" s="131"/>
      <c r="AC245" s="131"/>
      <c r="AD245" s="243"/>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131"/>
      <c r="BJ245" s="131"/>
      <c r="BK245" s="131"/>
      <c r="BL245" s="131"/>
      <c r="BM245" s="131"/>
      <c r="BN245" s="131"/>
      <c r="BO245" s="131"/>
      <c r="BP245" s="131"/>
    </row>
    <row r="246" spans="1:68" ht="16.5" customHeight="1">
      <c r="A246" s="207"/>
      <c r="B246" s="207"/>
      <c r="C246" s="207"/>
      <c r="D246" s="131"/>
      <c r="E246" s="131"/>
      <c r="F246" s="243"/>
      <c r="G246" s="131"/>
      <c r="H246" s="243"/>
      <c r="I246" s="243"/>
      <c r="J246" s="243"/>
      <c r="K246" s="243"/>
      <c r="L246" s="243"/>
      <c r="M246" s="243"/>
      <c r="N246" s="243"/>
      <c r="O246" s="243"/>
      <c r="P246" s="243"/>
      <c r="Q246" s="243"/>
      <c r="R246" s="243"/>
      <c r="S246" s="243"/>
      <c r="T246" s="243"/>
      <c r="U246" s="243"/>
      <c r="V246" s="243"/>
      <c r="W246" s="243"/>
      <c r="X246" s="243"/>
      <c r="Y246" s="243"/>
      <c r="Z246" s="243"/>
      <c r="AA246" s="131"/>
      <c r="AB246" s="131"/>
      <c r="AC246" s="131"/>
      <c r="AD246" s="243"/>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1"/>
      <c r="BM246" s="131"/>
      <c r="BN246" s="131"/>
      <c r="BO246" s="131"/>
      <c r="BP246" s="131"/>
    </row>
    <row r="247" spans="1:68" ht="16.5" customHeight="1">
      <c r="A247" s="207"/>
      <c r="B247" s="207"/>
      <c r="C247" s="207"/>
      <c r="D247" s="131"/>
      <c r="E247" s="131"/>
      <c r="F247" s="243"/>
      <c r="G247" s="131"/>
      <c r="H247" s="243"/>
      <c r="I247" s="243"/>
      <c r="J247" s="243"/>
      <c r="K247" s="243"/>
      <c r="L247" s="243"/>
      <c r="M247" s="243"/>
      <c r="N247" s="243"/>
      <c r="O247" s="243"/>
      <c r="P247" s="243"/>
      <c r="Q247" s="243"/>
      <c r="R247" s="243"/>
      <c r="S247" s="243"/>
      <c r="T247" s="243"/>
      <c r="U247" s="243"/>
      <c r="V247" s="243"/>
      <c r="W247" s="243"/>
      <c r="X247" s="243"/>
      <c r="Y247" s="243"/>
      <c r="Z247" s="243"/>
      <c r="AA247" s="131"/>
      <c r="AB247" s="131"/>
      <c r="AC247" s="131"/>
      <c r="AD247" s="243"/>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row>
    <row r="248" spans="1:68" ht="16.5" customHeight="1">
      <c r="A248" s="207"/>
      <c r="B248" s="207"/>
      <c r="C248" s="207"/>
      <c r="D248" s="131"/>
      <c r="E248" s="131"/>
      <c r="F248" s="243"/>
      <c r="G248" s="131"/>
      <c r="H248" s="243"/>
      <c r="I248" s="243"/>
      <c r="J248" s="243"/>
      <c r="K248" s="243"/>
      <c r="L248" s="243"/>
      <c r="M248" s="243"/>
      <c r="N248" s="243"/>
      <c r="O248" s="243"/>
      <c r="P248" s="243"/>
      <c r="Q248" s="243"/>
      <c r="R248" s="243"/>
      <c r="S248" s="243"/>
      <c r="T248" s="243"/>
      <c r="U248" s="243"/>
      <c r="V248" s="243"/>
      <c r="W248" s="243"/>
      <c r="X248" s="243"/>
      <c r="Y248" s="243"/>
      <c r="Z248" s="243"/>
      <c r="AA248" s="131"/>
      <c r="AB248" s="131"/>
      <c r="AC248" s="131"/>
      <c r="AD248" s="243"/>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131"/>
      <c r="BH248" s="131"/>
      <c r="BI248" s="131"/>
      <c r="BJ248" s="131"/>
      <c r="BK248" s="131"/>
      <c r="BL248" s="131"/>
      <c r="BM248" s="131"/>
      <c r="BN248" s="131"/>
      <c r="BO248" s="131"/>
      <c r="BP248" s="131"/>
    </row>
    <row r="249" spans="1:68" ht="16.5" customHeight="1">
      <c r="A249" s="207"/>
      <c r="B249" s="207"/>
      <c r="C249" s="207"/>
      <c r="D249" s="131"/>
      <c r="E249" s="131"/>
      <c r="F249" s="243"/>
      <c r="G249" s="131"/>
      <c r="H249" s="243"/>
      <c r="I249" s="243"/>
      <c r="J249" s="243"/>
      <c r="K249" s="243"/>
      <c r="L249" s="243"/>
      <c r="M249" s="243"/>
      <c r="N249" s="243"/>
      <c r="O249" s="243"/>
      <c r="P249" s="243"/>
      <c r="Q249" s="243"/>
      <c r="R249" s="243"/>
      <c r="S249" s="243"/>
      <c r="T249" s="243"/>
      <c r="U249" s="243"/>
      <c r="V249" s="243"/>
      <c r="W249" s="243"/>
      <c r="X249" s="243"/>
      <c r="Y249" s="243"/>
      <c r="Z249" s="243"/>
      <c r="AA249" s="131"/>
      <c r="AB249" s="131"/>
      <c r="AC249" s="131"/>
      <c r="AD249" s="243"/>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c r="BN249" s="131"/>
      <c r="BO249" s="131"/>
      <c r="BP249" s="131"/>
    </row>
    <row r="250" spans="1:68" ht="16.5" customHeight="1">
      <c r="A250" s="207"/>
      <c r="B250" s="207"/>
      <c r="C250" s="207"/>
      <c r="D250" s="131"/>
      <c r="E250" s="131"/>
      <c r="F250" s="243"/>
      <c r="G250" s="131"/>
      <c r="H250" s="243"/>
      <c r="I250" s="243"/>
      <c r="J250" s="243"/>
      <c r="K250" s="243"/>
      <c r="L250" s="243"/>
      <c r="M250" s="243"/>
      <c r="N250" s="243"/>
      <c r="O250" s="243"/>
      <c r="P250" s="243"/>
      <c r="Q250" s="243"/>
      <c r="R250" s="243"/>
      <c r="S250" s="243"/>
      <c r="T250" s="243"/>
      <c r="U250" s="243"/>
      <c r="V250" s="243"/>
      <c r="W250" s="243"/>
      <c r="X250" s="243"/>
      <c r="Y250" s="243"/>
      <c r="Z250" s="243"/>
      <c r="AA250" s="131"/>
      <c r="AB250" s="131"/>
      <c r="AC250" s="131"/>
      <c r="AD250" s="243"/>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1"/>
      <c r="BM250" s="131"/>
      <c r="BN250" s="131"/>
      <c r="BO250" s="131"/>
      <c r="BP250" s="131"/>
    </row>
    <row r="251" spans="1:68" ht="16.5" customHeight="1">
      <c r="A251" s="207"/>
      <c r="B251" s="207"/>
      <c r="C251" s="207"/>
      <c r="D251" s="131"/>
      <c r="E251" s="131"/>
      <c r="F251" s="243"/>
      <c r="G251" s="131"/>
      <c r="H251" s="243"/>
      <c r="I251" s="243"/>
      <c r="J251" s="243"/>
      <c r="K251" s="243"/>
      <c r="L251" s="243"/>
      <c r="M251" s="243"/>
      <c r="N251" s="243"/>
      <c r="O251" s="243"/>
      <c r="P251" s="243"/>
      <c r="Q251" s="243"/>
      <c r="R251" s="243"/>
      <c r="S251" s="243"/>
      <c r="T251" s="243"/>
      <c r="U251" s="243"/>
      <c r="V251" s="243"/>
      <c r="W251" s="243"/>
      <c r="X251" s="243"/>
      <c r="Y251" s="243"/>
      <c r="Z251" s="243"/>
      <c r="AA251" s="131"/>
      <c r="AB251" s="131"/>
      <c r="AC251" s="131"/>
      <c r="AD251" s="243"/>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131"/>
      <c r="BJ251" s="131"/>
      <c r="BK251" s="131"/>
      <c r="BL251" s="131"/>
      <c r="BM251" s="131"/>
      <c r="BN251" s="131"/>
      <c r="BO251" s="131"/>
      <c r="BP251" s="131"/>
    </row>
    <row r="252" spans="1:68" ht="16.5" customHeight="1">
      <c r="A252" s="207"/>
      <c r="B252" s="207"/>
      <c r="C252" s="207"/>
      <c r="D252" s="131"/>
      <c r="E252" s="131"/>
      <c r="F252" s="243"/>
      <c r="G252" s="131"/>
      <c r="H252" s="243"/>
      <c r="I252" s="243"/>
      <c r="J252" s="243"/>
      <c r="K252" s="243"/>
      <c r="L252" s="243"/>
      <c r="M252" s="243"/>
      <c r="N252" s="243"/>
      <c r="O252" s="243"/>
      <c r="P252" s="243"/>
      <c r="Q252" s="243"/>
      <c r="R252" s="243"/>
      <c r="S252" s="243"/>
      <c r="T252" s="243"/>
      <c r="U252" s="243"/>
      <c r="V252" s="243"/>
      <c r="W252" s="243"/>
      <c r="X252" s="243"/>
      <c r="Y252" s="243"/>
      <c r="Z252" s="243"/>
      <c r="AA252" s="131"/>
      <c r="AB252" s="131"/>
      <c r="AC252" s="131"/>
      <c r="AD252" s="243"/>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131"/>
      <c r="BH252" s="131"/>
      <c r="BI252" s="131"/>
      <c r="BJ252" s="131"/>
      <c r="BK252" s="131"/>
      <c r="BL252" s="131"/>
      <c r="BM252" s="131"/>
      <c r="BN252" s="131"/>
      <c r="BO252" s="131"/>
      <c r="BP252" s="131"/>
    </row>
    <row r="253" spans="1:68" ht="16.5" customHeight="1">
      <c r="A253" s="207"/>
      <c r="B253" s="207"/>
      <c r="C253" s="207"/>
      <c r="D253" s="131"/>
      <c r="E253" s="131"/>
      <c r="F253" s="243"/>
      <c r="G253" s="131"/>
      <c r="H253" s="243"/>
      <c r="I253" s="243"/>
      <c r="J253" s="243"/>
      <c r="K253" s="243"/>
      <c r="L253" s="243"/>
      <c r="M253" s="243"/>
      <c r="N253" s="243"/>
      <c r="O253" s="243"/>
      <c r="P253" s="243"/>
      <c r="Q253" s="243"/>
      <c r="R253" s="243"/>
      <c r="S253" s="243"/>
      <c r="T253" s="243"/>
      <c r="U253" s="243"/>
      <c r="V253" s="243"/>
      <c r="W253" s="243"/>
      <c r="X253" s="243"/>
      <c r="Y253" s="243"/>
      <c r="Z253" s="243"/>
      <c r="AA253" s="131"/>
      <c r="AB253" s="131"/>
      <c r="AC253" s="131"/>
      <c r="AD253" s="243"/>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131"/>
      <c r="BJ253" s="131"/>
      <c r="BK253" s="131"/>
      <c r="BL253" s="131"/>
      <c r="BM253" s="131"/>
      <c r="BN253" s="131"/>
      <c r="BO253" s="131"/>
      <c r="BP253" s="131"/>
    </row>
    <row r="254" spans="1:68" ht="16.5" customHeight="1">
      <c r="A254" s="207"/>
      <c r="B254" s="207"/>
      <c r="C254" s="207"/>
      <c r="D254" s="131"/>
      <c r="E254" s="131"/>
      <c r="F254" s="243"/>
      <c r="G254" s="131"/>
      <c r="H254" s="243"/>
      <c r="I254" s="243"/>
      <c r="J254" s="243"/>
      <c r="K254" s="243"/>
      <c r="L254" s="243"/>
      <c r="M254" s="243"/>
      <c r="N254" s="243"/>
      <c r="O254" s="243"/>
      <c r="P254" s="243"/>
      <c r="Q254" s="243"/>
      <c r="R254" s="243"/>
      <c r="S254" s="243"/>
      <c r="T254" s="243"/>
      <c r="U254" s="243"/>
      <c r="V254" s="243"/>
      <c r="W254" s="243"/>
      <c r="X254" s="243"/>
      <c r="Y254" s="243"/>
      <c r="Z254" s="243"/>
      <c r="AA254" s="131"/>
      <c r="AB254" s="131"/>
      <c r="AC254" s="131"/>
      <c r="AD254" s="243"/>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131"/>
      <c r="BH254" s="131"/>
      <c r="BI254" s="131"/>
      <c r="BJ254" s="131"/>
      <c r="BK254" s="131"/>
      <c r="BL254" s="131"/>
      <c r="BM254" s="131"/>
      <c r="BN254" s="131"/>
      <c r="BO254" s="131"/>
      <c r="BP254" s="131"/>
    </row>
    <row r="255" spans="1:68" ht="16.5" customHeight="1">
      <c r="A255" s="207"/>
      <c r="B255" s="207"/>
      <c r="C255" s="207"/>
      <c r="D255" s="131"/>
      <c r="E255" s="131"/>
      <c r="F255" s="243"/>
      <c r="G255" s="131"/>
      <c r="H255" s="243"/>
      <c r="I255" s="243"/>
      <c r="J255" s="243"/>
      <c r="K255" s="243"/>
      <c r="L255" s="243"/>
      <c r="M255" s="243"/>
      <c r="N255" s="243"/>
      <c r="O255" s="243"/>
      <c r="P255" s="243"/>
      <c r="Q255" s="243"/>
      <c r="R255" s="243"/>
      <c r="S255" s="243"/>
      <c r="T255" s="243"/>
      <c r="U255" s="243"/>
      <c r="V255" s="243"/>
      <c r="W255" s="243"/>
      <c r="X255" s="243"/>
      <c r="Y255" s="243"/>
      <c r="Z255" s="243"/>
      <c r="AA255" s="131"/>
      <c r="AB255" s="131"/>
      <c r="AC255" s="131"/>
      <c r="AD255" s="243"/>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c r="BN255" s="131"/>
      <c r="BO255" s="131"/>
      <c r="BP255" s="131"/>
    </row>
    <row r="256" spans="1:68" ht="16.5" customHeight="1">
      <c r="A256" s="207"/>
      <c r="B256" s="207"/>
      <c r="C256" s="207"/>
      <c r="D256" s="131"/>
      <c r="E256" s="131"/>
      <c r="F256" s="243"/>
      <c r="G256" s="131"/>
      <c r="H256" s="243"/>
      <c r="I256" s="243"/>
      <c r="J256" s="243"/>
      <c r="K256" s="243"/>
      <c r="L256" s="243"/>
      <c r="M256" s="243"/>
      <c r="N256" s="243"/>
      <c r="O256" s="243"/>
      <c r="P256" s="243"/>
      <c r="Q256" s="243"/>
      <c r="R256" s="243"/>
      <c r="S256" s="243"/>
      <c r="T256" s="243"/>
      <c r="U256" s="243"/>
      <c r="V256" s="243"/>
      <c r="W256" s="243"/>
      <c r="X256" s="243"/>
      <c r="Y256" s="243"/>
      <c r="Z256" s="243"/>
      <c r="AA256" s="131"/>
      <c r="AB256" s="131"/>
      <c r="AC256" s="131"/>
      <c r="AD256" s="243"/>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c r="BN256" s="131"/>
      <c r="BO256" s="131"/>
      <c r="BP256" s="131"/>
    </row>
    <row r="257" spans="1:68" ht="16.5" customHeight="1">
      <c r="A257" s="207"/>
      <c r="B257" s="207"/>
      <c r="C257" s="207"/>
      <c r="D257" s="131"/>
      <c r="E257" s="131"/>
      <c r="F257" s="243"/>
      <c r="G257" s="131"/>
      <c r="H257" s="243"/>
      <c r="I257" s="243"/>
      <c r="J257" s="243"/>
      <c r="K257" s="243"/>
      <c r="L257" s="243"/>
      <c r="M257" s="243"/>
      <c r="N257" s="243"/>
      <c r="O257" s="243"/>
      <c r="P257" s="243"/>
      <c r="Q257" s="243"/>
      <c r="R257" s="243"/>
      <c r="S257" s="243"/>
      <c r="T257" s="243"/>
      <c r="U257" s="243"/>
      <c r="V257" s="243"/>
      <c r="W257" s="243"/>
      <c r="X257" s="243"/>
      <c r="Y257" s="243"/>
      <c r="Z257" s="243"/>
      <c r="AA257" s="131"/>
      <c r="AB257" s="131"/>
      <c r="AC257" s="131"/>
      <c r="AD257" s="243"/>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row>
    <row r="258" spans="1:68" ht="16.5" customHeight="1">
      <c r="A258" s="207"/>
      <c r="B258" s="207"/>
      <c r="C258" s="207"/>
      <c r="D258" s="131"/>
      <c r="E258" s="131"/>
      <c r="F258" s="243"/>
      <c r="G258" s="131"/>
      <c r="H258" s="243"/>
      <c r="I258" s="243"/>
      <c r="J258" s="243"/>
      <c r="K258" s="243"/>
      <c r="L258" s="243"/>
      <c r="M258" s="243"/>
      <c r="N258" s="243"/>
      <c r="O258" s="243"/>
      <c r="P258" s="243"/>
      <c r="Q258" s="243"/>
      <c r="R258" s="243"/>
      <c r="S258" s="243"/>
      <c r="T258" s="243"/>
      <c r="U258" s="243"/>
      <c r="V258" s="243"/>
      <c r="W258" s="243"/>
      <c r="X258" s="243"/>
      <c r="Y258" s="243"/>
      <c r="Z258" s="243"/>
      <c r="AA258" s="131"/>
      <c r="AB258" s="131"/>
      <c r="AC258" s="131"/>
      <c r="AD258" s="243"/>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row>
    <row r="259" spans="1:68" ht="16.5" customHeight="1">
      <c r="A259" s="207"/>
      <c r="B259" s="207"/>
      <c r="C259" s="207"/>
      <c r="D259" s="131"/>
      <c r="E259" s="131"/>
      <c r="F259" s="243"/>
      <c r="G259" s="131"/>
      <c r="H259" s="243"/>
      <c r="I259" s="243"/>
      <c r="J259" s="243"/>
      <c r="K259" s="243"/>
      <c r="L259" s="243"/>
      <c r="M259" s="243"/>
      <c r="N259" s="243"/>
      <c r="O259" s="243"/>
      <c r="P259" s="243"/>
      <c r="Q259" s="243"/>
      <c r="R259" s="243"/>
      <c r="S259" s="243"/>
      <c r="T259" s="243"/>
      <c r="U259" s="243"/>
      <c r="V259" s="243"/>
      <c r="W259" s="243"/>
      <c r="X259" s="243"/>
      <c r="Y259" s="243"/>
      <c r="Z259" s="243"/>
      <c r="AA259" s="131"/>
      <c r="AB259" s="131"/>
      <c r="AC259" s="131"/>
      <c r="AD259" s="243"/>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row>
    <row r="260" spans="1:68" ht="16.5" customHeight="1">
      <c r="A260" s="207"/>
      <c r="B260" s="207"/>
      <c r="C260" s="207"/>
      <c r="D260" s="131"/>
      <c r="E260" s="131"/>
      <c r="F260" s="243"/>
      <c r="G260" s="131"/>
      <c r="H260" s="243"/>
      <c r="I260" s="243"/>
      <c r="J260" s="243"/>
      <c r="K260" s="243"/>
      <c r="L260" s="243"/>
      <c r="M260" s="243"/>
      <c r="N260" s="243"/>
      <c r="O260" s="243"/>
      <c r="P260" s="243"/>
      <c r="Q260" s="243"/>
      <c r="R260" s="243"/>
      <c r="S260" s="243"/>
      <c r="T260" s="243"/>
      <c r="U260" s="243"/>
      <c r="V260" s="243"/>
      <c r="W260" s="243"/>
      <c r="X260" s="243"/>
      <c r="Y260" s="243"/>
      <c r="Z260" s="243"/>
      <c r="AA260" s="131"/>
      <c r="AB260" s="131"/>
      <c r="AC260" s="131"/>
      <c r="AD260" s="243"/>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row>
    <row r="261" spans="1:68" ht="16.5" customHeight="1">
      <c r="A261" s="207"/>
      <c r="B261" s="207"/>
      <c r="C261" s="207"/>
      <c r="D261" s="131"/>
      <c r="E261" s="131"/>
      <c r="F261" s="243"/>
      <c r="G261" s="131"/>
      <c r="H261" s="243"/>
      <c r="I261" s="243"/>
      <c r="J261" s="243"/>
      <c r="K261" s="243"/>
      <c r="L261" s="243"/>
      <c r="M261" s="243"/>
      <c r="N261" s="243"/>
      <c r="O261" s="243"/>
      <c r="P261" s="243"/>
      <c r="Q261" s="243"/>
      <c r="R261" s="243"/>
      <c r="S261" s="243"/>
      <c r="T261" s="243"/>
      <c r="U261" s="243"/>
      <c r="V261" s="243"/>
      <c r="W261" s="243"/>
      <c r="X261" s="243"/>
      <c r="Y261" s="243"/>
      <c r="Z261" s="243"/>
      <c r="AA261" s="131"/>
      <c r="AB261" s="131"/>
      <c r="AC261" s="131"/>
      <c r="AD261" s="243"/>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row>
    <row r="262" spans="1:68" ht="16.5" customHeight="1">
      <c r="A262" s="207"/>
      <c r="B262" s="207"/>
      <c r="C262" s="207"/>
      <c r="D262" s="131"/>
      <c r="E262" s="131"/>
      <c r="F262" s="243"/>
      <c r="G262" s="131"/>
      <c r="H262" s="243"/>
      <c r="I262" s="243"/>
      <c r="J262" s="243"/>
      <c r="K262" s="243"/>
      <c r="L262" s="243"/>
      <c r="M262" s="243"/>
      <c r="N262" s="243"/>
      <c r="O262" s="243"/>
      <c r="P262" s="243"/>
      <c r="Q262" s="243"/>
      <c r="R262" s="243"/>
      <c r="S262" s="243"/>
      <c r="T262" s="243"/>
      <c r="U262" s="243"/>
      <c r="V262" s="243"/>
      <c r="W262" s="243"/>
      <c r="X262" s="243"/>
      <c r="Y262" s="243"/>
      <c r="Z262" s="243"/>
      <c r="AA262" s="131"/>
      <c r="AB262" s="131"/>
      <c r="AC262" s="131"/>
      <c r="AD262" s="243"/>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row>
    <row r="263" spans="1:68" ht="16.5" customHeight="1">
      <c r="A263" s="207"/>
      <c r="B263" s="207"/>
      <c r="C263" s="207"/>
      <c r="D263" s="131"/>
      <c r="E263" s="131"/>
      <c r="F263" s="243"/>
      <c r="G263" s="131"/>
      <c r="H263" s="243"/>
      <c r="I263" s="243"/>
      <c r="J263" s="243"/>
      <c r="K263" s="243"/>
      <c r="L263" s="243"/>
      <c r="M263" s="243"/>
      <c r="N263" s="243"/>
      <c r="O263" s="243"/>
      <c r="P263" s="243"/>
      <c r="Q263" s="243"/>
      <c r="R263" s="243"/>
      <c r="S263" s="243"/>
      <c r="T263" s="243"/>
      <c r="U263" s="243"/>
      <c r="V263" s="243"/>
      <c r="W263" s="243"/>
      <c r="X263" s="243"/>
      <c r="Y263" s="243"/>
      <c r="Z263" s="243"/>
      <c r="AA263" s="131"/>
      <c r="AB263" s="131"/>
      <c r="AC263" s="131"/>
      <c r="AD263" s="243"/>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row>
    <row r="264" spans="1:68" ht="16.5" customHeight="1">
      <c r="A264" s="207"/>
      <c r="B264" s="207"/>
      <c r="C264" s="207"/>
      <c r="D264" s="131"/>
      <c r="E264" s="131"/>
      <c r="F264" s="243"/>
      <c r="G264" s="131"/>
      <c r="H264" s="243"/>
      <c r="I264" s="243"/>
      <c r="J264" s="243"/>
      <c r="K264" s="243"/>
      <c r="L264" s="243"/>
      <c r="M264" s="243"/>
      <c r="N264" s="243"/>
      <c r="O264" s="243"/>
      <c r="P264" s="243"/>
      <c r="Q264" s="243"/>
      <c r="R264" s="243"/>
      <c r="S264" s="243"/>
      <c r="T264" s="243"/>
      <c r="U264" s="243"/>
      <c r="V264" s="243"/>
      <c r="W264" s="243"/>
      <c r="X264" s="243"/>
      <c r="Y264" s="243"/>
      <c r="Z264" s="243"/>
      <c r="AA264" s="131"/>
      <c r="AB264" s="131"/>
      <c r="AC264" s="131"/>
      <c r="AD264" s="243"/>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c r="BN264" s="131"/>
      <c r="BO264" s="131"/>
      <c r="BP264" s="131"/>
    </row>
    <row r="265" spans="1:68" ht="16.5" customHeight="1">
      <c r="A265" s="207"/>
      <c r="B265" s="207"/>
      <c r="C265" s="207"/>
      <c r="D265" s="131"/>
      <c r="E265" s="131"/>
      <c r="F265" s="243"/>
      <c r="G265" s="131"/>
      <c r="H265" s="243"/>
      <c r="I265" s="243"/>
      <c r="J265" s="243"/>
      <c r="K265" s="243"/>
      <c r="L265" s="243"/>
      <c r="M265" s="243"/>
      <c r="N265" s="243"/>
      <c r="O265" s="243"/>
      <c r="P265" s="243"/>
      <c r="Q265" s="243"/>
      <c r="R265" s="243"/>
      <c r="S265" s="243"/>
      <c r="T265" s="243"/>
      <c r="U265" s="243"/>
      <c r="V265" s="243"/>
      <c r="W265" s="243"/>
      <c r="X265" s="243"/>
      <c r="Y265" s="243"/>
      <c r="Z265" s="243"/>
      <c r="AA265" s="131"/>
      <c r="AB265" s="131"/>
      <c r="AC265" s="131"/>
      <c r="AD265" s="243"/>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row>
    <row r="266" spans="1:68" ht="16.5" customHeight="1">
      <c r="A266" s="207"/>
      <c r="B266" s="207"/>
      <c r="C266" s="207"/>
      <c r="D266" s="131"/>
      <c r="E266" s="131"/>
      <c r="F266" s="243"/>
      <c r="G266" s="131"/>
      <c r="H266" s="243"/>
      <c r="I266" s="243"/>
      <c r="J266" s="243"/>
      <c r="K266" s="243"/>
      <c r="L266" s="243"/>
      <c r="M266" s="243"/>
      <c r="N266" s="243"/>
      <c r="O266" s="243"/>
      <c r="P266" s="243"/>
      <c r="Q266" s="243"/>
      <c r="R266" s="243"/>
      <c r="S266" s="243"/>
      <c r="T266" s="243"/>
      <c r="U266" s="243"/>
      <c r="V266" s="243"/>
      <c r="W266" s="243"/>
      <c r="X266" s="243"/>
      <c r="Y266" s="243"/>
      <c r="Z266" s="243"/>
      <c r="AA266" s="131"/>
      <c r="AB266" s="131"/>
      <c r="AC266" s="131"/>
      <c r="AD266" s="243"/>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131"/>
      <c r="BN266" s="131"/>
      <c r="BO266" s="131"/>
      <c r="BP266" s="131"/>
    </row>
    <row r="267" spans="1:68" ht="16.5" customHeight="1">
      <c r="A267" s="207"/>
      <c r="B267" s="207"/>
      <c r="C267" s="207"/>
      <c r="D267" s="131"/>
      <c r="E267" s="131"/>
      <c r="F267" s="243"/>
      <c r="G267" s="131"/>
      <c r="H267" s="243"/>
      <c r="I267" s="243"/>
      <c r="J267" s="243"/>
      <c r="K267" s="243"/>
      <c r="L267" s="243"/>
      <c r="M267" s="243"/>
      <c r="N267" s="243"/>
      <c r="O267" s="243"/>
      <c r="P267" s="243"/>
      <c r="Q267" s="243"/>
      <c r="R267" s="243"/>
      <c r="S267" s="243"/>
      <c r="T267" s="243"/>
      <c r="U267" s="243"/>
      <c r="V267" s="243"/>
      <c r="W267" s="243"/>
      <c r="X267" s="243"/>
      <c r="Y267" s="243"/>
      <c r="Z267" s="243"/>
      <c r="AA267" s="131"/>
      <c r="AB267" s="131"/>
      <c r="AC267" s="131"/>
      <c r="AD267" s="243"/>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131"/>
      <c r="BN267" s="131"/>
      <c r="BO267" s="131"/>
      <c r="BP267" s="131"/>
    </row>
    <row r="268" spans="1:68" ht="16.5" customHeight="1">
      <c r="A268" s="207"/>
      <c r="B268" s="207"/>
      <c r="C268" s="207"/>
      <c r="D268" s="131"/>
      <c r="E268" s="131"/>
      <c r="F268" s="243"/>
      <c r="G268" s="131"/>
      <c r="H268" s="243"/>
      <c r="I268" s="243"/>
      <c r="J268" s="243"/>
      <c r="K268" s="243"/>
      <c r="L268" s="243"/>
      <c r="M268" s="243"/>
      <c r="N268" s="243"/>
      <c r="O268" s="243"/>
      <c r="P268" s="243"/>
      <c r="Q268" s="243"/>
      <c r="R268" s="243"/>
      <c r="S268" s="243"/>
      <c r="T268" s="243"/>
      <c r="U268" s="243"/>
      <c r="V268" s="243"/>
      <c r="W268" s="243"/>
      <c r="X268" s="243"/>
      <c r="Y268" s="243"/>
      <c r="Z268" s="243"/>
      <c r="AA268" s="131"/>
      <c r="AB268" s="131"/>
      <c r="AC268" s="131"/>
      <c r="AD268" s="243"/>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131"/>
      <c r="BN268" s="131"/>
      <c r="BO268" s="131"/>
      <c r="BP268" s="131"/>
    </row>
    <row r="269" spans="1:68" ht="16.5" customHeight="1">
      <c r="A269" s="207"/>
      <c r="B269" s="207"/>
      <c r="C269" s="207"/>
      <c r="D269" s="131"/>
      <c r="E269" s="131"/>
      <c r="F269" s="243"/>
      <c r="G269" s="131"/>
      <c r="H269" s="243"/>
      <c r="I269" s="243"/>
      <c r="J269" s="243"/>
      <c r="K269" s="243"/>
      <c r="L269" s="243"/>
      <c r="M269" s="243"/>
      <c r="N269" s="243"/>
      <c r="O269" s="243"/>
      <c r="P269" s="243"/>
      <c r="Q269" s="243"/>
      <c r="R269" s="243"/>
      <c r="S269" s="243"/>
      <c r="T269" s="243"/>
      <c r="U269" s="243"/>
      <c r="V269" s="243"/>
      <c r="W269" s="243"/>
      <c r="X269" s="243"/>
      <c r="Y269" s="243"/>
      <c r="Z269" s="243"/>
      <c r="AA269" s="131"/>
      <c r="AB269" s="131"/>
      <c r="AC269" s="131"/>
      <c r="AD269" s="243"/>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131"/>
      <c r="BN269" s="131"/>
      <c r="BO269" s="131"/>
      <c r="BP269" s="131"/>
    </row>
    <row r="270" spans="1:68" ht="16.5" customHeight="1">
      <c r="A270" s="207"/>
      <c r="B270" s="207"/>
      <c r="C270" s="207"/>
      <c r="D270" s="131"/>
      <c r="E270" s="131"/>
      <c r="F270" s="243"/>
      <c r="G270" s="131"/>
      <c r="H270" s="243"/>
      <c r="I270" s="243"/>
      <c r="J270" s="243"/>
      <c r="K270" s="243"/>
      <c r="L270" s="243"/>
      <c r="M270" s="243"/>
      <c r="N270" s="243"/>
      <c r="O270" s="243"/>
      <c r="P270" s="243"/>
      <c r="Q270" s="243"/>
      <c r="R270" s="243"/>
      <c r="S270" s="243"/>
      <c r="T270" s="243"/>
      <c r="U270" s="243"/>
      <c r="V270" s="243"/>
      <c r="W270" s="243"/>
      <c r="X270" s="243"/>
      <c r="Y270" s="243"/>
      <c r="Z270" s="243"/>
      <c r="AA270" s="131"/>
      <c r="AB270" s="131"/>
      <c r="AC270" s="131"/>
      <c r="AD270" s="243"/>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row>
    <row r="271" spans="1:68" ht="16.5" customHeight="1">
      <c r="A271" s="207"/>
      <c r="B271" s="207"/>
      <c r="C271" s="207"/>
      <c r="D271" s="131"/>
      <c r="E271" s="131"/>
      <c r="F271" s="243"/>
      <c r="G271" s="131"/>
      <c r="H271" s="243"/>
      <c r="I271" s="243"/>
      <c r="J271" s="243"/>
      <c r="K271" s="243"/>
      <c r="L271" s="243"/>
      <c r="M271" s="243"/>
      <c r="N271" s="243"/>
      <c r="O271" s="243"/>
      <c r="P271" s="243"/>
      <c r="Q271" s="243"/>
      <c r="R271" s="243"/>
      <c r="S271" s="243"/>
      <c r="T271" s="243"/>
      <c r="U271" s="243"/>
      <c r="V271" s="243"/>
      <c r="W271" s="243"/>
      <c r="X271" s="243"/>
      <c r="Y271" s="243"/>
      <c r="Z271" s="243"/>
      <c r="AA271" s="131"/>
      <c r="AB271" s="131"/>
      <c r="AC271" s="131"/>
      <c r="AD271" s="243"/>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row>
    <row r="272" spans="1:68" ht="16.5" customHeight="1">
      <c r="A272" s="207"/>
      <c r="B272" s="207"/>
      <c r="C272" s="207"/>
      <c r="D272" s="131"/>
      <c r="E272" s="131"/>
      <c r="F272" s="243"/>
      <c r="G272" s="131"/>
      <c r="H272" s="243"/>
      <c r="I272" s="243"/>
      <c r="J272" s="243"/>
      <c r="K272" s="243"/>
      <c r="L272" s="243"/>
      <c r="M272" s="243"/>
      <c r="N272" s="243"/>
      <c r="O272" s="243"/>
      <c r="P272" s="243"/>
      <c r="Q272" s="243"/>
      <c r="R272" s="243"/>
      <c r="S272" s="243"/>
      <c r="T272" s="243"/>
      <c r="U272" s="243"/>
      <c r="V272" s="243"/>
      <c r="W272" s="243"/>
      <c r="X272" s="243"/>
      <c r="Y272" s="243"/>
      <c r="Z272" s="243"/>
      <c r="AA272" s="131"/>
      <c r="AB272" s="131"/>
      <c r="AC272" s="131"/>
      <c r="AD272" s="243"/>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row>
    <row r="273" spans="1:68" ht="16.5" customHeight="1">
      <c r="A273" s="207"/>
      <c r="B273" s="207"/>
      <c r="C273" s="207"/>
      <c r="D273" s="131"/>
      <c r="E273" s="131"/>
      <c r="F273" s="243"/>
      <c r="G273" s="131"/>
      <c r="H273" s="243"/>
      <c r="I273" s="243"/>
      <c r="J273" s="243"/>
      <c r="K273" s="243"/>
      <c r="L273" s="243"/>
      <c r="M273" s="243"/>
      <c r="N273" s="243"/>
      <c r="O273" s="243"/>
      <c r="P273" s="243"/>
      <c r="Q273" s="243"/>
      <c r="R273" s="243"/>
      <c r="S273" s="243"/>
      <c r="T273" s="243"/>
      <c r="U273" s="243"/>
      <c r="V273" s="243"/>
      <c r="W273" s="243"/>
      <c r="X273" s="243"/>
      <c r="Y273" s="243"/>
      <c r="Z273" s="243"/>
      <c r="AA273" s="131"/>
      <c r="AB273" s="131"/>
      <c r="AC273" s="131"/>
      <c r="AD273" s="243"/>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c r="BN273" s="131"/>
      <c r="BO273" s="131"/>
      <c r="BP273" s="131"/>
    </row>
    <row r="274" spans="1:68" ht="16.5" customHeight="1">
      <c r="A274" s="207"/>
      <c r="B274" s="207"/>
      <c r="C274" s="207"/>
      <c r="D274" s="131"/>
      <c r="E274" s="131"/>
      <c r="F274" s="243"/>
      <c r="G274" s="131"/>
      <c r="H274" s="243"/>
      <c r="I274" s="243"/>
      <c r="J274" s="243"/>
      <c r="K274" s="243"/>
      <c r="L274" s="243"/>
      <c r="M274" s="243"/>
      <c r="N274" s="243"/>
      <c r="O274" s="243"/>
      <c r="P274" s="243"/>
      <c r="Q274" s="243"/>
      <c r="R274" s="243"/>
      <c r="S274" s="243"/>
      <c r="T274" s="243"/>
      <c r="U274" s="243"/>
      <c r="V274" s="243"/>
      <c r="W274" s="243"/>
      <c r="X274" s="243"/>
      <c r="Y274" s="243"/>
      <c r="Z274" s="243"/>
      <c r="AA274" s="131"/>
      <c r="AB274" s="131"/>
      <c r="AC274" s="131"/>
      <c r="AD274" s="243"/>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131"/>
      <c r="BN274" s="131"/>
      <c r="BO274" s="131"/>
      <c r="BP274" s="131"/>
    </row>
    <row r="275" spans="1:68" ht="16.5" customHeight="1">
      <c r="A275" s="207"/>
      <c r="B275" s="207"/>
      <c r="C275" s="207"/>
      <c r="D275" s="131"/>
      <c r="E275" s="131"/>
      <c r="F275" s="243"/>
      <c r="G275" s="131"/>
      <c r="H275" s="243"/>
      <c r="I275" s="243"/>
      <c r="J275" s="243"/>
      <c r="K275" s="243"/>
      <c r="L275" s="243"/>
      <c r="M275" s="243"/>
      <c r="N275" s="243"/>
      <c r="O275" s="243"/>
      <c r="P275" s="243"/>
      <c r="Q275" s="243"/>
      <c r="R275" s="243"/>
      <c r="S275" s="243"/>
      <c r="T275" s="243"/>
      <c r="U275" s="243"/>
      <c r="V275" s="243"/>
      <c r="W275" s="243"/>
      <c r="X275" s="243"/>
      <c r="Y275" s="243"/>
      <c r="Z275" s="243"/>
      <c r="AA275" s="131"/>
      <c r="AB275" s="131"/>
      <c r="AC275" s="131"/>
      <c r="AD275" s="243"/>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c r="BN275" s="131"/>
      <c r="BO275" s="131"/>
      <c r="BP275" s="131"/>
    </row>
    <row r="276" spans="1:68" ht="16.5" customHeight="1">
      <c r="A276" s="207"/>
      <c r="B276" s="207"/>
      <c r="C276" s="207"/>
      <c r="D276" s="131"/>
      <c r="E276" s="131"/>
      <c r="F276" s="243"/>
      <c r="G276" s="131"/>
      <c r="H276" s="243"/>
      <c r="I276" s="243"/>
      <c r="J276" s="243"/>
      <c r="K276" s="243"/>
      <c r="L276" s="243"/>
      <c r="M276" s="243"/>
      <c r="N276" s="243"/>
      <c r="O276" s="243"/>
      <c r="P276" s="243"/>
      <c r="Q276" s="243"/>
      <c r="R276" s="243"/>
      <c r="S276" s="243"/>
      <c r="T276" s="243"/>
      <c r="U276" s="243"/>
      <c r="V276" s="243"/>
      <c r="W276" s="243"/>
      <c r="X276" s="243"/>
      <c r="Y276" s="243"/>
      <c r="Z276" s="243"/>
      <c r="AA276" s="131"/>
      <c r="AB276" s="131"/>
      <c r="AC276" s="131"/>
      <c r="AD276" s="243"/>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c r="BN276" s="131"/>
      <c r="BO276" s="131"/>
      <c r="BP276" s="131"/>
    </row>
    <row r="277" spans="1:68" ht="16.5" customHeight="1">
      <c r="A277" s="207"/>
      <c r="B277" s="207"/>
      <c r="C277" s="207"/>
      <c r="D277" s="131"/>
      <c r="E277" s="131"/>
      <c r="F277" s="243"/>
      <c r="G277" s="131"/>
      <c r="H277" s="243"/>
      <c r="I277" s="243"/>
      <c r="J277" s="243"/>
      <c r="K277" s="243"/>
      <c r="L277" s="243"/>
      <c r="M277" s="243"/>
      <c r="N277" s="243"/>
      <c r="O277" s="243"/>
      <c r="P277" s="243"/>
      <c r="Q277" s="243"/>
      <c r="R277" s="243"/>
      <c r="S277" s="243"/>
      <c r="T277" s="243"/>
      <c r="U277" s="243"/>
      <c r="V277" s="243"/>
      <c r="W277" s="243"/>
      <c r="X277" s="243"/>
      <c r="Y277" s="243"/>
      <c r="Z277" s="243"/>
      <c r="AA277" s="131"/>
      <c r="AB277" s="131"/>
      <c r="AC277" s="131"/>
      <c r="AD277" s="243"/>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131"/>
      <c r="BN277" s="131"/>
      <c r="BO277" s="131"/>
      <c r="BP277" s="131"/>
    </row>
    <row r="278" spans="1:68" ht="16.5" customHeight="1">
      <c r="A278" s="207"/>
      <c r="B278" s="207"/>
      <c r="C278" s="207"/>
      <c r="D278" s="131"/>
      <c r="E278" s="131"/>
      <c r="F278" s="243"/>
      <c r="G278" s="131"/>
      <c r="H278" s="243"/>
      <c r="I278" s="243"/>
      <c r="J278" s="243"/>
      <c r="K278" s="243"/>
      <c r="L278" s="243"/>
      <c r="M278" s="243"/>
      <c r="N278" s="243"/>
      <c r="O278" s="243"/>
      <c r="P278" s="243"/>
      <c r="Q278" s="243"/>
      <c r="R278" s="243"/>
      <c r="S278" s="243"/>
      <c r="T278" s="243"/>
      <c r="U278" s="243"/>
      <c r="V278" s="243"/>
      <c r="W278" s="243"/>
      <c r="X278" s="243"/>
      <c r="Y278" s="243"/>
      <c r="Z278" s="243"/>
      <c r="AA278" s="131"/>
      <c r="AB278" s="131"/>
      <c r="AC278" s="131"/>
      <c r="AD278" s="243"/>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131"/>
      <c r="BN278" s="131"/>
      <c r="BO278" s="131"/>
      <c r="BP278" s="131"/>
    </row>
    <row r="279" spans="1:68" ht="16.5" customHeight="1">
      <c r="A279" s="207"/>
      <c r="B279" s="207"/>
      <c r="C279" s="207"/>
      <c r="D279" s="131"/>
      <c r="E279" s="131"/>
      <c r="F279" s="243"/>
      <c r="G279" s="131"/>
      <c r="H279" s="243"/>
      <c r="I279" s="243"/>
      <c r="J279" s="243"/>
      <c r="K279" s="243"/>
      <c r="L279" s="243"/>
      <c r="M279" s="243"/>
      <c r="N279" s="243"/>
      <c r="O279" s="243"/>
      <c r="P279" s="243"/>
      <c r="Q279" s="243"/>
      <c r="R279" s="243"/>
      <c r="S279" s="243"/>
      <c r="T279" s="243"/>
      <c r="U279" s="243"/>
      <c r="V279" s="243"/>
      <c r="W279" s="243"/>
      <c r="X279" s="243"/>
      <c r="Y279" s="243"/>
      <c r="Z279" s="243"/>
      <c r="AA279" s="131"/>
      <c r="AB279" s="131"/>
      <c r="AC279" s="131"/>
      <c r="AD279" s="243"/>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c r="BN279" s="131"/>
      <c r="BO279" s="131"/>
      <c r="BP279" s="131"/>
    </row>
    <row r="280" spans="1:68" ht="16.5" customHeight="1">
      <c r="A280" s="207"/>
      <c r="B280" s="207"/>
      <c r="C280" s="207"/>
      <c r="D280" s="131"/>
      <c r="E280" s="131"/>
      <c r="F280" s="243"/>
      <c r="G280" s="131"/>
      <c r="H280" s="243"/>
      <c r="I280" s="243"/>
      <c r="J280" s="243"/>
      <c r="K280" s="243"/>
      <c r="L280" s="243"/>
      <c r="M280" s="243"/>
      <c r="N280" s="243"/>
      <c r="O280" s="243"/>
      <c r="P280" s="243"/>
      <c r="Q280" s="243"/>
      <c r="R280" s="243"/>
      <c r="S280" s="243"/>
      <c r="T280" s="243"/>
      <c r="U280" s="243"/>
      <c r="V280" s="243"/>
      <c r="W280" s="243"/>
      <c r="X280" s="243"/>
      <c r="Y280" s="243"/>
      <c r="Z280" s="243"/>
      <c r="AA280" s="131"/>
      <c r="AB280" s="131"/>
      <c r="AC280" s="131"/>
      <c r="AD280" s="243"/>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c r="BN280" s="131"/>
      <c r="BO280" s="131"/>
      <c r="BP280" s="131"/>
    </row>
    <row r="281" spans="1:68" ht="16.5" customHeight="1">
      <c r="A281" s="207"/>
      <c r="B281" s="207"/>
      <c r="C281" s="207"/>
      <c r="D281" s="131"/>
      <c r="E281" s="131"/>
      <c r="F281" s="243"/>
      <c r="G281" s="131"/>
      <c r="H281" s="243"/>
      <c r="I281" s="243"/>
      <c r="J281" s="243"/>
      <c r="K281" s="243"/>
      <c r="L281" s="243"/>
      <c r="M281" s="243"/>
      <c r="N281" s="243"/>
      <c r="O281" s="243"/>
      <c r="P281" s="243"/>
      <c r="Q281" s="243"/>
      <c r="R281" s="243"/>
      <c r="S281" s="243"/>
      <c r="T281" s="243"/>
      <c r="U281" s="243"/>
      <c r="V281" s="243"/>
      <c r="W281" s="243"/>
      <c r="X281" s="243"/>
      <c r="Y281" s="243"/>
      <c r="Z281" s="243"/>
      <c r="AA281" s="131"/>
      <c r="AB281" s="131"/>
      <c r="AC281" s="131"/>
      <c r="AD281" s="243"/>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c r="BN281" s="131"/>
      <c r="BO281" s="131"/>
      <c r="BP281" s="131"/>
    </row>
    <row r="282" spans="1:68" ht="16.5" customHeight="1">
      <c r="A282" s="207"/>
      <c r="B282" s="207"/>
      <c r="C282" s="207"/>
      <c r="D282" s="131"/>
      <c r="E282" s="131"/>
      <c r="F282" s="243"/>
      <c r="G282" s="131"/>
      <c r="H282" s="243"/>
      <c r="I282" s="243"/>
      <c r="J282" s="243"/>
      <c r="K282" s="243"/>
      <c r="L282" s="243"/>
      <c r="M282" s="243"/>
      <c r="N282" s="243"/>
      <c r="O282" s="243"/>
      <c r="P282" s="243"/>
      <c r="Q282" s="243"/>
      <c r="R282" s="243"/>
      <c r="S282" s="243"/>
      <c r="T282" s="243"/>
      <c r="U282" s="243"/>
      <c r="V282" s="243"/>
      <c r="W282" s="243"/>
      <c r="X282" s="243"/>
      <c r="Y282" s="243"/>
      <c r="Z282" s="243"/>
      <c r="AA282" s="131"/>
      <c r="AB282" s="131"/>
      <c r="AC282" s="131"/>
      <c r="AD282" s="243"/>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c r="BN282" s="131"/>
      <c r="BO282" s="131"/>
      <c r="BP282" s="131"/>
    </row>
    <row r="283" spans="1:68" ht="16.5" customHeight="1">
      <c r="A283" s="207"/>
      <c r="B283" s="207"/>
      <c r="C283" s="207"/>
      <c r="D283" s="131"/>
      <c r="E283" s="131"/>
      <c r="F283" s="243"/>
      <c r="G283" s="131"/>
      <c r="H283" s="243"/>
      <c r="I283" s="243"/>
      <c r="J283" s="243"/>
      <c r="K283" s="243"/>
      <c r="L283" s="243"/>
      <c r="M283" s="243"/>
      <c r="N283" s="243"/>
      <c r="O283" s="243"/>
      <c r="P283" s="243"/>
      <c r="Q283" s="243"/>
      <c r="R283" s="243"/>
      <c r="S283" s="243"/>
      <c r="T283" s="243"/>
      <c r="U283" s="243"/>
      <c r="V283" s="243"/>
      <c r="W283" s="243"/>
      <c r="X283" s="243"/>
      <c r="Y283" s="243"/>
      <c r="Z283" s="243"/>
      <c r="AA283" s="131"/>
      <c r="AB283" s="131"/>
      <c r="AC283" s="131"/>
      <c r="AD283" s="243"/>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row>
    <row r="284" spans="1:68" ht="16.5" customHeight="1">
      <c r="A284" s="207"/>
      <c r="B284" s="207"/>
      <c r="C284" s="207"/>
      <c r="D284" s="131"/>
      <c r="E284" s="131"/>
      <c r="F284" s="243"/>
      <c r="G284" s="131"/>
      <c r="H284" s="243"/>
      <c r="I284" s="243"/>
      <c r="J284" s="243"/>
      <c r="K284" s="243"/>
      <c r="L284" s="243"/>
      <c r="M284" s="243"/>
      <c r="N284" s="243"/>
      <c r="O284" s="243"/>
      <c r="P284" s="243"/>
      <c r="Q284" s="243"/>
      <c r="R284" s="243"/>
      <c r="S284" s="243"/>
      <c r="T284" s="243"/>
      <c r="U284" s="243"/>
      <c r="V284" s="243"/>
      <c r="W284" s="243"/>
      <c r="X284" s="243"/>
      <c r="Y284" s="243"/>
      <c r="Z284" s="243"/>
      <c r="AA284" s="131"/>
      <c r="AB284" s="131"/>
      <c r="AC284" s="131"/>
      <c r="AD284" s="243"/>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c r="BN284" s="131"/>
      <c r="BO284" s="131"/>
      <c r="BP284" s="131"/>
    </row>
    <row r="285" spans="1:68" ht="16.5" customHeight="1">
      <c r="A285" s="207"/>
      <c r="B285" s="207"/>
      <c r="C285" s="207"/>
      <c r="D285" s="131"/>
      <c r="E285" s="131"/>
      <c r="F285" s="243"/>
      <c r="G285" s="131"/>
      <c r="H285" s="243"/>
      <c r="I285" s="243"/>
      <c r="J285" s="243"/>
      <c r="K285" s="243"/>
      <c r="L285" s="243"/>
      <c r="M285" s="243"/>
      <c r="N285" s="243"/>
      <c r="O285" s="243"/>
      <c r="P285" s="243"/>
      <c r="Q285" s="243"/>
      <c r="R285" s="243"/>
      <c r="S285" s="243"/>
      <c r="T285" s="243"/>
      <c r="U285" s="243"/>
      <c r="V285" s="243"/>
      <c r="W285" s="243"/>
      <c r="X285" s="243"/>
      <c r="Y285" s="243"/>
      <c r="Z285" s="243"/>
      <c r="AA285" s="131"/>
      <c r="AB285" s="131"/>
      <c r="AC285" s="131"/>
      <c r="AD285" s="243"/>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row>
    <row r="286" spans="1:68" ht="16.5" customHeight="1">
      <c r="A286" s="207"/>
      <c r="B286" s="207"/>
      <c r="C286" s="207"/>
      <c r="D286" s="131"/>
      <c r="E286" s="131"/>
      <c r="F286" s="243"/>
      <c r="G286" s="131"/>
      <c r="H286" s="243"/>
      <c r="I286" s="243"/>
      <c r="J286" s="243"/>
      <c r="K286" s="243"/>
      <c r="L286" s="243"/>
      <c r="M286" s="243"/>
      <c r="N286" s="243"/>
      <c r="O286" s="243"/>
      <c r="P286" s="243"/>
      <c r="Q286" s="243"/>
      <c r="R286" s="243"/>
      <c r="S286" s="243"/>
      <c r="T286" s="243"/>
      <c r="U286" s="243"/>
      <c r="V286" s="243"/>
      <c r="W286" s="243"/>
      <c r="X286" s="243"/>
      <c r="Y286" s="243"/>
      <c r="Z286" s="243"/>
      <c r="AA286" s="131"/>
      <c r="AB286" s="131"/>
      <c r="AC286" s="131"/>
      <c r="AD286" s="243"/>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1"/>
      <c r="BP286" s="131"/>
    </row>
    <row r="287" spans="1:68" ht="16.5" customHeight="1">
      <c r="A287" s="207"/>
      <c r="B287" s="207"/>
      <c r="C287" s="207"/>
      <c r="D287" s="131"/>
      <c r="E287" s="131"/>
      <c r="F287" s="243"/>
      <c r="G287" s="131"/>
      <c r="H287" s="243"/>
      <c r="I287" s="243"/>
      <c r="J287" s="243"/>
      <c r="K287" s="243"/>
      <c r="L287" s="243"/>
      <c r="M287" s="243"/>
      <c r="N287" s="243"/>
      <c r="O287" s="243"/>
      <c r="P287" s="243"/>
      <c r="Q287" s="243"/>
      <c r="R287" s="243"/>
      <c r="S287" s="243"/>
      <c r="T287" s="243"/>
      <c r="U287" s="243"/>
      <c r="V287" s="243"/>
      <c r="W287" s="243"/>
      <c r="X287" s="243"/>
      <c r="Y287" s="243"/>
      <c r="Z287" s="243"/>
      <c r="AA287" s="131"/>
      <c r="AB287" s="131"/>
      <c r="AC287" s="131"/>
      <c r="AD287" s="243"/>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1"/>
    </row>
    <row r="288" spans="1:68" ht="16.5" customHeight="1">
      <c r="A288" s="207"/>
      <c r="B288" s="207"/>
      <c r="C288" s="207"/>
      <c r="D288" s="131"/>
      <c r="E288" s="131"/>
      <c r="F288" s="243"/>
      <c r="G288" s="131"/>
      <c r="H288" s="243"/>
      <c r="I288" s="243"/>
      <c r="J288" s="243"/>
      <c r="K288" s="243"/>
      <c r="L288" s="243"/>
      <c r="M288" s="243"/>
      <c r="N288" s="243"/>
      <c r="O288" s="243"/>
      <c r="P288" s="243"/>
      <c r="Q288" s="243"/>
      <c r="R288" s="243"/>
      <c r="S288" s="243"/>
      <c r="T288" s="243"/>
      <c r="U288" s="243"/>
      <c r="V288" s="243"/>
      <c r="W288" s="243"/>
      <c r="X288" s="243"/>
      <c r="Y288" s="243"/>
      <c r="Z288" s="243"/>
      <c r="AA288" s="131"/>
      <c r="AB288" s="131"/>
      <c r="AC288" s="131"/>
      <c r="AD288" s="243"/>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row>
    <row r="289" spans="1:68" ht="16.5" customHeight="1">
      <c r="A289" s="207"/>
      <c r="B289" s="207"/>
      <c r="C289" s="207"/>
      <c r="D289" s="131"/>
      <c r="E289" s="131"/>
      <c r="F289" s="243"/>
      <c r="G289" s="131"/>
      <c r="H289" s="243"/>
      <c r="I289" s="243"/>
      <c r="J289" s="243"/>
      <c r="K289" s="243"/>
      <c r="L289" s="243"/>
      <c r="M289" s="243"/>
      <c r="N289" s="243"/>
      <c r="O289" s="243"/>
      <c r="P289" s="243"/>
      <c r="Q289" s="243"/>
      <c r="R289" s="243"/>
      <c r="S289" s="243"/>
      <c r="T289" s="243"/>
      <c r="U289" s="243"/>
      <c r="V289" s="243"/>
      <c r="W289" s="243"/>
      <c r="X289" s="243"/>
      <c r="Y289" s="243"/>
      <c r="Z289" s="243"/>
      <c r="AA289" s="131"/>
      <c r="AB289" s="131"/>
      <c r="AC289" s="131"/>
      <c r="AD289" s="243"/>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row>
    <row r="290" spans="1:68" ht="16.5" customHeight="1">
      <c r="A290" s="207"/>
      <c r="B290" s="207"/>
      <c r="C290" s="207"/>
      <c r="D290" s="131"/>
      <c r="E290" s="131"/>
      <c r="F290" s="243"/>
      <c r="G290" s="131"/>
      <c r="H290" s="243"/>
      <c r="I290" s="243"/>
      <c r="J290" s="243"/>
      <c r="K290" s="243"/>
      <c r="L290" s="243"/>
      <c r="M290" s="243"/>
      <c r="N290" s="243"/>
      <c r="O290" s="243"/>
      <c r="P290" s="243"/>
      <c r="Q290" s="243"/>
      <c r="R290" s="243"/>
      <c r="S290" s="243"/>
      <c r="T290" s="243"/>
      <c r="U290" s="243"/>
      <c r="V290" s="243"/>
      <c r="W290" s="243"/>
      <c r="X290" s="243"/>
      <c r="Y290" s="243"/>
      <c r="Z290" s="243"/>
      <c r="AA290" s="131"/>
      <c r="AB290" s="131"/>
      <c r="AC290" s="131"/>
      <c r="AD290" s="243"/>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row>
    <row r="291" spans="1:68" ht="16.5" customHeight="1">
      <c r="A291" s="207"/>
      <c r="B291" s="207"/>
      <c r="C291" s="207"/>
      <c r="D291" s="131"/>
      <c r="E291" s="131"/>
      <c r="F291" s="243"/>
      <c r="G291" s="131"/>
      <c r="H291" s="243"/>
      <c r="I291" s="243"/>
      <c r="J291" s="243"/>
      <c r="K291" s="243"/>
      <c r="L291" s="243"/>
      <c r="M291" s="243"/>
      <c r="N291" s="243"/>
      <c r="O291" s="243"/>
      <c r="P291" s="243"/>
      <c r="Q291" s="243"/>
      <c r="R291" s="243"/>
      <c r="S291" s="243"/>
      <c r="T291" s="243"/>
      <c r="U291" s="243"/>
      <c r="V291" s="243"/>
      <c r="W291" s="243"/>
      <c r="X291" s="243"/>
      <c r="Y291" s="243"/>
      <c r="Z291" s="243"/>
      <c r="AA291" s="131"/>
      <c r="AB291" s="131"/>
      <c r="AC291" s="131"/>
      <c r="AD291" s="243"/>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row>
    <row r="292" spans="1:68" ht="16.5" customHeight="1">
      <c r="A292" s="207"/>
      <c r="B292" s="207"/>
      <c r="C292" s="207"/>
      <c r="D292" s="131"/>
      <c r="E292" s="131"/>
      <c r="F292" s="243"/>
      <c r="G292" s="131"/>
      <c r="H292" s="243"/>
      <c r="I292" s="243"/>
      <c r="J292" s="243"/>
      <c r="K292" s="243"/>
      <c r="L292" s="243"/>
      <c r="M292" s="243"/>
      <c r="N292" s="243"/>
      <c r="O292" s="243"/>
      <c r="P292" s="243"/>
      <c r="Q292" s="243"/>
      <c r="R292" s="243"/>
      <c r="S292" s="243"/>
      <c r="T292" s="243"/>
      <c r="U292" s="243"/>
      <c r="V292" s="243"/>
      <c r="W292" s="243"/>
      <c r="X292" s="243"/>
      <c r="Y292" s="243"/>
      <c r="Z292" s="243"/>
      <c r="AA292" s="131"/>
      <c r="AB292" s="131"/>
      <c r="AC292" s="131"/>
      <c r="AD292" s="243"/>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row>
    <row r="293" spans="1:68" ht="16.5" customHeight="1">
      <c r="A293" s="207"/>
      <c r="B293" s="207"/>
      <c r="C293" s="207"/>
      <c r="D293" s="131"/>
      <c r="E293" s="131"/>
      <c r="F293" s="243"/>
      <c r="G293" s="131"/>
      <c r="H293" s="243"/>
      <c r="I293" s="243"/>
      <c r="J293" s="243"/>
      <c r="K293" s="243"/>
      <c r="L293" s="243"/>
      <c r="M293" s="243"/>
      <c r="N293" s="243"/>
      <c r="O293" s="243"/>
      <c r="P293" s="243"/>
      <c r="Q293" s="243"/>
      <c r="R293" s="243"/>
      <c r="S293" s="243"/>
      <c r="T293" s="243"/>
      <c r="U293" s="243"/>
      <c r="V293" s="243"/>
      <c r="W293" s="243"/>
      <c r="X293" s="243"/>
      <c r="Y293" s="243"/>
      <c r="Z293" s="243"/>
      <c r="AA293" s="131"/>
      <c r="AB293" s="131"/>
      <c r="AC293" s="131"/>
      <c r="AD293" s="243"/>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row>
    <row r="294" spans="1:68" ht="16.5" customHeight="1">
      <c r="A294" s="207"/>
      <c r="B294" s="207"/>
      <c r="C294" s="207"/>
      <c r="D294" s="131"/>
      <c r="E294" s="131"/>
      <c r="F294" s="243"/>
      <c r="G294" s="131"/>
      <c r="H294" s="243"/>
      <c r="I294" s="243"/>
      <c r="J294" s="243"/>
      <c r="K294" s="243"/>
      <c r="L294" s="243"/>
      <c r="M294" s="243"/>
      <c r="N294" s="243"/>
      <c r="O294" s="243"/>
      <c r="P294" s="243"/>
      <c r="Q294" s="243"/>
      <c r="R294" s="243"/>
      <c r="S294" s="243"/>
      <c r="T294" s="243"/>
      <c r="U294" s="243"/>
      <c r="V294" s="243"/>
      <c r="W294" s="243"/>
      <c r="X294" s="243"/>
      <c r="Y294" s="243"/>
      <c r="Z294" s="243"/>
      <c r="AA294" s="131"/>
      <c r="AB294" s="131"/>
      <c r="AC294" s="131"/>
      <c r="AD294" s="243"/>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row>
    <row r="295" spans="1:68" ht="16.5" customHeight="1">
      <c r="A295" s="207"/>
      <c r="B295" s="207"/>
      <c r="C295" s="207"/>
      <c r="D295" s="131"/>
      <c r="E295" s="131"/>
      <c r="F295" s="243"/>
      <c r="G295" s="131"/>
      <c r="H295" s="243"/>
      <c r="I295" s="243"/>
      <c r="J295" s="243"/>
      <c r="K295" s="243"/>
      <c r="L295" s="243"/>
      <c r="M295" s="243"/>
      <c r="N295" s="243"/>
      <c r="O295" s="243"/>
      <c r="P295" s="243"/>
      <c r="Q295" s="243"/>
      <c r="R295" s="243"/>
      <c r="S295" s="243"/>
      <c r="T295" s="243"/>
      <c r="U295" s="243"/>
      <c r="V295" s="243"/>
      <c r="W295" s="243"/>
      <c r="X295" s="243"/>
      <c r="Y295" s="243"/>
      <c r="Z295" s="243"/>
      <c r="AA295" s="131"/>
      <c r="AB295" s="131"/>
      <c r="AC295" s="131"/>
      <c r="AD295" s="243"/>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row>
    <row r="296" spans="1:68" ht="16.5" customHeight="1">
      <c r="A296" s="207"/>
      <c r="B296" s="207"/>
      <c r="C296" s="207"/>
      <c r="D296" s="131"/>
      <c r="E296" s="131"/>
      <c r="F296" s="243"/>
      <c r="G296" s="131"/>
      <c r="H296" s="243"/>
      <c r="I296" s="243"/>
      <c r="J296" s="243"/>
      <c r="K296" s="243"/>
      <c r="L296" s="243"/>
      <c r="M296" s="243"/>
      <c r="N296" s="243"/>
      <c r="O296" s="243"/>
      <c r="P296" s="243"/>
      <c r="Q296" s="243"/>
      <c r="R296" s="243"/>
      <c r="S296" s="243"/>
      <c r="T296" s="243"/>
      <c r="U296" s="243"/>
      <c r="V296" s="243"/>
      <c r="W296" s="243"/>
      <c r="X296" s="243"/>
      <c r="Y296" s="243"/>
      <c r="Z296" s="243"/>
      <c r="AA296" s="131"/>
      <c r="AB296" s="131"/>
      <c r="AC296" s="131"/>
      <c r="AD296" s="243"/>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row>
    <row r="297" spans="1:68" ht="16.5" customHeight="1">
      <c r="A297" s="207"/>
      <c r="B297" s="207"/>
      <c r="C297" s="207"/>
      <c r="D297" s="131"/>
      <c r="E297" s="131"/>
      <c r="F297" s="243"/>
      <c r="G297" s="131"/>
      <c r="H297" s="243"/>
      <c r="I297" s="243"/>
      <c r="J297" s="243"/>
      <c r="K297" s="243"/>
      <c r="L297" s="243"/>
      <c r="M297" s="243"/>
      <c r="N297" s="243"/>
      <c r="O297" s="243"/>
      <c r="P297" s="243"/>
      <c r="Q297" s="243"/>
      <c r="R297" s="243"/>
      <c r="S297" s="243"/>
      <c r="T297" s="243"/>
      <c r="U297" s="243"/>
      <c r="V297" s="243"/>
      <c r="W297" s="243"/>
      <c r="X297" s="243"/>
      <c r="Y297" s="243"/>
      <c r="Z297" s="243"/>
      <c r="AA297" s="131"/>
      <c r="AB297" s="131"/>
      <c r="AC297" s="131"/>
      <c r="AD297" s="243"/>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row>
    <row r="298" spans="1:68" ht="16.5" customHeight="1">
      <c r="A298" s="207"/>
      <c r="B298" s="207"/>
      <c r="C298" s="207"/>
      <c r="D298" s="131"/>
      <c r="E298" s="131"/>
      <c r="F298" s="243"/>
      <c r="G298" s="131"/>
      <c r="H298" s="243"/>
      <c r="I298" s="243"/>
      <c r="J298" s="243"/>
      <c r="K298" s="243"/>
      <c r="L298" s="243"/>
      <c r="M298" s="243"/>
      <c r="N298" s="243"/>
      <c r="O298" s="243"/>
      <c r="P298" s="243"/>
      <c r="Q298" s="243"/>
      <c r="R298" s="243"/>
      <c r="S298" s="243"/>
      <c r="T298" s="243"/>
      <c r="U298" s="243"/>
      <c r="V298" s="243"/>
      <c r="W298" s="243"/>
      <c r="X298" s="243"/>
      <c r="Y298" s="243"/>
      <c r="Z298" s="243"/>
      <c r="AA298" s="131"/>
      <c r="AB298" s="131"/>
      <c r="AC298" s="131"/>
      <c r="AD298" s="243"/>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row>
    <row r="299" spans="1:68" ht="16.5" customHeight="1">
      <c r="A299" s="207"/>
      <c r="B299" s="207"/>
      <c r="C299" s="207"/>
      <c r="D299" s="131"/>
      <c r="E299" s="131"/>
      <c r="F299" s="243"/>
      <c r="G299" s="131"/>
      <c r="H299" s="243"/>
      <c r="I299" s="243"/>
      <c r="J299" s="243"/>
      <c r="K299" s="243"/>
      <c r="L299" s="243"/>
      <c r="M299" s="243"/>
      <c r="N299" s="243"/>
      <c r="O299" s="243"/>
      <c r="P299" s="243"/>
      <c r="Q299" s="243"/>
      <c r="R299" s="243"/>
      <c r="S299" s="243"/>
      <c r="T299" s="243"/>
      <c r="U299" s="243"/>
      <c r="V299" s="243"/>
      <c r="W299" s="243"/>
      <c r="X299" s="243"/>
      <c r="Y299" s="243"/>
      <c r="Z299" s="243"/>
      <c r="AA299" s="131"/>
      <c r="AB299" s="131"/>
      <c r="AC299" s="131"/>
      <c r="AD299" s="243"/>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row>
    <row r="300" spans="1:68" ht="16.5" customHeight="1">
      <c r="A300" s="207"/>
      <c r="B300" s="207"/>
      <c r="C300" s="207"/>
      <c r="D300" s="131"/>
      <c r="E300" s="131"/>
      <c r="F300" s="243"/>
      <c r="G300" s="131"/>
      <c r="H300" s="243"/>
      <c r="I300" s="243"/>
      <c r="J300" s="243"/>
      <c r="K300" s="243"/>
      <c r="L300" s="243"/>
      <c r="M300" s="243"/>
      <c r="N300" s="243"/>
      <c r="O300" s="243"/>
      <c r="P300" s="243"/>
      <c r="Q300" s="243"/>
      <c r="R300" s="243"/>
      <c r="S300" s="243"/>
      <c r="T300" s="243"/>
      <c r="U300" s="243"/>
      <c r="V300" s="243"/>
      <c r="W300" s="243"/>
      <c r="X300" s="243"/>
      <c r="Y300" s="243"/>
      <c r="Z300" s="243"/>
      <c r="AA300" s="131"/>
      <c r="AB300" s="131"/>
      <c r="AC300" s="131"/>
      <c r="AD300" s="243"/>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row>
    <row r="301" spans="1:68" ht="16.5" customHeight="1">
      <c r="A301" s="207"/>
      <c r="B301" s="207"/>
      <c r="C301" s="207"/>
      <c r="D301" s="131"/>
      <c r="E301" s="131"/>
      <c r="F301" s="243"/>
      <c r="G301" s="131"/>
      <c r="H301" s="243"/>
      <c r="I301" s="243"/>
      <c r="J301" s="243"/>
      <c r="K301" s="243"/>
      <c r="L301" s="243"/>
      <c r="M301" s="243"/>
      <c r="N301" s="243"/>
      <c r="O301" s="243"/>
      <c r="P301" s="243"/>
      <c r="Q301" s="243"/>
      <c r="R301" s="243"/>
      <c r="S301" s="243"/>
      <c r="T301" s="243"/>
      <c r="U301" s="243"/>
      <c r="V301" s="243"/>
      <c r="W301" s="243"/>
      <c r="X301" s="243"/>
      <c r="Y301" s="243"/>
      <c r="Z301" s="243"/>
      <c r="AA301" s="131"/>
      <c r="AB301" s="131"/>
      <c r="AC301" s="131"/>
      <c r="AD301" s="243"/>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row>
    <row r="302" spans="1:68" ht="16.5" customHeight="1">
      <c r="A302" s="207"/>
      <c r="B302" s="207"/>
      <c r="C302" s="207"/>
      <c r="D302" s="131"/>
      <c r="E302" s="131"/>
      <c r="F302" s="243"/>
      <c r="G302" s="131"/>
      <c r="H302" s="243"/>
      <c r="I302" s="243"/>
      <c r="J302" s="243"/>
      <c r="K302" s="243"/>
      <c r="L302" s="243"/>
      <c r="M302" s="243"/>
      <c r="N302" s="243"/>
      <c r="O302" s="243"/>
      <c r="P302" s="243"/>
      <c r="Q302" s="243"/>
      <c r="R302" s="243"/>
      <c r="S302" s="243"/>
      <c r="T302" s="243"/>
      <c r="U302" s="243"/>
      <c r="V302" s="243"/>
      <c r="W302" s="243"/>
      <c r="X302" s="243"/>
      <c r="Y302" s="243"/>
      <c r="Z302" s="243"/>
      <c r="AA302" s="131"/>
      <c r="AB302" s="131"/>
      <c r="AC302" s="131"/>
      <c r="AD302" s="243"/>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row>
    <row r="303" spans="1:68" ht="16.5" customHeight="1">
      <c r="A303" s="207"/>
      <c r="B303" s="207"/>
      <c r="C303" s="207"/>
      <c r="D303" s="131"/>
      <c r="E303" s="131"/>
      <c r="F303" s="243"/>
      <c r="G303" s="131"/>
      <c r="H303" s="243"/>
      <c r="I303" s="243"/>
      <c r="J303" s="243"/>
      <c r="K303" s="243"/>
      <c r="L303" s="243"/>
      <c r="M303" s="243"/>
      <c r="N303" s="243"/>
      <c r="O303" s="243"/>
      <c r="P303" s="243"/>
      <c r="Q303" s="243"/>
      <c r="R303" s="243"/>
      <c r="S303" s="243"/>
      <c r="T303" s="243"/>
      <c r="U303" s="243"/>
      <c r="V303" s="243"/>
      <c r="W303" s="243"/>
      <c r="X303" s="243"/>
      <c r="Y303" s="243"/>
      <c r="Z303" s="243"/>
      <c r="AA303" s="131"/>
      <c r="AB303" s="131"/>
      <c r="AC303" s="131"/>
      <c r="AD303" s="243"/>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row>
    <row r="304" spans="1:68" ht="16.5" customHeight="1">
      <c r="A304" s="207"/>
      <c r="B304" s="207"/>
      <c r="C304" s="207"/>
      <c r="D304" s="131"/>
      <c r="E304" s="131"/>
      <c r="F304" s="243"/>
      <c r="G304" s="131"/>
      <c r="H304" s="243"/>
      <c r="I304" s="243"/>
      <c r="J304" s="243"/>
      <c r="K304" s="243"/>
      <c r="L304" s="243"/>
      <c r="M304" s="243"/>
      <c r="N304" s="243"/>
      <c r="O304" s="243"/>
      <c r="P304" s="243"/>
      <c r="Q304" s="243"/>
      <c r="R304" s="243"/>
      <c r="S304" s="243"/>
      <c r="T304" s="243"/>
      <c r="U304" s="243"/>
      <c r="V304" s="243"/>
      <c r="W304" s="243"/>
      <c r="X304" s="243"/>
      <c r="Y304" s="243"/>
      <c r="Z304" s="243"/>
      <c r="AA304" s="131"/>
      <c r="AB304" s="131"/>
      <c r="AC304" s="131"/>
      <c r="AD304" s="243"/>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row>
    <row r="305" spans="1:68" ht="16.5" customHeight="1">
      <c r="A305" s="207"/>
      <c r="B305" s="207"/>
      <c r="C305" s="207"/>
      <c r="D305" s="131"/>
      <c r="E305" s="131"/>
      <c r="F305" s="243"/>
      <c r="G305" s="131"/>
      <c r="H305" s="243"/>
      <c r="I305" s="243"/>
      <c r="J305" s="243"/>
      <c r="K305" s="243"/>
      <c r="L305" s="243"/>
      <c r="M305" s="243"/>
      <c r="N305" s="243"/>
      <c r="O305" s="243"/>
      <c r="P305" s="243"/>
      <c r="Q305" s="243"/>
      <c r="R305" s="243"/>
      <c r="S305" s="243"/>
      <c r="T305" s="243"/>
      <c r="U305" s="243"/>
      <c r="V305" s="243"/>
      <c r="W305" s="243"/>
      <c r="X305" s="243"/>
      <c r="Y305" s="243"/>
      <c r="Z305" s="243"/>
      <c r="AA305" s="131"/>
      <c r="AB305" s="131"/>
      <c r="AC305" s="131"/>
      <c r="AD305" s="243"/>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row>
    <row r="306" spans="1:68" ht="16.5" customHeight="1">
      <c r="A306" s="207"/>
      <c r="B306" s="207"/>
      <c r="C306" s="207"/>
      <c r="D306" s="131"/>
      <c r="E306" s="131"/>
      <c r="F306" s="243"/>
      <c r="G306" s="131"/>
      <c r="H306" s="243"/>
      <c r="I306" s="243"/>
      <c r="J306" s="243"/>
      <c r="K306" s="243"/>
      <c r="L306" s="243"/>
      <c r="M306" s="243"/>
      <c r="N306" s="243"/>
      <c r="O306" s="243"/>
      <c r="P306" s="243"/>
      <c r="Q306" s="243"/>
      <c r="R306" s="243"/>
      <c r="S306" s="243"/>
      <c r="T306" s="243"/>
      <c r="U306" s="243"/>
      <c r="V306" s="243"/>
      <c r="W306" s="243"/>
      <c r="X306" s="243"/>
      <c r="Y306" s="243"/>
      <c r="Z306" s="243"/>
      <c r="AA306" s="131"/>
      <c r="AB306" s="131"/>
      <c r="AC306" s="131"/>
      <c r="AD306" s="243"/>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row>
    <row r="307" spans="1:68" ht="16.5" customHeight="1">
      <c r="A307" s="207"/>
      <c r="B307" s="207"/>
      <c r="C307" s="207"/>
      <c r="D307" s="131"/>
      <c r="E307" s="131"/>
      <c r="F307" s="243"/>
      <c r="G307" s="131"/>
      <c r="H307" s="243"/>
      <c r="I307" s="243"/>
      <c r="J307" s="243"/>
      <c r="K307" s="243"/>
      <c r="L307" s="243"/>
      <c r="M307" s="243"/>
      <c r="N307" s="243"/>
      <c r="O307" s="243"/>
      <c r="P307" s="243"/>
      <c r="Q307" s="243"/>
      <c r="R307" s="243"/>
      <c r="S307" s="243"/>
      <c r="T307" s="243"/>
      <c r="U307" s="243"/>
      <c r="V307" s="243"/>
      <c r="W307" s="243"/>
      <c r="X307" s="243"/>
      <c r="Y307" s="243"/>
      <c r="Z307" s="243"/>
      <c r="AA307" s="131"/>
      <c r="AB307" s="131"/>
      <c r="AC307" s="131"/>
      <c r="AD307" s="243"/>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row>
    <row r="308" spans="1:68" ht="16.5" customHeight="1">
      <c r="A308" s="207"/>
      <c r="B308" s="207"/>
      <c r="C308" s="207"/>
      <c r="D308" s="131"/>
      <c r="E308" s="131"/>
      <c r="F308" s="243"/>
      <c r="G308" s="131"/>
      <c r="H308" s="243"/>
      <c r="I308" s="243"/>
      <c r="J308" s="243"/>
      <c r="K308" s="243"/>
      <c r="L308" s="243"/>
      <c r="M308" s="243"/>
      <c r="N308" s="243"/>
      <c r="O308" s="243"/>
      <c r="P308" s="243"/>
      <c r="Q308" s="243"/>
      <c r="R308" s="243"/>
      <c r="S308" s="243"/>
      <c r="T308" s="243"/>
      <c r="U308" s="243"/>
      <c r="V308" s="243"/>
      <c r="W308" s="243"/>
      <c r="X308" s="243"/>
      <c r="Y308" s="243"/>
      <c r="Z308" s="243"/>
      <c r="AA308" s="131"/>
      <c r="AB308" s="131"/>
      <c r="AC308" s="131"/>
      <c r="AD308" s="243"/>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row>
    <row r="309" spans="1:68" ht="16.5" customHeight="1">
      <c r="A309" s="207"/>
      <c r="B309" s="207"/>
      <c r="C309" s="207"/>
      <c r="D309" s="131"/>
      <c r="E309" s="131"/>
      <c r="F309" s="243"/>
      <c r="G309" s="131"/>
      <c r="H309" s="243"/>
      <c r="I309" s="243"/>
      <c r="J309" s="243"/>
      <c r="K309" s="243"/>
      <c r="L309" s="243"/>
      <c r="M309" s="243"/>
      <c r="N309" s="243"/>
      <c r="O309" s="243"/>
      <c r="P309" s="243"/>
      <c r="Q309" s="243"/>
      <c r="R309" s="243"/>
      <c r="S309" s="243"/>
      <c r="T309" s="243"/>
      <c r="U309" s="243"/>
      <c r="V309" s="243"/>
      <c r="W309" s="243"/>
      <c r="X309" s="243"/>
      <c r="Y309" s="243"/>
      <c r="Z309" s="243"/>
      <c r="AA309" s="131"/>
      <c r="AB309" s="131"/>
      <c r="AC309" s="131"/>
      <c r="AD309" s="243"/>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row>
    <row r="310" spans="1:68" ht="16.5" customHeight="1">
      <c r="A310" s="207"/>
      <c r="B310" s="207"/>
      <c r="C310" s="207"/>
      <c r="D310" s="131"/>
      <c r="E310" s="131"/>
      <c r="F310" s="243"/>
      <c r="G310" s="131"/>
      <c r="H310" s="243"/>
      <c r="I310" s="243"/>
      <c r="J310" s="243"/>
      <c r="K310" s="243"/>
      <c r="L310" s="243"/>
      <c r="M310" s="243"/>
      <c r="N310" s="243"/>
      <c r="O310" s="243"/>
      <c r="P310" s="243"/>
      <c r="Q310" s="243"/>
      <c r="R310" s="243"/>
      <c r="S310" s="243"/>
      <c r="T310" s="243"/>
      <c r="U310" s="243"/>
      <c r="V310" s="243"/>
      <c r="W310" s="243"/>
      <c r="X310" s="243"/>
      <c r="Y310" s="243"/>
      <c r="Z310" s="243"/>
      <c r="AA310" s="131"/>
      <c r="AB310" s="131"/>
      <c r="AC310" s="131"/>
      <c r="AD310" s="243"/>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row>
    <row r="311" spans="1:68" ht="16.5" customHeight="1">
      <c r="A311" s="207"/>
      <c r="B311" s="207"/>
      <c r="C311" s="207"/>
      <c r="D311" s="131"/>
      <c r="E311" s="131"/>
      <c r="F311" s="243"/>
      <c r="G311" s="131"/>
      <c r="H311" s="243"/>
      <c r="I311" s="243"/>
      <c r="J311" s="243"/>
      <c r="K311" s="243"/>
      <c r="L311" s="243"/>
      <c r="M311" s="243"/>
      <c r="N311" s="243"/>
      <c r="O311" s="243"/>
      <c r="P311" s="243"/>
      <c r="Q311" s="243"/>
      <c r="R311" s="243"/>
      <c r="S311" s="243"/>
      <c r="T311" s="243"/>
      <c r="U311" s="243"/>
      <c r="V311" s="243"/>
      <c r="W311" s="243"/>
      <c r="X311" s="243"/>
      <c r="Y311" s="243"/>
      <c r="Z311" s="243"/>
      <c r="AA311" s="131"/>
      <c r="AB311" s="131"/>
      <c r="AC311" s="131"/>
      <c r="AD311" s="243"/>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row>
    <row r="312" spans="1:68" ht="16.5" customHeight="1">
      <c r="A312" s="207"/>
      <c r="B312" s="207"/>
      <c r="C312" s="207"/>
      <c r="D312" s="131"/>
      <c r="E312" s="131"/>
      <c r="F312" s="243"/>
      <c r="G312" s="131"/>
      <c r="H312" s="243"/>
      <c r="I312" s="243"/>
      <c r="J312" s="243"/>
      <c r="K312" s="243"/>
      <c r="L312" s="243"/>
      <c r="M312" s="243"/>
      <c r="N312" s="243"/>
      <c r="O312" s="243"/>
      <c r="P312" s="243"/>
      <c r="Q312" s="243"/>
      <c r="R312" s="243"/>
      <c r="S312" s="243"/>
      <c r="T312" s="243"/>
      <c r="U312" s="243"/>
      <c r="V312" s="243"/>
      <c r="W312" s="243"/>
      <c r="X312" s="243"/>
      <c r="Y312" s="243"/>
      <c r="Z312" s="243"/>
      <c r="AA312" s="131"/>
      <c r="AB312" s="131"/>
      <c r="AC312" s="131"/>
      <c r="AD312" s="243"/>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row>
    <row r="313" spans="1:68" ht="16.5" customHeight="1">
      <c r="A313" s="207"/>
      <c r="B313" s="207"/>
      <c r="C313" s="207"/>
      <c r="D313" s="131"/>
      <c r="E313" s="131"/>
      <c r="F313" s="243"/>
      <c r="G313" s="131"/>
      <c r="H313" s="243"/>
      <c r="I313" s="243"/>
      <c r="J313" s="243"/>
      <c r="K313" s="243"/>
      <c r="L313" s="243"/>
      <c r="M313" s="243"/>
      <c r="N313" s="243"/>
      <c r="O313" s="243"/>
      <c r="P313" s="243"/>
      <c r="Q313" s="243"/>
      <c r="R313" s="243"/>
      <c r="S313" s="243"/>
      <c r="T313" s="243"/>
      <c r="U313" s="243"/>
      <c r="V313" s="243"/>
      <c r="W313" s="243"/>
      <c r="X313" s="243"/>
      <c r="Y313" s="243"/>
      <c r="Z313" s="243"/>
      <c r="AA313" s="131"/>
      <c r="AB313" s="131"/>
      <c r="AC313" s="131"/>
      <c r="AD313" s="243"/>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row>
    <row r="314" spans="1:68" ht="16.5" customHeight="1">
      <c r="A314" s="207"/>
      <c r="B314" s="207"/>
      <c r="C314" s="207"/>
      <c r="D314" s="131"/>
      <c r="E314" s="131"/>
      <c r="F314" s="243"/>
      <c r="G314" s="131"/>
      <c r="H314" s="243"/>
      <c r="I314" s="243"/>
      <c r="J314" s="243"/>
      <c r="K314" s="243"/>
      <c r="L314" s="243"/>
      <c r="M314" s="243"/>
      <c r="N314" s="243"/>
      <c r="O314" s="243"/>
      <c r="P314" s="243"/>
      <c r="Q314" s="243"/>
      <c r="R314" s="243"/>
      <c r="S314" s="243"/>
      <c r="T314" s="243"/>
      <c r="U314" s="243"/>
      <c r="V314" s="243"/>
      <c r="W314" s="243"/>
      <c r="X314" s="243"/>
      <c r="Y314" s="243"/>
      <c r="Z314" s="243"/>
      <c r="AA314" s="131"/>
      <c r="AB314" s="131"/>
      <c r="AC314" s="131"/>
      <c r="AD314" s="243"/>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row>
    <row r="315" spans="1:68" ht="16.5" customHeight="1">
      <c r="A315" s="207"/>
      <c r="B315" s="207"/>
      <c r="C315" s="207"/>
      <c r="D315" s="131"/>
      <c r="E315" s="131"/>
      <c r="F315" s="243"/>
      <c r="G315" s="131"/>
      <c r="H315" s="243"/>
      <c r="I315" s="243"/>
      <c r="J315" s="243"/>
      <c r="K315" s="243"/>
      <c r="L315" s="243"/>
      <c r="M315" s="243"/>
      <c r="N315" s="243"/>
      <c r="O315" s="243"/>
      <c r="P315" s="243"/>
      <c r="Q315" s="243"/>
      <c r="R315" s="243"/>
      <c r="S315" s="243"/>
      <c r="T315" s="243"/>
      <c r="U315" s="243"/>
      <c r="V315" s="243"/>
      <c r="W315" s="243"/>
      <c r="X315" s="243"/>
      <c r="Y315" s="243"/>
      <c r="Z315" s="243"/>
      <c r="AA315" s="131"/>
      <c r="AB315" s="131"/>
      <c r="AC315" s="131"/>
      <c r="AD315" s="243"/>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row>
    <row r="316" spans="1:68" ht="16.5" customHeight="1">
      <c r="A316" s="207"/>
      <c r="B316" s="207"/>
      <c r="C316" s="207"/>
      <c r="D316" s="131"/>
      <c r="E316" s="131"/>
      <c r="F316" s="243"/>
      <c r="G316" s="131"/>
      <c r="H316" s="243"/>
      <c r="I316" s="243"/>
      <c r="J316" s="243"/>
      <c r="K316" s="243"/>
      <c r="L316" s="243"/>
      <c r="M316" s="243"/>
      <c r="N316" s="243"/>
      <c r="O316" s="243"/>
      <c r="P316" s="243"/>
      <c r="Q316" s="243"/>
      <c r="R316" s="243"/>
      <c r="S316" s="243"/>
      <c r="T316" s="243"/>
      <c r="U316" s="243"/>
      <c r="V316" s="243"/>
      <c r="W316" s="243"/>
      <c r="X316" s="243"/>
      <c r="Y316" s="243"/>
      <c r="Z316" s="243"/>
      <c r="AA316" s="131"/>
      <c r="AB316" s="131"/>
      <c r="AC316" s="131"/>
      <c r="AD316" s="243"/>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row>
    <row r="317" spans="1:68" ht="16.5" customHeight="1">
      <c r="A317" s="207"/>
      <c r="B317" s="207"/>
      <c r="C317" s="207"/>
      <c r="D317" s="131"/>
      <c r="E317" s="131"/>
      <c r="F317" s="243"/>
      <c r="G317" s="131"/>
      <c r="H317" s="243"/>
      <c r="I317" s="243"/>
      <c r="J317" s="243"/>
      <c r="K317" s="243"/>
      <c r="L317" s="243"/>
      <c r="M317" s="243"/>
      <c r="N317" s="243"/>
      <c r="O317" s="243"/>
      <c r="P317" s="243"/>
      <c r="Q317" s="243"/>
      <c r="R317" s="243"/>
      <c r="S317" s="243"/>
      <c r="T317" s="243"/>
      <c r="U317" s="243"/>
      <c r="V317" s="243"/>
      <c r="W317" s="243"/>
      <c r="X317" s="243"/>
      <c r="Y317" s="243"/>
      <c r="Z317" s="243"/>
      <c r="AA317" s="131"/>
      <c r="AB317" s="131"/>
      <c r="AC317" s="131"/>
      <c r="AD317" s="243"/>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row>
    <row r="318" spans="1:68" ht="16.5" customHeight="1">
      <c r="A318" s="207"/>
      <c r="B318" s="207"/>
      <c r="C318" s="207"/>
      <c r="D318" s="131"/>
      <c r="E318" s="131"/>
      <c r="F318" s="243"/>
      <c r="G318" s="131"/>
      <c r="H318" s="243"/>
      <c r="I318" s="243"/>
      <c r="J318" s="243"/>
      <c r="K318" s="243"/>
      <c r="L318" s="243"/>
      <c r="M318" s="243"/>
      <c r="N318" s="243"/>
      <c r="O318" s="243"/>
      <c r="P318" s="243"/>
      <c r="Q318" s="243"/>
      <c r="R318" s="243"/>
      <c r="S318" s="243"/>
      <c r="T318" s="243"/>
      <c r="U318" s="243"/>
      <c r="V318" s="243"/>
      <c r="W318" s="243"/>
      <c r="X318" s="243"/>
      <c r="Y318" s="243"/>
      <c r="Z318" s="243"/>
      <c r="AA318" s="131"/>
      <c r="AB318" s="131"/>
      <c r="AC318" s="131"/>
      <c r="AD318" s="243"/>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row>
    <row r="319" spans="1:68" ht="16.5" customHeight="1">
      <c r="A319" s="207"/>
      <c r="B319" s="207"/>
      <c r="C319" s="207"/>
      <c r="D319" s="131"/>
      <c r="E319" s="131"/>
      <c r="F319" s="243"/>
      <c r="G319" s="131"/>
      <c r="H319" s="243"/>
      <c r="I319" s="243"/>
      <c r="J319" s="243"/>
      <c r="K319" s="243"/>
      <c r="L319" s="243"/>
      <c r="M319" s="243"/>
      <c r="N319" s="243"/>
      <c r="O319" s="243"/>
      <c r="P319" s="243"/>
      <c r="Q319" s="243"/>
      <c r="R319" s="243"/>
      <c r="S319" s="243"/>
      <c r="T319" s="243"/>
      <c r="U319" s="243"/>
      <c r="V319" s="243"/>
      <c r="W319" s="243"/>
      <c r="X319" s="243"/>
      <c r="Y319" s="243"/>
      <c r="Z319" s="243"/>
      <c r="AA319" s="131"/>
      <c r="AB319" s="131"/>
      <c r="AC319" s="131"/>
      <c r="AD319" s="243"/>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row>
    <row r="320" spans="1:68" ht="16.5" customHeight="1">
      <c r="A320" s="207"/>
      <c r="B320" s="207"/>
      <c r="C320" s="207"/>
      <c r="D320" s="131"/>
      <c r="E320" s="131"/>
      <c r="F320" s="243"/>
      <c r="G320" s="131"/>
      <c r="H320" s="243"/>
      <c r="I320" s="243"/>
      <c r="J320" s="243"/>
      <c r="K320" s="243"/>
      <c r="L320" s="243"/>
      <c r="M320" s="243"/>
      <c r="N320" s="243"/>
      <c r="O320" s="243"/>
      <c r="P320" s="243"/>
      <c r="Q320" s="243"/>
      <c r="R320" s="243"/>
      <c r="S320" s="243"/>
      <c r="T320" s="243"/>
      <c r="U320" s="243"/>
      <c r="V320" s="243"/>
      <c r="W320" s="243"/>
      <c r="X320" s="243"/>
      <c r="Y320" s="243"/>
      <c r="Z320" s="243"/>
      <c r="AA320" s="131"/>
      <c r="AB320" s="131"/>
      <c r="AC320" s="131"/>
      <c r="AD320" s="243"/>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row>
    <row r="321" spans="1:68" ht="16.5" customHeight="1">
      <c r="A321" s="207"/>
      <c r="B321" s="207"/>
      <c r="C321" s="207"/>
      <c r="D321" s="131"/>
      <c r="E321" s="131"/>
      <c r="F321" s="243"/>
      <c r="G321" s="131"/>
      <c r="H321" s="243"/>
      <c r="I321" s="243"/>
      <c r="J321" s="243"/>
      <c r="K321" s="243"/>
      <c r="L321" s="243"/>
      <c r="M321" s="243"/>
      <c r="N321" s="243"/>
      <c r="O321" s="243"/>
      <c r="P321" s="243"/>
      <c r="Q321" s="243"/>
      <c r="R321" s="243"/>
      <c r="S321" s="243"/>
      <c r="T321" s="243"/>
      <c r="U321" s="243"/>
      <c r="V321" s="243"/>
      <c r="W321" s="243"/>
      <c r="X321" s="243"/>
      <c r="Y321" s="243"/>
      <c r="Z321" s="243"/>
      <c r="AA321" s="131"/>
      <c r="AB321" s="131"/>
      <c r="AC321" s="131"/>
      <c r="AD321" s="243"/>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row>
    <row r="322" spans="1:68" ht="16.5" customHeight="1">
      <c r="A322" s="207"/>
      <c r="B322" s="207"/>
      <c r="C322" s="207"/>
      <c r="D322" s="131"/>
      <c r="E322" s="131"/>
      <c r="F322" s="243"/>
      <c r="G322" s="131"/>
      <c r="H322" s="243"/>
      <c r="I322" s="243"/>
      <c r="J322" s="243"/>
      <c r="K322" s="243"/>
      <c r="L322" s="243"/>
      <c r="M322" s="243"/>
      <c r="N322" s="243"/>
      <c r="O322" s="243"/>
      <c r="P322" s="243"/>
      <c r="Q322" s="243"/>
      <c r="R322" s="243"/>
      <c r="S322" s="243"/>
      <c r="T322" s="243"/>
      <c r="U322" s="243"/>
      <c r="V322" s="243"/>
      <c r="W322" s="243"/>
      <c r="X322" s="243"/>
      <c r="Y322" s="243"/>
      <c r="Z322" s="243"/>
      <c r="AA322" s="131"/>
      <c r="AB322" s="131"/>
      <c r="AC322" s="131"/>
      <c r="AD322" s="243"/>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row>
    <row r="323" spans="1:68" ht="16.5" customHeight="1">
      <c r="A323" s="207"/>
      <c r="B323" s="207"/>
      <c r="C323" s="207"/>
      <c r="D323" s="131"/>
      <c r="E323" s="131"/>
      <c r="F323" s="243"/>
      <c r="G323" s="131"/>
      <c r="H323" s="243"/>
      <c r="I323" s="243"/>
      <c r="J323" s="243"/>
      <c r="K323" s="243"/>
      <c r="L323" s="243"/>
      <c r="M323" s="243"/>
      <c r="N323" s="243"/>
      <c r="O323" s="243"/>
      <c r="P323" s="243"/>
      <c r="Q323" s="243"/>
      <c r="R323" s="243"/>
      <c r="S323" s="243"/>
      <c r="T323" s="243"/>
      <c r="U323" s="243"/>
      <c r="V323" s="243"/>
      <c r="W323" s="243"/>
      <c r="X323" s="243"/>
      <c r="Y323" s="243"/>
      <c r="Z323" s="243"/>
      <c r="AA323" s="131"/>
      <c r="AB323" s="131"/>
      <c r="AC323" s="131"/>
      <c r="AD323" s="243"/>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row>
    <row r="324" spans="1:68" ht="16.5" customHeight="1">
      <c r="A324" s="207"/>
      <c r="B324" s="207"/>
      <c r="C324" s="207"/>
      <c r="D324" s="131"/>
      <c r="E324" s="131"/>
      <c r="F324" s="243"/>
      <c r="G324" s="131"/>
      <c r="H324" s="243"/>
      <c r="I324" s="243"/>
      <c r="J324" s="243"/>
      <c r="K324" s="243"/>
      <c r="L324" s="243"/>
      <c r="M324" s="243"/>
      <c r="N324" s="243"/>
      <c r="O324" s="243"/>
      <c r="P324" s="243"/>
      <c r="Q324" s="243"/>
      <c r="R324" s="243"/>
      <c r="S324" s="243"/>
      <c r="T324" s="243"/>
      <c r="U324" s="243"/>
      <c r="V324" s="243"/>
      <c r="W324" s="243"/>
      <c r="X324" s="243"/>
      <c r="Y324" s="243"/>
      <c r="Z324" s="243"/>
      <c r="AA324" s="131"/>
      <c r="AB324" s="131"/>
      <c r="AC324" s="131"/>
      <c r="AD324" s="243"/>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row>
    <row r="325" spans="1:68" ht="16.5" customHeight="1">
      <c r="A325" s="207"/>
      <c r="B325" s="207"/>
      <c r="C325" s="207"/>
      <c r="D325" s="131"/>
      <c r="E325" s="131"/>
      <c r="F325" s="243"/>
      <c r="G325" s="131"/>
      <c r="H325" s="243"/>
      <c r="I325" s="243"/>
      <c r="J325" s="243"/>
      <c r="K325" s="243"/>
      <c r="L325" s="243"/>
      <c r="M325" s="243"/>
      <c r="N325" s="243"/>
      <c r="O325" s="243"/>
      <c r="P325" s="243"/>
      <c r="Q325" s="243"/>
      <c r="R325" s="243"/>
      <c r="S325" s="243"/>
      <c r="T325" s="243"/>
      <c r="U325" s="243"/>
      <c r="V325" s="243"/>
      <c r="W325" s="243"/>
      <c r="X325" s="243"/>
      <c r="Y325" s="243"/>
      <c r="Z325" s="243"/>
      <c r="AA325" s="131"/>
      <c r="AB325" s="131"/>
      <c r="AC325" s="131"/>
      <c r="AD325" s="243"/>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row>
    <row r="326" spans="1:68" ht="16.5" customHeight="1">
      <c r="A326" s="207"/>
      <c r="B326" s="207"/>
      <c r="C326" s="207"/>
      <c r="D326" s="131"/>
      <c r="E326" s="131"/>
      <c r="F326" s="243"/>
      <c r="G326" s="131"/>
      <c r="H326" s="243"/>
      <c r="I326" s="243"/>
      <c r="J326" s="243"/>
      <c r="K326" s="243"/>
      <c r="L326" s="243"/>
      <c r="M326" s="243"/>
      <c r="N326" s="243"/>
      <c r="O326" s="243"/>
      <c r="P326" s="243"/>
      <c r="Q326" s="243"/>
      <c r="R326" s="243"/>
      <c r="S326" s="243"/>
      <c r="T326" s="243"/>
      <c r="U326" s="243"/>
      <c r="V326" s="243"/>
      <c r="W326" s="243"/>
      <c r="X326" s="243"/>
      <c r="Y326" s="243"/>
      <c r="Z326" s="243"/>
      <c r="AA326" s="131"/>
      <c r="AB326" s="131"/>
      <c r="AC326" s="131"/>
      <c r="AD326" s="243"/>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row>
    <row r="327" spans="1:68" ht="16.5" customHeight="1">
      <c r="A327" s="207"/>
      <c r="B327" s="207"/>
      <c r="C327" s="207"/>
      <c r="D327" s="131"/>
      <c r="E327" s="131"/>
      <c r="F327" s="243"/>
      <c r="G327" s="131"/>
      <c r="H327" s="243"/>
      <c r="I327" s="243"/>
      <c r="J327" s="243"/>
      <c r="K327" s="243"/>
      <c r="L327" s="243"/>
      <c r="M327" s="243"/>
      <c r="N327" s="243"/>
      <c r="O327" s="243"/>
      <c r="P327" s="243"/>
      <c r="Q327" s="243"/>
      <c r="R327" s="243"/>
      <c r="S327" s="243"/>
      <c r="T327" s="243"/>
      <c r="U327" s="243"/>
      <c r="V327" s="243"/>
      <c r="W327" s="243"/>
      <c r="X327" s="243"/>
      <c r="Y327" s="243"/>
      <c r="Z327" s="243"/>
      <c r="AA327" s="131"/>
      <c r="AB327" s="131"/>
      <c r="AC327" s="131"/>
      <c r="AD327" s="243"/>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row>
    <row r="328" spans="1:68" ht="16.5" customHeight="1">
      <c r="A328" s="207"/>
      <c r="B328" s="207"/>
      <c r="C328" s="207"/>
      <c r="D328" s="131"/>
      <c r="E328" s="131"/>
      <c r="F328" s="243"/>
      <c r="G328" s="131"/>
      <c r="H328" s="243"/>
      <c r="I328" s="243"/>
      <c r="J328" s="243"/>
      <c r="K328" s="243"/>
      <c r="L328" s="243"/>
      <c r="M328" s="243"/>
      <c r="N328" s="243"/>
      <c r="O328" s="243"/>
      <c r="P328" s="243"/>
      <c r="Q328" s="243"/>
      <c r="R328" s="243"/>
      <c r="S328" s="243"/>
      <c r="T328" s="243"/>
      <c r="U328" s="243"/>
      <c r="V328" s="243"/>
      <c r="W328" s="243"/>
      <c r="X328" s="243"/>
      <c r="Y328" s="243"/>
      <c r="Z328" s="243"/>
      <c r="AA328" s="131"/>
      <c r="AB328" s="131"/>
      <c r="AC328" s="131"/>
      <c r="AD328" s="243"/>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row>
    <row r="329" spans="1:68" ht="16.5" customHeight="1">
      <c r="A329" s="207"/>
      <c r="B329" s="207"/>
      <c r="C329" s="207"/>
      <c r="D329" s="131"/>
      <c r="E329" s="131"/>
      <c r="F329" s="243"/>
      <c r="G329" s="131"/>
      <c r="H329" s="243"/>
      <c r="I329" s="243"/>
      <c r="J329" s="243"/>
      <c r="K329" s="243"/>
      <c r="L329" s="243"/>
      <c r="M329" s="243"/>
      <c r="N329" s="243"/>
      <c r="O329" s="243"/>
      <c r="P329" s="243"/>
      <c r="Q329" s="243"/>
      <c r="R329" s="243"/>
      <c r="S329" s="243"/>
      <c r="T329" s="243"/>
      <c r="U329" s="243"/>
      <c r="V329" s="243"/>
      <c r="W329" s="243"/>
      <c r="X329" s="243"/>
      <c r="Y329" s="243"/>
      <c r="Z329" s="243"/>
      <c r="AA329" s="131"/>
      <c r="AB329" s="131"/>
      <c r="AC329" s="131"/>
      <c r="AD329" s="243"/>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row>
    <row r="330" spans="1:68" ht="16.5" customHeight="1">
      <c r="A330" s="207"/>
      <c r="B330" s="207"/>
      <c r="C330" s="207"/>
      <c r="D330" s="131"/>
      <c r="E330" s="131"/>
      <c r="F330" s="243"/>
      <c r="G330" s="131"/>
      <c r="H330" s="243"/>
      <c r="I330" s="243"/>
      <c r="J330" s="243"/>
      <c r="K330" s="243"/>
      <c r="L330" s="243"/>
      <c r="M330" s="243"/>
      <c r="N330" s="243"/>
      <c r="O330" s="243"/>
      <c r="P330" s="243"/>
      <c r="Q330" s="243"/>
      <c r="R330" s="243"/>
      <c r="S330" s="243"/>
      <c r="T330" s="243"/>
      <c r="U330" s="243"/>
      <c r="V330" s="243"/>
      <c r="W330" s="243"/>
      <c r="X330" s="243"/>
      <c r="Y330" s="243"/>
      <c r="Z330" s="243"/>
      <c r="AA330" s="131"/>
      <c r="AB330" s="131"/>
      <c r="AC330" s="131"/>
      <c r="AD330" s="243"/>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row>
    <row r="331" spans="1:68" ht="16.5" customHeight="1">
      <c r="A331" s="207"/>
      <c r="B331" s="207"/>
      <c r="C331" s="207"/>
      <c r="D331" s="131"/>
      <c r="E331" s="131"/>
      <c r="F331" s="243"/>
      <c r="G331" s="131"/>
      <c r="H331" s="243"/>
      <c r="I331" s="243"/>
      <c r="J331" s="243"/>
      <c r="K331" s="243"/>
      <c r="L331" s="243"/>
      <c r="M331" s="243"/>
      <c r="N331" s="243"/>
      <c r="O331" s="243"/>
      <c r="P331" s="243"/>
      <c r="Q331" s="243"/>
      <c r="R331" s="243"/>
      <c r="S331" s="243"/>
      <c r="T331" s="243"/>
      <c r="U331" s="243"/>
      <c r="V331" s="243"/>
      <c r="W331" s="243"/>
      <c r="X331" s="243"/>
      <c r="Y331" s="243"/>
      <c r="Z331" s="243"/>
      <c r="AA331" s="131"/>
      <c r="AB331" s="131"/>
      <c r="AC331" s="131"/>
      <c r="AD331" s="243"/>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row>
    <row r="332" spans="1:68" ht="16.5" customHeight="1">
      <c r="A332" s="207"/>
      <c r="B332" s="207"/>
      <c r="C332" s="207"/>
      <c r="D332" s="131"/>
      <c r="E332" s="131"/>
      <c r="F332" s="243"/>
      <c r="G332" s="131"/>
      <c r="H332" s="243"/>
      <c r="I332" s="243"/>
      <c r="J332" s="243"/>
      <c r="K332" s="243"/>
      <c r="L332" s="243"/>
      <c r="M332" s="243"/>
      <c r="N332" s="243"/>
      <c r="O332" s="243"/>
      <c r="P332" s="243"/>
      <c r="Q332" s="243"/>
      <c r="R332" s="243"/>
      <c r="S332" s="243"/>
      <c r="T332" s="243"/>
      <c r="U332" s="243"/>
      <c r="V332" s="243"/>
      <c r="W332" s="243"/>
      <c r="X332" s="243"/>
      <c r="Y332" s="243"/>
      <c r="Z332" s="243"/>
      <c r="AA332" s="131"/>
      <c r="AB332" s="131"/>
      <c r="AC332" s="131"/>
      <c r="AD332" s="243"/>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row>
    <row r="333" spans="1:68" ht="16.5" customHeight="1">
      <c r="A333" s="207"/>
      <c r="B333" s="207"/>
      <c r="C333" s="207"/>
      <c r="D333" s="131"/>
      <c r="E333" s="131"/>
      <c r="F333" s="243"/>
      <c r="G333" s="131"/>
      <c r="H333" s="243"/>
      <c r="I333" s="243"/>
      <c r="J333" s="243"/>
      <c r="K333" s="243"/>
      <c r="L333" s="243"/>
      <c r="M333" s="243"/>
      <c r="N333" s="243"/>
      <c r="O333" s="243"/>
      <c r="P333" s="243"/>
      <c r="Q333" s="243"/>
      <c r="R333" s="243"/>
      <c r="S333" s="243"/>
      <c r="T333" s="243"/>
      <c r="U333" s="243"/>
      <c r="V333" s="243"/>
      <c r="W333" s="243"/>
      <c r="X333" s="243"/>
      <c r="Y333" s="243"/>
      <c r="Z333" s="243"/>
      <c r="AA333" s="131"/>
      <c r="AB333" s="131"/>
      <c r="AC333" s="131"/>
      <c r="AD333" s="243"/>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row>
    <row r="334" spans="1:68" ht="16.5" customHeight="1">
      <c r="A334" s="207"/>
      <c r="B334" s="207"/>
      <c r="C334" s="207"/>
      <c r="D334" s="131"/>
      <c r="E334" s="131"/>
      <c r="F334" s="243"/>
      <c r="G334" s="131"/>
      <c r="H334" s="243"/>
      <c r="I334" s="243"/>
      <c r="J334" s="243"/>
      <c r="K334" s="243"/>
      <c r="L334" s="243"/>
      <c r="M334" s="243"/>
      <c r="N334" s="243"/>
      <c r="O334" s="243"/>
      <c r="P334" s="243"/>
      <c r="Q334" s="243"/>
      <c r="R334" s="243"/>
      <c r="S334" s="243"/>
      <c r="T334" s="243"/>
      <c r="U334" s="243"/>
      <c r="V334" s="243"/>
      <c r="W334" s="243"/>
      <c r="X334" s="243"/>
      <c r="Y334" s="243"/>
      <c r="Z334" s="243"/>
      <c r="AA334" s="131"/>
      <c r="AB334" s="131"/>
      <c r="AC334" s="131"/>
      <c r="AD334" s="243"/>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row>
    <row r="335" spans="1:68" ht="16.5" customHeight="1">
      <c r="A335" s="207"/>
      <c r="B335" s="207"/>
      <c r="C335" s="207"/>
      <c r="D335" s="131"/>
      <c r="E335" s="131"/>
      <c r="F335" s="243"/>
      <c r="G335" s="131"/>
      <c r="H335" s="243"/>
      <c r="I335" s="243"/>
      <c r="J335" s="243"/>
      <c r="K335" s="243"/>
      <c r="L335" s="243"/>
      <c r="M335" s="243"/>
      <c r="N335" s="243"/>
      <c r="O335" s="243"/>
      <c r="P335" s="243"/>
      <c r="Q335" s="243"/>
      <c r="R335" s="243"/>
      <c r="S335" s="243"/>
      <c r="T335" s="243"/>
      <c r="U335" s="243"/>
      <c r="V335" s="243"/>
      <c r="W335" s="243"/>
      <c r="X335" s="243"/>
      <c r="Y335" s="243"/>
      <c r="Z335" s="243"/>
      <c r="AA335" s="131"/>
      <c r="AB335" s="131"/>
      <c r="AC335" s="131"/>
      <c r="AD335" s="243"/>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row>
    <row r="336" spans="1:68" ht="16.5" customHeight="1">
      <c r="A336" s="207"/>
      <c r="B336" s="207"/>
      <c r="C336" s="207"/>
      <c r="D336" s="131"/>
      <c r="E336" s="131"/>
      <c r="F336" s="243"/>
      <c r="G336" s="131"/>
      <c r="H336" s="243"/>
      <c r="I336" s="243"/>
      <c r="J336" s="243"/>
      <c r="K336" s="243"/>
      <c r="L336" s="243"/>
      <c r="M336" s="243"/>
      <c r="N336" s="243"/>
      <c r="O336" s="243"/>
      <c r="P336" s="243"/>
      <c r="Q336" s="243"/>
      <c r="R336" s="243"/>
      <c r="S336" s="243"/>
      <c r="T336" s="243"/>
      <c r="U336" s="243"/>
      <c r="V336" s="243"/>
      <c r="W336" s="243"/>
      <c r="X336" s="243"/>
      <c r="Y336" s="243"/>
      <c r="Z336" s="243"/>
      <c r="AA336" s="131"/>
      <c r="AB336" s="131"/>
      <c r="AC336" s="131"/>
      <c r="AD336" s="243"/>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row>
    <row r="337" spans="1:68" ht="16.5" customHeight="1">
      <c r="A337" s="207"/>
      <c r="B337" s="207"/>
      <c r="C337" s="207"/>
      <c r="D337" s="131"/>
      <c r="E337" s="131"/>
      <c r="F337" s="243"/>
      <c r="G337" s="131"/>
      <c r="H337" s="243"/>
      <c r="I337" s="243"/>
      <c r="J337" s="243"/>
      <c r="K337" s="243"/>
      <c r="L337" s="243"/>
      <c r="M337" s="243"/>
      <c r="N337" s="243"/>
      <c r="O337" s="243"/>
      <c r="P337" s="243"/>
      <c r="Q337" s="243"/>
      <c r="R337" s="243"/>
      <c r="S337" s="243"/>
      <c r="T337" s="243"/>
      <c r="U337" s="243"/>
      <c r="V337" s="243"/>
      <c r="W337" s="243"/>
      <c r="X337" s="243"/>
      <c r="Y337" s="243"/>
      <c r="Z337" s="243"/>
      <c r="AA337" s="131"/>
      <c r="AB337" s="131"/>
      <c r="AC337" s="131"/>
      <c r="AD337" s="243"/>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row>
    <row r="338" spans="1:68" ht="16.5" customHeight="1">
      <c r="A338" s="207"/>
      <c r="B338" s="207"/>
      <c r="C338" s="207"/>
      <c r="D338" s="131"/>
      <c r="E338" s="131"/>
      <c r="F338" s="243"/>
      <c r="G338" s="131"/>
      <c r="H338" s="243"/>
      <c r="I338" s="243"/>
      <c r="J338" s="243"/>
      <c r="K338" s="243"/>
      <c r="L338" s="243"/>
      <c r="M338" s="243"/>
      <c r="N338" s="243"/>
      <c r="O338" s="243"/>
      <c r="P338" s="243"/>
      <c r="Q338" s="243"/>
      <c r="R338" s="243"/>
      <c r="S338" s="243"/>
      <c r="T338" s="243"/>
      <c r="U338" s="243"/>
      <c r="V338" s="243"/>
      <c r="W338" s="243"/>
      <c r="X338" s="243"/>
      <c r="Y338" s="243"/>
      <c r="Z338" s="243"/>
      <c r="AA338" s="131"/>
      <c r="AB338" s="131"/>
      <c r="AC338" s="131"/>
      <c r="AD338" s="243"/>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row>
    <row r="339" spans="1:68" ht="16.5" customHeight="1">
      <c r="A339" s="207"/>
      <c r="B339" s="207"/>
      <c r="C339" s="207"/>
      <c r="D339" s="131"/>
      <c r="E339" s="131"/>
      <c r="F339" s="243"/>
      <c r="G339" s="131"/>
      <c r="H339" s="243"/>
      <c r="I339" s="243"/>
      <c r="J339" s="243"/>
      <c r="K339" s="243"/>
      <c r="L339" s="243"/>
      <c r="M339" s="243"/>
      <c r="N339" s="243"/>
      <c r="O339" s="243"/>
      <c r="P339" s="243"/>
      <c r="Q339" s="243"/>
      <c r="R339" s="243"/>
      <c r="S339" s="243"/>
      <c r="T339" s="243"/>
      <c r="U339" s="243"/>
      <c r="V339" s="243"/>
      <c r="W339" s="243"/>
      <c r="X339" s="243"/>
      <c r="Y339" s="243"/>
      <c r="Z339" s="243"/>
      <c r="AA339" s="131"/>
      <c r="AB339" s="131"/>
      <c r="AC339" s="131"/>
      <c r="AD339" s="243"/>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row>
    <row r="340" spans="1:68" ht="16.5" customHeight="1">
      <c r="A340" s="207"/>
      <c r="B340" s="207"/>
      <c r="C340" s="207"/>
      <c r="D340" s="131"/>
      <c r="E340" s="131"/>
      <c r="F340" s="243"/>
      <c r="G340" s="131"/>
      <c r="H340" s="243"/>
      <c r="I340" s="243"/>
      <c r="J340" s="243"/>
      <c r="K340" s="243"/>
      <c r="L340" s="243"/>
      <c r="M340" s="243"/>
      <c r="N340" s="243"/>
      <c r="O340" s="243"/>
      <c r="P340" s="243"/>
      <c r="Q340" s="243"/>
      <c r="R340" s="243"/>
      <c r="S340" s="243"/>
      <c r="T340" s="243"/>
      <c r="U340" s="243"/>
      <c r="V340" s="243"/>
      <c r="W340" s="243"/>
      <c r="X340" s="243"/>
      <c r="Y340" s="243"/>
      <c r="Z340" s="243"/>
      <c r="AA340" s="131"/>
      <c r="AB340" s="131"/>
      <c r="AC340" s="131"/>
      <c r="AD340" s="243"/>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row>
    <row r="341" spans="1:68" ht="16.5" customHeight="1">
      <c r="A341" s="207"/>
      <c r="B341" s="207"/>
      <c r="C341" s="207"/>
      <c r="D341" s="131"/>
      <c r="E341" s="131"/>
      <c r="F341" s="243"/>
      <c r="G341" s="131"/>
      <c r="H341" s="243"/>
      <c r="I341" s="243"/>
      <c r="J341" s="243"/>
      <c r="K341" s="243"/>
      <c r="L341" s="243"/>
      <c r="M341" s="243"/>
      <c r="N341" s="243"/>
      <c r="O341" s="243"/>
      <c r="P341" s="243"/>
      <c r="Q341" s="243"/>
      <c r="R341" s="243"/>
      <c r="S341" s="243"/>
      <c r="T341" s="243"/>
      <c r="U341" s="243"/>
      <c r="V341" s="243"/>
      <c r="W341" s="243"/>
      <c r="X341" s="243"/>
      <c r="Y341" s="243"/>
      <c r="Z341" s="243"/>
      <c r="AA341" s="131"/>
      <c r="AB341" s="131"/>
      <c r="AC341" s="131"/>
      <c r="AD341" s="243"/>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row>
    <row r="342" spans="1:68" ht="16.5" customHeight="1">
      <c r="A342" s="207"/>
      <c r="B342" s="207"/>
      <c r="C342" s="207"/>
      <c r="D342" s="131"/>
      <c r="E342" s="131"/>
      <c r="F342" s="243"/>
      <c r="G342" s="131"/>
      <c r="H342" s="243"/>
      <c r="I342" s="243"/>
      <c r="J342" s="243"/>
      <c r="K342" s="243"/>
      <c r="L342" s="243"/>
      <c r="M342" s="243"/>
      <c r="N342" s="243"/>
      <c r="O342" s="243"/>
      <c r="P342" s="243"/>
      <c r="Q342" s="243"/>
      <c r="R342" s="243"/>
      <c r="S342" s="243"/>
      <c r="T342" s="243"/>
      <c r="U342" s="243"/>
      <c r="V342" s="243"/>
      <c r="W342" s="243"/>
      <c r="X342" s="243"/>
      <c r="Y342" s="243"/>
      <c r="Z342" s="243"/>
      <c r="AA342" s="131"/>
      <c r="AB342" s="131"/>
      <c r="AC342" s="131"/>
      <c r="AD342" s="243"/>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row>
    <row r="343" spans="1:68" ht="16.5" customHeight="1">
      <c r="A343" s="207"/>
      <c r="B343" s="207"/>
      <c r="C343" s="207"/>
      <c r="D343" s="131"/>
      <c r="E343" s="131"/>
      <c r="F343" s="243"/>
      <c r="G343" s="131"/>
      <c r="H343" s="243"/>
      <c r="I343" s="243"/>
      <c r="J343" s="243"/>
      <c r="K343" s="243"/>
      <c r="L343" s="243"/>
      <c r="M343" s="243"/>
      <c r="N343" s="243"/>
      <c r="O343" s="243"/>
      <c r="P343" s="243"/>
      <c r="Q343" s="243"/>
      <c r="R343" s="243"/>
      <c r="S343" s="243"/>
      <c r="T343" s="243"/>
      <c r="U343" s="243"/>
      <c r="V343" s="243"/>
      <c r="W343" s="243"/>
      <c r="X343" s="243"/>
      <c r="Y343" s="243"/>
      <c r="Z343" s="243"/>
      <c r="AA343" s="131"/>
      <c r="AB343" s="131"/>
      <c r="AC343" s="131"/>
      <c r="AD343" s="243"/>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row>
    <row r="344" spans="1:68" ht="16.5" customHeight="1">
      <c r="A344" s="207"/>
      <c r="B344" s="207"/>
      <c r="C344" s="207"/>
      <c r="D344" s="131"/>
      <c r="E344" s="131"/>
      <c r="F344" s="243"/>
      <c r="G344" s="131"/>
      <c r="H344" s="243"/>
      <c r="I344" s="243"/>
      <c r="J344" s="243"/>
      <c r="K344" s="243"/>
      <c r="L344" s="243"/>
      <c r="M344" s="243"/>
      <c r="N344" s="243"/>
      <c r="O344" s="243"/>
      <c r="P344" s="243"/>
      <c r="Q344" s="243"/>
      <c r="R344" s="243"/>
      <c r="S344" s="243"/>
      <c r="T344" s="243"/>
      <c r="U344" s="243"/>
      <c r="V344" s="243"/>
      <c r="W344" s="243"/>
      <c r="X344" s="243"/>
      <c r="Y344" s="243"/>
      <c r="Z344" s="243"/>
      <c r="AA344" s="131"/>
      <c r="AB344" s="131"/>
      <c r="AC344" s="131"/>
      <c r="AD344" s="243"/>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row>
    <row r="345" spans="1:68" ht="16.5" customHeight="1">
      <c r="A345" s="207"/>
      <c r="B345" s="207"/>
      <c r="C345" s="207"/>
      <c r="D345" s="131"/>
      <c r="E345" s="131"/>
      <c r="F345" s="243"/>
      <c r="G345" s="131"/>
      <c r="H345" s="243"/>
      <c r="I345" s="243"/>
      <c r="J345" s="243"/>
      <c r="K345" s="243"/>
      <c r="L345" s="243"/>
      <c r="M345" s="243"/>
      <c r="N345" s="243"/>
      <c r="O345" s="243"/>
      <c r="P345" s="243"/>
      <c r="Q345" s="243"/>
      <c r="R345" s="243"/>
      <c r="S345" s="243"/>
      <c r="T345" s="243"/>
      <c r="U345" s="243"/>
      <c r="V345" s="243"/>
      <c r="W345" s="243"/>
      <c r="X345" s="243"/>
      <c r="Y345" s="243"/>
      <c r="Z345" s="243"/>
      <c r="AA345" s="131"/>
      <c r="AB345" s="131"/>
      <c r="AC345" s="131"/>
      <c r="AD345" s="243"/>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row>
    <row r="346" spans="1:68" ht="16.5" customHeight="1">
      <c r="A346" s="207"/>
      <c r="B346" s="207"/>
      <c r="C346" s="207"/>
      <c r="D346" s="131"/>
      <c r="E346" s="131"/>
      <c r="F346" s="243"/>
      <c r="G346" s="131"/>
      <c r="H346" s="243"/>
      <c r="I346" s="243"/>
      <c r="J346" s="243"/>
      <c r="K346" s="243"/>
      <c r="L346" s="243"/>
      <c r="M346" s="243"/>
      <c r="N346" s="243"/>
      <c r="O346" s="243"/>
      <c r="P346" s="243"/>
      <c r="Q346" s="243"/>
      <c r="R346" s="243"/>
      <c r="S346" s="243"/>
      <c r="T346" s="243"/>
      <c r="U346" s="243"/>
      <c r="V346" s="243"/>
      <c r="W346" s="243"/>
      <c r="X346" s="243"/>
      <c r="Y346" s="243"/>
      <c r="Z346" s="243"/>
      <c r="AA346" s="131"/>
      <c r="AB346" s="131"/>
      <c r="AC346" s="131"/>
      <c r="AD346" s="243"/>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row>
    <row r="347" spans="1:68" ht="16.5" customHeight="1">
      <c r="A347" s="207"/>
      <c r="B347" s="207"/>
      <c r="C347" s="207"/>
      <c r="D347" s="131"/>
      <c r="E347" s="131"/>
      <c r="F347" s="243"/>
      <c r="G347" s="131"/>
      <c r="H347" s="243"/>
      <c r="I347" s="243"/>
      <c r="J347" s="243"/>
      <c r="K347" s="243"/>
      <c r="L347" s="243"/>
      <c r="M347" s="243"/>
      <c r="N347" s="243"/>
      <c r="O347" s="243"/>
      <c r="P347" s="243"/>
      <c r="Q347" s="243"/>
      <c r="R347" s="243"/>
      <c r="S347" s="243"/>
      <c r="T347" s="243"/>
      <c r="U347" s="243"/>
      <c r="V347" s="243"/>
      <c r="W347" s="243"/>
      <c r="X347" s="243"/>
      <c r="Y347" s="243"/>
      <c r="Z347" s="243"/>
      <c r="AA347" s="131"/>
      <c r="AB347" s="131"/>
      <c r="AC347" s="131"/>
      <c r="AD347" s="243"/>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row>
    <row r="348" spans="1:68" ht="16.5" customHeight="1">
      <c r="A348" s="207"/>
      <c r="B348" s="207"/>
      <c r="C348" s="207"/>
      <c r="D348" s="131"/>
      <c r="E348" s="131"/>
      <c r="F348" s="243"/>
      <c r="G348" s="131"/>
      <c r="H348" s="243"/>
      <c r="I348" s="243"/>
      <c r="J348" s="243"/>
      <c r="K348" s="243"/>
      <c r="L348" s="243"/>
      <c r="M348" s="243"/>
      <c r="N348" s="243"/>
      <c r="O348" s="243"/>
      <c r="P348" s="243"/>
      <c r="Q348" s="243"/>
      <c r="R348" s="243"/>
      <c r="S348" s="243"/>
      <c r="T348" s="243"/>
      <c r="U348" s="243"/>
      <c r="V348" s="243"/>
      <c r="W348" s="243"/>
      <c r="X348" s="243"/>
      <c r="Y348" s="243"/>
      <c r="Z348" s="243"/>
      <c r="AA348" s="131"/>
      <c r="AB348" s="131"/>
      <c r="AC348" s="131"/>
      <c r="AD348" s="243"/>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row>
    <row r="349" spans="1:68" ht="16.5" customHeight="1">
      <c r="A349" s="207"/>
      <c r="B349" s="207"/>
      <c r="C349" s="207"/>
      <c r="D349" s="131"/>
      <c r="E349" s="131"/>
      <c r="F349" s="243"/>
      <c r="G349" s="131"/>
      <c r="H349" s="243"/>
      <c r="I349" s="243"/>
      <c r="J349" s="243"/>
      <c r="K349" s="243"/>
      <c r="L349" s="243"/>
      <c r="M349" s="243"/>
      <c r="N349" s="243"/>
      <c r="O349" s="243"/>
      <c r="P349" s="243"/>
      <c r="Q349" s="243"/>
      <c r="R349" s="243"/>
      <c r="S349" s="243"/>
      <c r="T349" s="243"/>
      <c r="U349" s="243"/>
      <c r="V349" s="243"/>
      <c r="W349" s="243"/>
      <c r="X349" s="243"/>
      <c r="Y349" s="243"/>
      <c r="Z349" s="243"/>
      <c r="AA349" s="131"/>
      <c r="AB349" s="131"/>
      <c r="AC349" s="131"/>
      <c r="AD349" s="243"/>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row>
    <row r="350" spans="1:68" ht="16.5" customHeight="1">
      <c r="A350" s="207"/>
      <c r="B350" s="207"/>
      <c r="C350" s="207"/>
      <c r="D350" s="131"/>
      <c r="E350" s="131"/>
      <c r="F350" s="243"/>
      <c r="G350" s="131"/>
      <c r="H350" s="243"/>
      <c r="I350" s="243"/>
      <c r="J350" s="243"/>
      <c r="K350" s="243"/>
      <c r="L350" s="243"/>
      <c r="M350" s="243"/>
      <c r="N350" s="243"/>
      <c r="O350" s="243"/>
      <c r="P350" s="243"/>
      <c r="Q350" s="243"/>
      <c r="R350" s="243"/>
      <c r="S350" s="243"/>
      <c r="T350" s="243"/>
      <c r="U350" s="243"/>
      <c r="V350" s="243"/>
      <c r="W350" s="243"/>
      <c r="X350" s="243"/>
      <c r="Y350" s="243"/>
      <c r="Z350" s="243"/>
      <c r="AA350" s="131"/>
      <c r="AB350" s="131"/>
      <c r="AC350" s="131"/>
      <c r="AD350" s="243"/>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row>
    <row r="351" spans="1:68" ht="16.5" customHeight="1">
      <c r="A351" s="207"/>
      <c r="B351" s="207"/>
      <c r="C351" s="207"/>
      <c r="D351" s="131"/>
      <c r="E351" s="131"/>
      <c r="F351" s="243"/>
      <c r="G351" s="131"/>
      <c r="H351" s="243"/>
      <c r="I351" s="243"/>
      <c r="J351" s="243"/>
      <c r="K351" s="243"/>
      <c r="L351" s="243"/>
      <c r="M351" s="243"/>
      <c r="N351" s="243"/>
      <c r="O351" s="243"/>
      <c r="P351" s="243"/>
      <c r="Q351" s="243"/>
      <c r="R351" s="243"/>
      <c r="S351" s="243"/>
      <c r="T351" s="243"/>
      <c r="U351" s="243"/>
      <c r="V351" s="243"/>
      <c r="W351" s="243"/>
      <c r="X351" s="243"/>
      <c r="Y351" s="243"/>
      <c r="Z351" s="243"/>
      <c r="AA351" s="131"/>
      <c r="AB351" s="131"/>
      <c r="AC351" s="131"/>
      <c r="AD351" s="243"/>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row>
    <row r="352" spans="1:68" ht="16.5" customHeight="1">
      <c r="A352" s="207"/>
      <c r="B352" s="207"/>
      <c r="C352" s="207"/>
      <c r="D352" s="131"/>
      <c r="E352" s="131"/>
      <c r="F352" s="243"/>
      <c r="G352" s="131"/>
      <c r="H352" s="243"/>
      <c r="I352" s="243"/>
      <c r="J352" s="243"/>
      <c r="K352" s="243"/>
      <c r="L352" s="243"/>
      <c r="M352" s="243"/>
      <c r="N352" s="243"/>
      <c r="O352" s="243"/>
      <c r="P352" s="243"/>
      <c r="Q352" s="243"/>
      <c r="R352" s="243"/>
      <c r="S352" s="243"/>
      <c r="T352" s="243"/>
      <c r="U352" s="243"/>
      <c r="V352" s="243"/>
      <c r="W352" s="243"/>
      <c r="X352" s="243"/>
      <c r="Y352" s="243"/>
      <c r="Z352" s="243"/>
      <c r="AA352" s="131"/>
      <c r="AB352" s="131"/>
      <c r="AC352" s="131"/>
      <c r="AD352" s="243"/>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row>
    <row r="353" spans="1:68" ht="16.5" customHeight="1">
      <c r="A353" s="207"/>
      <c r="B353" s="207"/>
      <c r="C353" s="207"/>
      <c r="D353" s="131"/>
      <c r="E353" s="131"/>
      <c r="F353" s="243"/>
      <c r="G353" s="131"/>
      <c r="H353" s="243"/>
      <c r="I353" s="243"/>
      <c r="J353" s="243"/>
      <c r="K353" s="243"/>
      <c r="L353" s="243"/>
      <c r="M353" s="243"/>
      <c r="N353" s="243"/>
      <c r="O353" s="243"/>
      <c r="P353" s="243"/>
      <c r="Q353" s="243"/>
      <c r="R353" s="243"/>
      <c r="S353" s="243"/>
      <c r="T353" s="243"/>
      <c r="U353" s="243"/>
      <c r="V353" s="243"/>
      <c r="W353" s="243"/>
      <c r="X353" s="243"/>
      <c r="Y353" s="243"/>
      <c r="Z353" s="243"/>
      <c r="AA353" s="131"/>
      <c r="AB353" s="131"/>
      <c r="AC353" s="131"/>
      <c r="AD353" s="243"/>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row>
    <row r="354" spans="1:68" ht="16.5" customHeight="1">
      <c r="A354" s="207"/>
      <c r="B354" s="207"/>
      <c r="C354" s="207"/>
      <c r="D354" s="131"/>
      <c r="E354" s="131"/>
      <c r="F354" s="243"/>
      <c r="G354" s="131"/>
      <c r="H354" s="243"/>
      <c r="I354" s="243"/>
      <c r="J354" s="243"/>
      <c r="K354" s="243"/>
      <c r="L354" s="243"/>
      <c r="M354" s="243"/>
      <c r="N354" s="243"/>
      <c r="O354" s="243"/>
      <c r="P354" s="243"/>
      <c r="Q354" s="243"/>
      <c r="R354" s="243"/>
      <c r="S354" s="243"/>
      <c r="T354" s="243"/>
      <c r="U354" s="243"/>
      <c r="V354" s="243"/>
      <c r="W354" s="243"/>
      <c r="X354" s="243"/>
      <c r="Y354" s="243"/>
      <c r="Z354" s="243"/>
      <c r="AA354" s="131"/>
      <c r="AB354" s="131"/>
      <c r="AC354" s="131"/>
      <c r="AD354" s="243"/>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row>
    <row r="355" spans="1:68" ht="16.5" customHeight="1">
      <c r="A355" s="207"/>
      <c r="B355" s="207"/>
      <c r="C355" s="207"/>
      <c r="D355" s="131"/>
      <c r="E355" s="131"/>
      <c r="F355" s="243"/>
      <c r="G355" s="131"/>
      <c r="H355" s="243"/>
      <c r="I355" s="243"/>
      <c r="J355" s="243"/>
      <c r="K355" s="243"/>
      <c r="L355" s="243"/>
      <c r="M355" s="243"/>
      <c r="N355" s="243"/>
      <c r="O355" s="243"/>
      <c r="P355" s="243"/>
      <c r="Q355" s="243"/>
      <c r="R355" s="243"/>
      <c r="S355" s="243"/>
      <c r="T355" s="243"/>
      <c r="U355" s="243"/>
      <c r="V355" s="243"/>
      <c r="W355" s="243"/>
      <c r="X355" s="243"/>
      <c r="Y355" s="243"/>
      <c r="Z355" s="243"/>
      <c r="AA355" s="131"/>
      <c r="AB355" s="131"/>
      <c r="AC355" s="131"/>
      <c r="AD355" s="243"/>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row>
    <row r="356" spans="1:68" ht="16.5" customHeight="1">
      <c r="A356" s="207"/>
      <c r="B356" s="207"/>
      <c r="C356" s="207"/>
      <c r="D356" s="131"/>
      <c r="E356" s="131"/>
      <c r="F356" s="243"/>
      <c r="G356" s="131"/>
      <c r="H356" s="243"/>
      <c r="I356" s="243"/>
      <c r="J356" s="243"/>
      <c r="K356" s="243"/>
      <c r="L356" s="243"/>
      <c r="M356" s="243"/>
      <c r="N356" s="243"/>
      <c r="O356" s="243"/>
      <c r="P356" s="243"/>
      <c r="Q356" s="243"/>
      <c r="R356" s="243"/>
      <c r="S356" s="243"/>
      <c r="T356" s="243"/>
      <c r="U356" s="243"/>
      <c r="V356" s="243"/>
      <c r="W356" s="243"/>
      <c r="X356" s="243"/>
      <c r="Y356" s="243"/>
      <c r="Z356" s="243"/>
      <c r="AA356" s="131"/>
      <c r="AB356" s="131"/>
      <c r="AC356" s="131"/>
      <c r="AD356" s="243"/>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row>
    <row r="357" spans="1:68" ht="16.5" customHeight="1">
      <c r="A357" s="207"/>
      <c r="B357" s="207"/>
      <c r="C357" s="207"/>
      <c r="D357" s="131"/>
      <c r="E357" s="131"/>
      <c r="F357" s="243"/>
      <c r="G357" s="131"/>
      <c r="H357" s="243"/>
      <c r="I357" s="243"/>
      <c r="J357" s="243"/>
      <c r="K357" s="243"/>
      <c r="L357" s="243"/>
      <c r="M357" s="243"/>
      <c r="N357" s="243"/>
      <c r="O357" s="243"/>
      <c r="P357" s="243"/>
      <c r="Q357" s="243"/>
      <c r="R357" s="243"/>
      <c r="S357" s="243"/>
      <c r="T357" s="243"/>
      <c r="U357" s="243"/>
      <c r="V357" s="243"/>
      <c r="W357" s="243"/>
      <c r="X357" s="243"/>
      <c r="Y357" s="243"/>
      <c r="Z357" s="243"/>
      <c r="AA357" s="131"/>
      <c r="AB357" s="131"/>
      <c r="AC357" s="131"/>
      <c r="AD357" s="243"/>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row>
    <row r="358" spans="1:68" ht="16.5" customHeight="1">
      <c r="A358" s="207"/>
      <c r="B358" s="207"/>
      <c r="C358" s="207"/>
      <c r="D358" s="131"/>
      <c r="E358" s="131"/>
      <c r="F358" s="243"/>
      <c r="G358" s="131"/>
      <c r="H358" s="243"/>
      <c r="I358" s="243"/>
      <c r="J358" s="243"/>
      <c r="K358" s="243"/>
      <c r="L358" s="243"/>
      <c r="M358" s="243"/>
      <c r="N358" s="243"/>
      <c r="O358" s="243"/>
      <c r="P358" s="243"/>
      <c r="Q358" s="243"/>
      <c r="R358" s="243"/>
      <c r="S358" s="243"/>
      <c r="T358" s="243"/>
      <c r="U358" s="243"/>
      <c r="V358" s="243"/>
      <c r="W358" s="243"/>
      <c r="X358" s="243"/>
      <c r="Y358" s="243"/>
      <c r="Z358" s="243"/>
      <c r="AA358" s="131"/>
      <c r="AB358" s="131"/>
      <c r="AC358" s="131"/>
      <c r="AD358" s="243"/>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row>
    <row r="359" spans="1:68" ht="16.5" customHeight="1">
      <c r="A359" s="207"/>
      <c r="B359" s="207"/>
      <c r="C359" s="207"/>
      <c r="D359" s="131"/>
      <c r="E359" s="131"/>
      <c r="F359" s="243"/>
      <c r="G359" s="131"/>
      <c r="H359" s="243"/>
      <c r="I359" s="243"/>
      <c r="J359" s="243"/>
      <c r="K359" s="243"/>
      <c r="L359" s="243"/>
      <c r="M359" s="243"/>
      <c r="N359" s="243"/>
      <c r="O359" s="243"/>
      <c r="P359" s="243"/>
      <c r="Q359" s="243"/>
      <c r="R359" s="243"/>
      <c r="S359" s="243"/>
      <c r="T359" s="243"/>
      <c r="U359" s="243"/>
      <c r="V359" s="243"/>
      <c r="W359" s="243"/>
      <c r="X359" s="243"/>
      <c r="Y359" s="243"/>
      <c r="Z359" s="243"/>
      <c r="AA359" s="131"/>
      <c r="AB359" s="131"/>
      <c r="AC359" s="131"/>
      <c r="AD359" s="243"/>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row>
    <row r="360" spans="1:68" ht="16.5" customHeight="1">
      <c r="A360" s="207"/>
      <c r="B360" s="207"/>
      <c r="C360" s="207"/>
      <c r="D360" s="131"/>
      <c r="E360" s="131"/>
      <c r="F360" s="243"/>
      <c r="G360" s="131"/>
      <c r="H360" s="243"/>
      <c r="I360" s="243"/>
      <c r="J360" s="243"/>
      <c r="K360" s="243"/>
      <c r="L360" s="243"/>
      <c r="M360" s="243"/>
      <c r="N360" s="243"/>
      <c r="O360" s="243"/>
      <c r="P360" s="243"/>
      <c r="Q360" s="243"/>
      <c r="R360" s="243"/>
      <c r="S360" s="243"/>
      <c r="T360" s="243"/>
      <c r="U360" s="243"/>
      <c r="V360" s="243"/>
      <c r="W360" s="243"/>
      <c r="X360" s="243"/>
      <c r="Y360" s="243"/>
      <c r="Z360" s="243"/>
      <c r="AA360" s="131"/>
      <c r="AB360" s="131"/>
      <c r="AC360" s="131"/>
      <c r="AD360" s="243"/>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row>
    <row r="361" spans="1:68" ht="16.5" customHeight="1">
      <c r="A361" s="207"/>
      <c r="B361" s="207"/>
      <c r="C361" s="207"/>
      <c r="D361" s="131"/>
      <c r="E361" s="131"/>
      <c r="F361" s="243"/>
      <c r="G361" s="131"/>
      <c r="H361" s="243"/>
      <c r="I361" s="243"/>
      <c r="J361" s="243"/>
      <c r="K361" s="243"/>
      <c r="L361" s="243"/>
      <c r="M361" s="243"/>
      <c r="N361" s="243"/>
      <c r="O361" s="243"/>
      <c r="P361" s="243"/>
      <c r="Q361" s="243"/>
      <c r="R361" s="243"/>
      <c r="S361" s="243"/>
      <c r="T361" s="243"/>
      <c r="U361" s="243"/>
      <c r="V361" s="243"/>
      <c r="W361" s="243"/>
      <c r="X361" s="243"/>
      <c r="Y361" s="243"/>
      <c r="Z361" s="243"/>
      <c r="AA361" s="131"/>
      <c r="AB361" s="131"/>
      <c r="AC361" s="131"/>
      <c r="AD361" s="243"/>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row>
    <row r="362" spans="1:68" ht="16.5" customHeight="1">
      <c r="A362" s="207"/>
      <c r="B362" s="207"/>
      <c r="C362" s="207"/>
      <c r="D362" s="131"/>
      <c r="E362" s="131"/>
      <c r="F362" s="243"/>
      <c r="G362" s="131"/>
      <c r="H362" s="243"/>
      <c r="I362" s="243"/>
      <c r="J362" s="243"/>
      <c r="K362" s="243"/>
      <c r="L362" s="243"/>
      <c r="M362" s="243"/>
      <c r="N362" s="243"/>
      <c r="O362" s="243"/>
      <c r="P362" s="243"/>
      <c r="Q362" s="243"/>
      <c r="R362" s="243"/>
      <c r="S362" s="243"/>
      <c r="T362" s="243"/>
      <c r="U362" s="243"/>
      <c r="V362" s="243"/>
      <c r="W362" s="243"/>
      <c r="X362" s="243"/>
      <c r="Y362" s="243"/>
      <c r="Z362" s="243"/>
      <c r="AA362" s="131"/>
      <c r="AB362" s="131"/>
      <c r="AC362" s="131"/>
      <c r="AD362" s="243"/>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row>
    <row r="363" spans="1:68" ht="16.5" customHeight="1">
      <c r="A363" s="207"/>
      <c r="B363" s="207"/>
      <c r="C363" s="207"/>
      <c r="D363" s="131"/>
      <c r="E363" s="131"/>
      <c r="F363" s="243"/>
      <c r="G363" s="131"/>
      <c r="H363" s="243"/>
      <c r="I363" s="243"/>
      <c r="J363" s="243"/>
      <c r="K363" s="243"/>
      <c r="L363" s="243"/>
      <c r="M363" s="243"/>
      <c r="N363" s="243"/>
      <c r="O363" s="243"/>
      <c r="P363" s="243"/>
      <c r="Q363" s="243"/>
      <c r="R363" s="243"/>
      <c r="S363" s="243"/>
      <c r="T363" s="243"/>
      <c r="U363" s="243"/>
      <c r="V363" s="243"/>
      <c r="W363" s="243"/>
      <c r="X363" s="243"/>
      <c r="Y363" s="243"/>
      <c r="Z363" s="243"/>
      <c r="AA363" s="131"/>
      <c r="AB363" s="131"/>
      <c r="AC363" s="131"/>
      <c r="AD363" s="243"/>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row>
    <row r="364" spans="1:68" ht="16.5" customHeight="1">
      <c r="A364" s="207"/>
      <c r="B364" s="207"/>
      <c r="C364" s="207"/>
      <c r="D364" s="131"/>
      <c r="E364" s="131"/>
      <c r="F364" s="243"/>
      <c r="G364" s="131"/>
      <c r="H364" s="243"/>
      <c r="I364" s="243"/>
      <c r="J364" s="243"/>
      <c r="K364" s="243"/>
      <c r="L364" s="243"/>
      <c r="M364" s="243"/>
      <c r="N364" s="243"/>
      <c r="O364" s="243"/>
      <c r="P364" s="243"/>
      <c r="Q364" s="243"/>
      <c r="R364" s="243"/>
      <c r="S364" s="243"/>
      <c r="T364" s="243"/>
      <c r="U364" s="243"/>
      <c r="V364" s="243"/>
      <c r="W364" s="243"/>
      <c r="X364" s="243"/>
      <c r="Y364" s="243"/>
      <c r="Z364" s="243"/>
      <c r="AA364" s="131"/>
      <c r="AB364" s="131"/>
      <c r="AC364" s="131"/>
      <c r="AD364" s="243"/>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row>
    <row r="365" spans="1:68" ht="16.5" customHeight="1">
      <c r="A365" s="207"/>
      <c r="B365" s="207"/>
      <c r="C365" s="207"/>
      <c r="D365" s="131"/>
      <c r="E365" s="131"/>
      <c r="F365" s="243"/>
      <c r="G365" s="131"/>
      <c r="H365" s="243"/>
      <c r="I365" s="243"/>
      <c r="J365" s="243"/>
      <c r="K365" s="243"/>
      <c r="L365" s="243"/>
      <c r="M365" s="243"/>
      <c r="N365" s="243"/>
      <c r="O365" s="243"/>
      <c r="P365" s="243"/>
      <c r="Q365" s="243"/>
      <c r="R365" s="243"/>
      <c r="S365" s="243"/>
      <c r="T365" s="243"/>
      <c r="U365" s="243"/>
      <c r="V365" s="243"/>
      <c r="W365" s="243"/>
      <c r="X365" s="243"/>
      <c r="Y365" s="243"/>
      <c r="Z365" s="243"/>
      <c r="AA365" s="131"/>
      <c r="AB365" s="131"/>
      <c r="AC365" s="131"/>
      <c r="AD365" s="243"/>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row>
    <row r="366" spans="1:68" ht="16.5" customHeight="1">
      <c r="A366" s="207"/>
      <c r="B366" s="207"/>
      <c r="C366" s="207"/>
      <c r="D366" s="131"/>
      <c r="E366" s="131"/>
      <c r="F366" s="243"/>
      <c r="G366" s="131"/>
      <c r="H366" s="243"/>
      <c r="I366" s="243"/>
      <c r="J366" s="243"/>
      <c r="K366" s="243"/>
      <c r="L366" s="243"/>
      <c r="M366" s="243"/>
      <c r="N366" s="243"/>
      <c r="O366" s="243"/>
      <c r="P366" s="243"/>
      <c r="Q366" s="243"/>
      <c r="R366" s="243"/>
      <c r="S366" s="243"/>
      <c r="T366" s="243"/>
      <c r="U366" s="243"/>
      <c r="V366" s="243"/>
      <c r="W366" s="243"/>
      <c r="X366" s="243"/>
      <c r="Y366" s="243"/>
      <c r="Z366" s="243"/>
      <c r="AA366" s="131"/>
      <c r="AB366" s="131"/>
      <c r="AC366" s="131"/>
      <c r="AD366" s="243"/>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row>
    <row r="367" spans="1:68" ht="16.5" customHeight="1">
      <c r="A367" s="207"/>
      <c r="B367" s="207"/>
      <c r="C367" s="207"/>
      <c r="D367" s="131"/>
      <c r="E367" s="131"/>
      <c r="F367" s="243"/>
      <c r="G367" s="131"/>
      <c r="H367" s="243"/>
      <c r="I367" s="243"/>
      <c r="J367" s="243"/>
      <c r="K367" s="243"/>
      <c r="L367" s="243"/>
      <c r="M367" s="243"/>
      <c r="N367" s="243"/>
      <c r="O367" s="243"/>
      <c r="P367" s="243"/>
      <c r="Q367" s="243"/>
      <c r="R367" s="243"/>
      <c r="S367" s="243"/>
      <c r="T367" s="243"/>
      <c r="U367" s="243"/>
      <c r="V367" s="243"/>
      <c r="W367" s="243"/>
      <c r="X367" s="243"/>
      <c r="Y367" s="243"/>
      <c r="Z367" s="243"/>
      <c r="AA367" s="131"/>
      <c r="AB367" s="131"/>
      <c r="AC367" s="131"/>
      <c r="AD367" s="243"/>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row>
    <row r="368" spans="1:68" ht="16.5" customHeight="1">
      <c r="A368" s="207"/>
      <c r="B368" s="207"/>
      <c r="C368" s="207"/>
      <c r="D368" s="131"/>
      <c r="E368" s="131"/>
      <c r="F368" s="243"/>
      <c r="G368" s="131"/>
      <c r="H368" s="243"/>
      <c r="I368" s="243"/>
      <c r="J368" s="243"/>
      <c r="K368" s="243"/>
      <c r="L368" s="243"/>
      <c r="M368" s="243"/>
      <c r="N368" s="243"/>
      <c r="O368" s="243"/>
      <c r="P368" s="243"/>
      <c r="Q368" s="243"/>
      <c r="R368" s="243"/>
      <c r="S368" s="243"/>
      <c r="T368" s="243"/>
      <c r="U368" s="243"/>
      <c r="V368" s="243"/>
      <c r="W368" s="243"/>
      <c r="X368" s="243"/>
      <c r="Y368" s="243"/>
      <c r="Z368" s="243"/>
      <c r="AA368" s="131"/>
      <c r="AB368" s="131"/>
      <c r="AC368" s="131"/>
      <c r="AD368" s="243"/>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row>
    <row r="369" spans="1:68" ht="16.5" customHeight="1">
      <c r="A369" s="207"/>
      <c r="B369" s="207"/>
      <c r="C369" s="207"/>
      <c r="D369" s="131"/>
      <c r="E369" s="131"/>
      <c r="F369" s="243"/>
      <c r="G369" s="131"/>
      <c r="H369" s="243"/>
      <c r="I369" s="243"/>
      <c r="J369" s="243"/>
      <c r="K369" s="243"/>
      <c r="L369" s="243"/>
      <c r="M369" s="243"/>
      <c r="N369" s="243"/>
      <c r="O369" s="243"/>
      <c r="P369" s="243"/>
      <c r="Q369" s="243"/>
      <c r="R369" s="243"/>
      <c r="S369" s="243"/>
      <c r="T369" s="243"/>
      <c r="U369" s="243"/>
      <c r="V369" s="243"/>
      <c r="W369" s="243"/>
      <c r="X369" s="243"/>
      <c r="Y369" s="243"/>
      <c r="Z369" s="243"/>
      <c r="AA369" s="131"/>
      <c r="AB369" s="131"/>
      <c r="AC369" s="131"/>
      <c r="AD369" s="243"/>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row>
    <row r="370" spans="1:68" ht="16.5" customHeight="1">
      <c r="A370" s="207"/>
      <c r="B370" s="207"/>
      <c r="C370" s="207"/>
      <c r="D370" s="131"/>
      <c r="E370" s="131"/>
      <c r="F370" s="243"/>
      <c r="G370" s="131"/>
      <c r="H370" s="243"/>
      <c r="I370" s="243"/>
      <c r="J370" s="243"/>
      <c r="K370" s="243"/>
      <c r="L370" s="243"/>
      <c r="M370" s="243"/>
      <c r="N370" s="243"/>
      <c r="O370" s="243"/>
      <c r="P370" s="243"/>
      <c r="Q370" s="243"/>
      <c r="R370" s="243"/>
      <c r="S370" s="243"/>
      <c r="T370" s="243"/>
      <c r="U370" s="243"/>
      <c r="V370" s="243"/>
      <c r="W370" s="243"/>
      <c r="X370" s="243"/>
      <c r="Y370" s="243"/>
      <c r="Z370" s="243"/>
      <c r="AA370" s="131"/>
      <c r="AB370" s="131"/>
      <c r="AC370" s="131"/>
      <c r="AD370" s="243"/>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row>
    <row r="371" spans="1:68" ht="16.5" customHeight="1">
      <c r="A371" s="207"/>
      <c r="B371" s="207"/>
      <c r="C371" s="207"/>
      <c r="D371" s="131"/>
      <c r="E371" s="131"/>
      <c r="F371" s="243"/>
      <c r="G371" s="131"/>
      <c r="H371" s="243"/>
      <c r="I371" s="243"/>
      <c r="J371" s="243"/>
      <c r="K371" s="243"/>
      <c r="L371" s="243"/>
      <c r="M371" s="243"/>
      <c r="N371" s="243"/>
      <c r="O371" s="243"/>
      <c r="P371" s="243"/>
      <c r="Q371" s="243"/>
      <c r="R371" s="243"/>
      <c r="S371" s="243"/>
      <c r="T371" s="243"/>
      <c r="U371" s="243"/>
      <c r="V371" s="243"/>
      <c r="W371" s="243"/>
      <c r="X371" s="243"/>
      <c r="Y371" s="243"/>
      <c r="Z371" s="243"/>
      <c r="AA371" s="131"/>
      <c r="AB371" s="131"/>
      <c r="AC371" s="131"/>
      <c r="AD371" s="243"/>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row>
    <row r="372" spans="1:68" ht="16.5" customHeight="1">
      <c r="A372" s="207"/>
      <c r="B372" s="207"/>
      <c r="C372" s="207"/>
      <c r="D372" s="131"/>
      <c r="E372" s="131"/>
      <c r="F372" s="243"/>
      <c r="G372" s="131"/>
      <c r="H372" s="243"/>
      <c r="I372" s="243"/>
      <c r="J372" s="243"/>
      <c r="K372" s="243"/>
      <c r="L372" s="243"/>
      <c r="M372" s="243"/>
      <c r="N372" s="243"/>
      <c r="O372" s="243"/>
      <c r="P372" s="243"/>
      <c r="Q372" s="243"/>
      <c r="R372" s="243"/>
      <c r="S372" s="243"/>
      <c r="T372" s="243"/>
      <c r="U372" s="243"/>
      <c r="V372" s="243"/>
      <c r="W372" s="243"/>
      <c r="X372" s="243"/>
      <c r="Y372" s="243"/>
      <c r="Z372" s="243"/>
      <c r="AA372" s="131"/>
      <c r="AB372" s="131"/>
      <c r="AC372" s="131"/>
      <c r="AD372" s="243"/>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row>
    <row r="373" spans="1:68" ht="16.5" customHeight="1">
      <c r="A373" s="207"/>
      <c r="B373" s="207"/>
      <c r="C373" s="207"/>
      <c r="D373" s="131"/>
      <c r="E373" s="131"/>
      <c r="F373" s="243"/>
      <c r="G373" s="131"/>
      <c r="H373" s="243"/>
      <c r="I373" s="243"/>
      <c r="J373" s="243"/>
      <c r="K373" s="243"/>
      <c r="L373" s="243"/>
      <c r="M373" s="243"/>
      <c r="N373" s="243"/>
      <c r="O373" s="243"/>
      <c r="P373" s="243"/>
      <c r="Q373" s="243"/>
      <c r="R373" s="243"/>
      <c r="S373" s="243"/>
      <c r="T373" s="243"/>
      <c r="U373" s="243"/>
      <c r="V373" s="243"/>
      <c r="W373" s="243"/>
      <c r="X373" s="243"/>
      <c r="Y373" s="243"/>
      <c r="Z373" s="243"/>
      <c r="AA373" s="131"/>
      <c r="AB373" s="131"/>
      <c r="AC373" s="131"/>
      <c r="AD373" s="243"/>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row>
    <row r="374" spans="1:68" ht="16.5" customHeight="1">
      <c r="A374" s="207"/>
      <c r="B374" s="207"/>
      <c r="C374" s="207"/>
      <c r="D374" s="131"/>
      <c r="E374" s="131"/>
      <c r="F374" s="243"/>
      <c r="G374" s="131"/>
      <c r="H374" s="243"/>
      <c r="I374" s="243"/>
      <c r="J374" s="243"/>
      <c r="K374" s="243"/>
      <c r="L374" s="243"/>
      <c r="M374" s="243"/>
      <c r="N374" s="243"/>
      <c r="O374" s="243"/>
      <c r="P374" s="243"/>
      <c r="Q374" s="243"/>
      <c r="R374" s="243"/>
      <c r="S374" s="243"/>
      <c r="T374" s="243"/>
      <c r="U374" s="243"/>
      <c r="V374" s="243"/>
      <c r="W374" s="243"/>
      <c r="X374" s="243"/>
      <c r="Y374" s="243"/>
      <c r="Z374" s="243"/>
      <c r="AA374" s="131"/>
      <c r="AB374" s="131"/>
      <c r="AC374" s="131"/>
      <c r="AD374" s="243"/>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row>
    <row r="375" spans="1:68" ht="16.5" customHeight="1">
      <c r="A375" s="207"/>
      <c r="B375" s="207"/>
      <c r="C375" s="207"/>
      <c r="D375" s="131"/>
      <c r="E375" s="131"/>
      <c r="F375" s="243"/>
      <c r="G375" s="131"/>
      <c r="H375" s="243"/>
      <c r="I375" s="243"/>
      <c r="J375" s="243"/>
      <c r="K375" s="243"/>
      <c r="L375" s="243"/>
      <c r="M375" s="243"/>
      <c r="N375" s="243"/>
      <c r="O375" s="243"/>
      <c r="P375" s="243"/>
      <c r="Q375" s="243"/>
      <c r="R375" s="243"/>
      <c r="S375" s="243"/>
      <c r="T375" s="243"/>
      <c r="U375" s="243"/>
      <c r="V375" s="243"/>
      <c r="W375" s="243"/>
      <c r="X375" s="243"/>
      <c r="Y375" s="243"/>
      <c r="Z375" s="243"/>
      <c r="AA375" s="131"/>
      <c r="AB375" s="131"/>
      <c r="AC375" s="131"/>
      <c r="AD375" s="243"/>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row>
    <row r="376" spans="1:68" ht="16.5" customHeight="1">
      <c r="A376" s="207"/>
      <c r="B376" s="207"/>
      <c r="C376" s="207"/>
      <c r="D376" s="131"/>
      <c r="E376" s="131"/>
      <c r="F376" s="243"/>
      <c r="G376" s="131"/>
      <c r="H376" s="243"/>
      <c r="I376" s="243"/>
      <c r="J376" s="243"/>
      <c r="K376" s="243"/>
      <c r="L376" s="243"/>
      <c r="M376" s="243"/>
      <c r="N376" s="243"/>
      <c r="O376" s="243"/>
      <c r="P376" s="243"/>
      <c r="Q376" s="243"/>
      <c r="R376" s="243"/>
      <c r="S376" s="243"/>
      <c r="T376" s="243"/>
      <c r="U376" s="243"/>
      <c r="V376" s="243"/>
      <c r="W376" s="243"/>
      <c r="X376" s="243"/>
      <c r="Y376" s="243"/>
      <c r="Z376" s="243"/>
      <c r="AA376" s="131"/>
      <c r="AB376" s="131"/>
      <c r="AC376" s="131"/>
      <c r="AD376" s="243"/>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row>
    <row r="377" spans="1:68" ht="16.5" customHeight="1">
      <c r="A377" s="207"/>
      <c r="B377" s="207"/>
      <c r="C377" s="207"/>
      <c r="D377" s="131"/>
      <c r="E377" s="131"/>
      <c r="F377" s="243"/>
      <c r="G377" s="131"/>
      <c r="H377" s="243"/>
      <c r="I377" s="243"/>
      <c r="J377" s="243"/>
      <c r="K377" s="243"/>
      <c r="L377" s="243"/>
      <c r="M377" s="243"/>
      <c r="N377" s="243"/>
      <c r="O377" s="243"/>
      <c r="P377" s="243"/>
      <c r="Q377" s="243"/>
      <c r="R377" s="243"/>
      <c r="S377" s="243"/>
      <c r="T377" s="243"/>
      <c r="U377" s="243"/>
      <c r="V377" s="243"/>
      <c r="W377" s="243"/>
      <c r="X377" s="243"/>
      <c r="Y377" s="243"/>
      <c r="Z377" s="243"/>
      <c r="AA377" s="131"/>
      <c r="AB377" s="131"/>
      <c r="AC377" s="131"/>
      <c r="AD377" s="243"/>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row>
    <row r="378" spans="1:68" ht="16.5" customHeight="1">
      <c r="A378" s="207"/>
      <c r="B378" s="207"/>
      <c r="C378" s="207"/>
      <c r="D378" s="131"/>
      <c r="E378" s="131"/>
      <c r="F378" s="243"/>
      <c r="G378" s="131"/>
      <c r="H378" s="243"/>
      <c r="I378" s="243"/>
      <c r="J378" s="243"/>
      <c r="K378" s="243"/>
      <c r="L378" s="243"/>
      <c r="M378" s="243"/>
      <c r="N378" s="243"/>
      <c r="O378" s="243"/>
      <c r="P378" s="243"/>
      <c r="Q378" s="243"/>
      <c r="R378" s="243"/>
      <c r="S378" s="243"/>
      <c r="T378" s="243"/>
      <c r="U378" s="243"/>
      <c r="V378" s="243"/>
      <c r="W378" s="243"/>
      <c r="X378" s="243"/>
      <c r="Y378" s="243"/>
      <c r="Z378" s="243"/>
      <c r="AA378" s="131"/>
      <c r="AB378" s="131"/>
      <c r="AC378" s="131"/>
      <c r="AD378" s="243"/>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row>
    <row r="379" spans="1:68" ht="16.5" customHeight="1">
      <c r="A379" s="207"/>
      <c r="B379" s="207"/>
      <c r="C379" s="207"/>
      <c r="D379" s="131"/>
      <c r="E379" s="131"/>
      <c r="F379" s="243"/>
      <c r="G379" s="131"/>
      <c r="H379" s="243"/>
      <c r="I379" s="243"/>
      <c r="J379" s="243"/>
      <c r="K379" s="243"/>
      <c r="L379" s="243"/>
      <c r="M379" s="243"/>
      <c r="N379" s="243"/>
      <c r="O379" s="243"/>
      <c r="P379" s="243"/>
      <c r="Q379" s="243"/>
      <c r="R379" s="243"/>
      <c r="S379" s="243"/>
      <c r="T379" s="243"/>
      <c r="U379" s="243"/>
      <c r="V379" s="243"/>
      <c r="W379" s="243"/>
      <c r="X379" s="243"/>
      <c r="Y379" s="243"/>
      <c r="Z379" s="243"/>
      <c r="AA379" s="131"/>
      <c r="AB379" s="131"/>
      <c r="AC379" s="131"/>
      <c r="AD379" s="243"/>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row>
    <row r="380" spans="1:68" ht="16.5" customHeight="1">
      <c r="A380" s="207"/>
      <c r="B380" s="207"/>
      <c r="C380" s="207"/>
      <c r="D380" s="131"/>
      <c r="E380" s="131"/>
      <c r="F380" s="243"/>
      <c r="G380" s="131"/>
      <c r="H380" s="243"/>
      <c r="I380" s="243"/>
      <c r="J380" s="243"/>
      <c r="K380" s="243"/>
      <c r="L380" s="243"/>
      <c r="M380" s="243"/>
      <c r="N380" s="243"/>
      <c r="O380" s="243"/>
      <c r="P380" s="243"/>
      <c r="Q380" s="243"/>
      <c r="R380" s="243"/>
      <c r="S380" s="243"/>
      <c r="T380" s="243"/>
      <c r="U380" s="243"/>
      <c r="V380" s="243"/>
      <c r="W380" s="243"/>
      <c r="X380" s="243"/>
      <c r="Y380" s="243"/>
      <c r="Z380" s="243"/>
      <c r="AA380" s="131"/>
      <c r="AB380" s="131"/>
      <c r="AC380" s="131"/>
      <c r="AD380" s="243"/>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row>
    <row r="381" spans="1:68" ht="16.5" customHeight="1">
      <c r="A381" s="207"/>
      <c r="B381" s="207"/>
      <c r="C381" s="207"/>
      <c r="D381" s="131"/>
      <c r="E381" s="131"/>
      <c r="F381" s="243"/>
      <c r="G381" s="131"/>
      <c r="H381" s="243"/>
      <c r="I381" s="243"/>
      <c r="J381" s="243"/>
      <c r="K381" s="243"/>
      <c r="L381" s="243"/>
      <c r="M381" s="243"/>
      <c r="N381" s="243"/>
      <c r="O381" s="243"/>
      <c r="P381" s="243"/>
      <c r="Q381" s="243"/>
      <c r="R381" s="243"/>
      <c r="S381" s="243"/>
      <c r="T381" s="243"/>
      <c r="U381" s="243"/>
      <c r="V381" s="243"/>
      <c r="W381" s="243"/>
      <c r="X381" s="243"/>
      <c r="Y381" s="243"/>
      <c r="Z381" s="243"/>
      <c r="AA381" s="131"/>
      <c r="AB381" s="131"/>
      <c r="AC381" s="131"/>
      <c r="AD381" s="243"/>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row>
    <row r="382" spans="1:68" ht="16.5" customHeight="1">
      <c r="A382" s="207"/>
      <c r="B382" s="207"/>
      <c r="C382" s="207"/>
      <c r="D382" s="131"/>
      <c r="E382" s="131"/>
      <c r="F382" s="243"/>
      <c r="G382" s="131"/>
      <c r="H382" s="243"/>
      <c r="I382" s="243"/>
      <c r="J382" s="243"/>
      <c r="K382" s="243"/>
      <c r="L382" s="243"/>
      <c r="M382" s="243"/>
      <c r="N382" s="243"/>
      <c r="O382" s="243"/>
      <c r="P382" s="243"/>
      <c r="Q382" s="243"/>
      <c r="R382" s="243"/>
      <c r="S382" s="243"/>
      <c r="T382" s="243"/>
      <c r="U382" s="243"/>
      <c r="V382" s="243"/>
      <c r="W382" s="243"/>
      <c r="X382" s="243"/>
      <c r="Y382" s="243"/>
      <c r="Z382" s="243"/>
      <c r="AA382" s="131"/>
      <c r="AB382" s="131"/>
      <c r="AC382" s="131"/>
      <c r="AD382" s="243"/>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row>
    <row r="383" spans="1:68" ht="16.5" customHeight="1">
      <c r="A383" s="207"/>
      <c r="B383" s="207"/>
      <c r="C383" s="207"/>
      <c r="D383" s="131"/>
      <c r="E383" s="131"/>
      <c r="F383" s="243"/>
      <c r="G383" s="131"/>
      <c r="H383" s="243"/>
      <c r="I383" s="243"/>
      <c r="J383" s="243"/>
      <c r="K383" s="243"/>
      <c r="L383" s="243"/>
      <c r="M383" s="243"/>
      <c r="N383" s="243"/>
      <c r="O383" s="243"/>
      <c r="P383" s="243"/>
      <c r="Q383" s="243"/>
      <c r="R383" s="243"/>
      <c r="S383" s="243"/>
      <c r="T383" s="243"/>
      <c r="U383" s="243"/>
      <c r="V383" s="243"/>
      <c r="W383" s="243"/>
      <c r="X383" s="243"/>
      <c r="Y383" s="243"/>
      <c r="Z383" s="243"/>
      <c r="AA383" s="131"/>
      <c r="AB383" s="131"/>
      <c r="AC383" s="131"/>
      <c r="AD383" s="243"/>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row>
    <row r="384" spans="1:68" ht="16.5" customHeight="1">
      <c r="A384" s="207"/>
      <c r="B384" s="207"/>
      <c r="C384" s="207"/>
      <c r="D384" s="131"/>
      <c r="E384" s="131"/>
      <c r="F384" s="243"/>
      <c r="G384" s="131"/>
      <c r="H384" s="243"/>
      <c r="I384" s="243"/>
      <c r="J384" s="243"/>
      <c r="K384" s="243"/>
      <c r="L384" s="243"/>
      <c r="M384" s="243"/>
      <c r="N384" s="243"/>
      <c r="O384" s="243"/>
      <c r="P384" s="243"/>
      <c r="Q384" s="243"/>
      <c r="R384" s="243"/>
      <c r="S384" s="243"/>
      <c r="T384" s="243"/>
      <c r="U384" s="243"/>
      <c r="V384" s="243"/>
      <c r="W384" s="243"/>
      <c r="X384" s="243"/>
      <c r="Y384" s="243"/>
      <c r="Z384" s="243"/>
      <c r="AA384" s="131"/>
      <c r="AB384" s="131"/>
      <c r="AC384" s="131"/>
      <c r="AD384" s="243"/>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row>
    <row r="385" spans="1:68" ht="16.5" customHeight="1">
      <c r="A385" s="207"/>
      <c r="B385" s="207"/>
      <c r="C385" s="207"/>
      <c r="D385" s="131"/>
      <c r="E385" s="131"/>
      <c r="F385" s="243"/>
      <c r="G385" s="131"/>
      <c r="H385" s="243"/>
      <c r="I385" s="243"/>
      <c r="J385" s="243"/>
      <c r="K385" s="243"/>
      <c r="L385" s="243"/>
      <c r="M385" s="243"/>
      <c r="N385" s="243"/>
      <c r="O385" s="243"/>
      <c r="P385" s="243"/>
      <c r="Q385" s="243"/>
      <c r="R385" s="243"/>
      <c r="S385" s="243"/>
      <c r="T385" s="243"/>
      <c r="U385" s="243"/>
      <c r="V385" s="243"/>
      <c r="W385" s="243"/>
      <c r="X385" s="243"/>
      <c r="Y385" s="243"/>
      <c r="Z385" s="243"/>
      <c r="AA385" s="131"/>
      <c r="AB385" s="131"/>
      <c r="AC385" s="131"/>
      <c r="AD385" s="243"/>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row>
    <row r="386" spans="1:68" ht="16.5" customHeight="1">
      <c r="A386" s="207"/>
      <c r="B386" s="207"/>
      <c r="C386" s="207"/>
      <c r="D386" s="131"/>
      <c r="E386" s="131"/>
      <c r="F386" s="243"/>
      <c r="G386" s="131"/>
      <c r="H386" s="243"/>
      <c r="I386" s="243"/>
      <c r="J386" s="243"/>
      <c r="K386" s="243"/>
      <c r="L386" s="243"/>
      <c r="M386" s="243"/>
      <c r="N386" s="243"/>
      <c r="O386" s="243"/>
      <c r="P386" s="243"/>
      <c r="Q386" s="243"/>
      <c r="R386" s="243"/>
      <c r="S386" s="243"/>
      <c r="T386" s="243"/>
      <c r="U386" s="243"/>
      <c r="V386" s="243"/>
      <c r="W386" s="243"/>
      <c r="X386" s="243"/>
      <c r="Y386" s="243"/>
      <c r="Z386" s="243"/>
      <c r="AA386" s="131"/>
      <c r="AB386" s="131"/>
      <c r="AC386" s="131"/>
      <c r="AD386" s="243"/>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row>
    <row r="387" spans="1:68" ht="16.5" customHeight="1">
      <c r="A387" s="207"/>
      <c r="B387" s="207"/>
      <c r="C387" s="207"/>
      <c r="D387" s="131"/>
      <c r="E387" s="131"/>
      <c r="F387" s="243"/>
      <c r="G387" s="131"/>
      <c r="H387" s="243"/>
      <c r="I387" s="243"/>
      <c r="J387" s="243"/>
      <c r="K387" s="243"/>
      <c r="L387" s="243"/>
      <c r="M387" s="243"/>
      <c r="N387" s="243"/>
      <c r="O387" s="243"/>
      <c r="P387" s="243"/>
      <c r="Q387" s="243"/>
      <c r="R387" s="243"/>
      <c r="S387" s="243"/>
      <c r="T387" s="243"/>
      <c r="U387" s="243"/>
      <c r="V387" s="243"/>
      <c r="W387" s="243"/>
      <c r="X387" s="243"/>
      <c r="Y387" s="243"/>
      <c r="Z387" s="243"/>
      <c r="AA387" s="131"/>
      <c r="AB387" s="131"/>
      <c r="AC387" s="131"/>
      <c r="AD387" s="243"/>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row>
    <row r="388" spans="1:68" ht="16.5" customHeight="1">
      <c r="A388" s="207"/>
      <c r="B388" s="207"/>
      <c r="C388" s="207"/>
      <c r="D388" s="131"/>
      <c r="E388" s="131"/>
      <c r="F388" s="243"/>
      <c r="G388" s="131"/>
      <c r="H388" s="243"/>
      <c r="I388" s="243"/>
      <c r="J388" s="243"/>
      <c r="K388" s="243"/>
      <c r="L388" s="243"/>
      <c r="M388" s="243"/>
      <c r="N388" s="243"/>
      <c r="O388" s="243"/>
      <c r="P388" s="243"/>
      <c r="Q388" s="243"/>
      <c r="R388" s="243"/>
      <c r="S388" s="243"/>
      <c r="T388" s="243"/>
      <c r="U388" s="243"/>
      <c r="V388" s="243"/>
      <c r="W388" s="243"/>
      <c r="X388" s="243"/>
      <c r="Y388" s="243"/>
      <c r="Z388" s="243"/>
      <c r="AA388" s="131"/>
      <c r="AB388" s="131"/>
      <c r="AC388" s="131"/>
      <c r="AD388" s="243"/>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row>
    <row r="389" spans="1:68" ht="16.5" customHeight="1">
      <c r="A389" s="207"/>
      <c r="B389" s="207"/>
      <c r="C389" s="207"/>
      <c r="D389" s="131"/>
      <c r="E389" s="131"/>
      <c r="F389" s="243"/>
      <c r="G389" s="131"/>
      <c r="H389" s="243"/>
      <c r="I389" s="243"/>
      <c r="J389" s="243"/>
      <c r="K389" s="243"/>
      <c r="L389" s="243"/>
      <c r="M389" s="243"/>
      <c r="N389" s="243"/>
      <c r="O389" s="243"/>
      <c r="P389" s="243"/>
      <c r="Q389" s="243"/>
      <c r="R389" s="243"/>
      <c r="S389" s="243"/>
      <c r="T389" s="243"/>
      <c r="U389" s="243"/>
      <c r="V389" s="243"/>
      <c r="W389" s="243"/>
      <c r="X389" s="243"/>
      <c r="Y389" s="243"/>
      <c r="Z389" s="243"/>
      <c r="AA389" s="131"/>
      <c r="AB389" s="131"/>
      <c r="AC389" s="131"/>
      <c r="AD389" s="243"/>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row>
    <row r="390" spans="1:68" ht="16.5" customHeight="1">
      <c r="A390" s="207"/>
      <c r="B390" s="207"/>
      <c r="C390" s="207"/>
      <c r="D390" s="131"/>
      <c r="E390" s="131"/>
      <c r="F390" s="243"/>
      <c r="G390" s="131"/>
      <c r="H390" s="243"/>
      <c r="I390" s="243"/>
      <c r="J390" s="243"/>
      <c r="K390" s="243"/>
      <c r="L390" s="243"/>
      <c r="M390" s="243"/>
      <c r="N390" s="243"/>
      <c r="O390" s="243"/>
      <c r="P390" s="243"/>
      <c r="Q390" s="243"/>
      <c r="R390" s="243"/>
      <c r="S390" s="243"/>
      <c r="T390" s="243"/>
      <c r="U390" s="243"/>
      <c r="V390" s="243"/>
      <c r="W390" s="243"/>
      <c r="X390" s="243"/>
      <c r="Y390" s="243"/>
      <c r="Z390" s="243"/>
      <c r="AA390" s="131"/>
      <c r="AB390" s="131"/>
      <c r="AC390" s="131"/>
      <c r="AD390" s="243"/>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row>
    <row r="391" spans="1:68" ht="16.5" customHeight="1">
      <c r="A391" s="207"/>
      <c r="B391" s="207"/>
      <c r="C391" s="207"/>
      <c r="D391" s="131"/>
      <c r="E391" s="131"/>
      <c r="F391" s="243"/>
      <c r="G391" s="131"/>
      <c r="H391" s="243"/>
      <c r="I391" s="243"/>
      <c r="J391" s="243"/>
      <c r="K391" s="243"/>
      <c r="L391" s="243"/>
      <c r="M391" s="243"/>
      <c r="N391" s="243"/>
      <c r="O391" s="243"/>
      <c r="P391" s="243"/>
      <c r="Q391" s="243"/>
      <c r="R391" s="243"/>
      <c r="S391" s="243"/>
      <c r="T391" s="243"/>
      <c r="U391" s="243"/>
      <c r="V391" s="243"/>
      <c r="W391" s="243"/>
      <c r="X391" s="243"/>
      <c r="Y391" s="243"/>
      <c r="Z391" s="243"/>
      <c r="AA391" s="131"/>
      <c r="AB391" s="131"/>
      <c r="AC391" s="131"/>
      <c r="AD391" s="243"/>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row>
    <row r="392" spans="1:68" ht="16.5" customHeight="1">
      <c r="A392" s="207"/>
      <c r="B392" s="207"/>
      <c r="C392" s="207"/>
      <c r="D392" s="131"/>
      <c r="E392" s="131"/>
      <c r="F392" s="243"/>
      <c r="G392" s="131"/>
      <c r="H392" s="243"/>
      <c r="I392" s="243"/>
      <c r="J392" s="243"/>
      <c r="K392" s="243"/>
      <c r="L392" s="243"/>
      <c r="M392" s="243"/>
      <c r="N392" s="243"/>
      <c r="O392" s="243"/>
      <c r="P392" s="243"/>
      <c r="Q392" s="243"/>
      <c r="R392" s="243"/>
      <c r="S392" s="243"/>
      <c r="T392" s="243"/>
      <c r="U392" s="243"/>
      <c r="V392" s="243"/>
      <c r="W392" s="243"/>
      <c r="X392" s="243"/>
      <c r="Y392" s="243"/>
      <c r="Z392" s="243"/>
      <c r="AA392" s="131"/>
      <c r="AB392" s="131"/>
      <c r="AC392" s="131"/>
      <c r="AD392" s="243"/>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row>
    <row r="393" spans="1:68" ht="16.5" customHeight="1">
      <c r="A393" s="207"/>
      <c r="B393" s="207"/>
      <c r="C393" s="207"/>
      <c r="D393" s="131"/>
      <c r="E393" s="131"/>
      <c r="F393" s="243"/>
      <c r="G393" s="131"/>
      <c r="H393" s="243"/>
      <c r="I393" s="243"/>
      <c r="J393" s="243"/>
      <c r="K393" s="243"/>
      <c r="L393" s="243"/>
      <c r="M393" s="243"/>
      <c r="N393" s="243"/>
      <c r="O393" s="243"/>
      <c r="P393" s="243"/>
      <c r="Q393" s="243"/>
      <c r="R393" s="243"/>
      <c r="S393" s="243"/>
      <c r="T393" s="243"/>
      <c r="U393" s="243"/>
      <c r="V393" s="243"/>
      <c r="W393" s="243"/>
      <c r="X393" s="243"/>
      <c r="Y393" s="243"/>
      <c r="Z393" s="243"/>
      <c r="AA393" s="131"/>
      <c r="AB393" s="131"/>
      <c r="AC393" s="131"/>
      <c r="AD393" s="243"/>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row>
    <row r="394" spans="1:68" ht="16.5" customHeight="1">
      <c r="A394" s="207"/>
      <c r="B394" s="207"/>
      <c r="C394" s="207"/>
      <c r="D394" s="131"/>
      <c r="E394" s="131"/>
      <c r="F394" s="243"/>
      <c r="G394" s="131"/>
      <c r="H394" s="243"/>
      <c r="I394" s="243"/>
      <c r="J394" s="243"/>
      <c r="K394" s="243"/>
      <c r="L394" s="243"/>
      <c r="M394" s="243"/>
      <c r="N394" s="243"/>
      <c r="O394" s="243"/>
      <c r="P394" s="243"/>
      <c r="Q394" s="243"/>
      <c r="R394" s="243"/>
      <c r="S394" s="243"/>
      <c r="T394" s="243"/>
      <c r="U394" s="243"/>
      <c r="V394" s="243"/>
      <c r="W394" s="243"/>
      <c r="X394" s="243"/>
      <c r="Y394" s="243"/>
      <c r="Z394" s="243"/>
      <c r="AA394" s="131"/>
      <c r="AB394" s="131"/>
      <c r="AC394" s="131"/>
      <c r="AD394" s="243"/>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row>
    <row r="395" spans="1:68" ht="16.5" customHeight="1">
      <c r="A395" s="207"/>
      <c r="B395" s="207"/>
      <c r="C395" s="207"/>
      <c r="D395" s="131"/>
      <c r="E395" s="131"/>
      <c r="F395" s="243"/>
      <c r="G395" s="131"/>
      <c r="H395" s="243"/>
      <c r="I395" s="243"/>
      <c r="J395" s="243"/>
      <c r="K395" s="243"/>
      <c r="L395" s="243"/>
      <c r="M395" s="243"/>
      <c r="N395" s="243"/>
      <c r="O395" s="243"/>
      <c r="P395" s="243"/>
      <c r="Q395" s="243"/>
      <c r="R395" s="243"/>
      <c r="S395" s="243"/>
      <c r="T395" s="243"/>
      <c r="U395" s="243"/>
      <c r="V395" s="243"/>
      <c r="W395" s="243"/>
      <c r="X395" s="243"/>
      <c r="Y395" s="243"/>
      <c r="Z395" s="243"/>
      <c r="AA395" s="131"/>
      <c r="AB395" s="131"/>
      <c r="AC395" s="131"/>
      <c r="AD395" s="243"/>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row>
    <row r="396" spans="1:68" ht="16.5" customHeight="1">
      <c r="A396" s="207"/>
      <c r="B396" s="207"/>
      <c r="C396" s="207"/>
      <c r="D396" s="131"/>
      <c r="E396" s="131"/>
      <c r="F396" s="243"/>
      <c r="G396" s="131"/>
      <c r="H396" s="243"/>
      <c r="I396" s="243"/>
      <c r="J396" s="243"/>
      <c r="K396" s="243"/>
      <c r="L396" s="243"/>
      <c r="M396" s="243"/>
      <c r="N396" s="243"/>
      <c r="O396" s="243"/>
      <c r="P396" s="243"/>
      <c r="Q396" s="243"/>
      <c r="R396" s="243"/>
      <c r="S396" s="243"/>
      <c r="T396" s="243"/>
      <c r="U396" s="243"/>
      <c r="V396" s="243"/>
      <c r="W396" s="243"/>
      <c r="X396" s="243"/>
      <c r="Y396" s="243"/>
      <c r="Z396" s="243"/>
      <c r="AA396" s="131"/>
      <c r="AB396" s="131"/>
      <c r="AC396" s="131"/>
      <c r="AD396" s="243"/>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row>
    <row r="397" spans="1:68" ht="16.5" customHeight="1">
      <c r="A397" s="207"/>
      <c r="B397" s="207"/>
      <c r="C397" s="207"/>
      <c r="D397" s="131"/>
      <c r="E397" s="131"/>
      <c r="F397" s="243"/>
      <c r="G397" s="131"/>
      <c r="H397" s="243"/>
      <c r="I397" s="243"/>
      <c r="J397" s="243"/>
      <c r="K397" s="243"/>
      <c r="L397" s="243"/>
      <c r="M397" s="243"/>
      <c r="N397" s="243"/>
      <c r="O397" s="243"/>
      <c r="P397" s="243"/>
      <c r="Q397" s="243"/>
      <c r="R397" s="243"/>
      <c r="S397" s="243"/>
      <c r="T397" s="243"/>
      <c r="U397" s="243"/>
      <c r="V397" s="243"/>
      <c r="W397" s="243"/>
      <c r="X397" s="243"/>
      <c r="Y397" s="243"/>
      <c r="Z397" s="243"/>
      <c r="AA397" s="131"/>
      <c r="AB397" s="131"/>
      <c r="AC397" s="131"/>
      <c r="AD397" s="243"/>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row>
    <row r="398" spans="1:68" ht="16.5" customHeight="1">
      <c r="A398" s="207"/>
      <c r="B398" s="207"/>
      <c r="C398" s="207"/>
      <c r="D398" s="131"/>
      <c r="E398" s="131"/>
      <c r="F398" s="243"/>
      <c r="G398" s="131"/>
      <c r="H398" s="243"/>
      <c r="I398" s="243"/>
      <c r="J398" s="243"/>
      <c r="K398" s="243"/>
      <c r="L398" s="243"/>
      <c r="M398" s="243"/>
      <c r="N398" s="243"/>
      <c r="O398" s="243"/>
      <c r="P398" s="243"/>
      <c r="Q398" s="243"/>
      <c r="R398" s="243"/>
      <c r="S398" s="243"/>
      <c r="T398" s="243"/>
      <c r="U398" s="243"/>
      <c r="V398" s="243"/>
      <c r="W398" s="243"/>
      <c r="X398" s="243"/>
      <c r="Y398" s="243"/>
      <c r="Z398" s="243"/>
      <c r="AA398" s="131"/>
      <c r="AB398" s="131"/>
      <c r="AC398" s="131"/>
      <c r="AD398" s="243"/>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row>
    <row r="399" spans="1:68" ht="16.5" customHeight="1">
      <c r="A399" s="207"/>
      <c r="B399" s="207"/>
      <c r="C399" s="207"/>
      <c r="D399" s="131"/>
      <c r="E399" s="131"/>
      <c r="F399" s="243"/>
      <c r="G399" s="131"/>
      <c r="H399" s="243"/>
      <c r="I399" s="243"/>
      <c r="J399" s="243"/>
      <c r="K399" s="243"/>
      <c r="L399" s="243"/>
      <c r="M399" s="243"/>
      <c r="N399" s="243"/>
      <c r="O399" s="243"/>
      <c r="P399" s="243"/>
      <c r="Q399" s="243"/>
      <c r="R399" s="243"/>
      <c r="S399" s="243"/>
      <c r="T399" s="243"/>
      <c r="U399" s="243"/>
      <c r="V399" s="243"/>
      <c r="W399" s="243"/>
      <c r="X399" s="243"/>
      <c r="Y399" s="243"/>
      <c r="Z399" s="243"/>
      <c r="AA399" s="131"/>
      <c r="AB399" s="131"/>
      <c r="AC399" s="131"/>
      <c r="AD399" s="243"/>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row>
    <row r="400" spans="1:68" ht="16.5" customHeight="1">
      <c r="A400" s="207"/>
      <c r="B400" s="207"/>
      <c r="C400" s="207"/>
      <c r="D400" s="131"/>
      <c r="E400" s="131"/>
      <c r="F400" s="243"/>
      <c r="G400" s="131"/>
      <c r="H400" s="243"/>
      <c r="I400" s="243"/>
      <c r="J400" s="243"/>
      <c r="K400" s="243"/>
      <c r="L400" s="243"/>
      <c r="M400" s="243"/>
      <c r="N400" s="243"/>
      <c r="O400" s="243"/>
      <c r="P400" s="243"/>
      <c r="Q400" s="243"/>
      <c r="R400" s="243"/>
      <c r="S400" s="243"/>
      <c r="T400" s="243"/>
      <c r="U400" s="243"/>
      <c r="V400" s="243"/>
      <c r="W400" s="243"/>
      <c r="X400" s="243"/>
      <c r="Y400" s="243"/>
      <c r="Z400" s="243"/>
      <c r="AA400" s="131"/>
      <c r="AB400" s="131"/>
      <c r="AC400" s="131"/>
      <c r="AD400" s="243"/>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row>
    <row r="401" spans="1:68" ht="16.5" customHeight="1">
      <c r="A401" s="207"/>
      <c r="B401" s="207"/>
      <c r="C401" s="207"/>
      <c r="D401" s="131"/>
      <c r="E401" s="131"/>
      <c r="F401" s="243"/>
      <c r="G401" s="131"/>
      <c r="H401" s="243"/>
      <c r="I401" s="243"/>
      <c r="J401" s="243"/>
      <c r="K401" s="243"/>
      <c r="L401" s="243"/>
      <c r="M401" s="243"/>
      <c r="N401" s="243"/>
      <c r="O401" s="243"/>
      <c r="P401" s="243"/>
      <c r="Q401" s="243"/>
      <c r="R401" s="243"/>
      <c r="S401" s="243"/>
      <c r="T401" s="243"/>
      <c r="U401" s="243"/>
      <c r="V401" s="243"/>
      <c r="W401" s="243"/>
      <c r="X401" s="243"/>
      <c r="Y401" s="243"/>
      <c r="Z401" s="243"/>
      <c r="AA401" s="131"/>
      <c r="AB401" s="131"/>
      <c r="AC401" s="131"/>
      <c r="AD401" s="243"/>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row>
    <row r="402" spans="1:68" ht="16.5" customHeight="1">
      <c r="A402" s="207"/>
      <c r="B402" s="207"/>
      <c r="C402" s="207"/>
      <c r="D402" s="131"/>
      <c r="E402" s="131"/>
      <c r="F402" s="243"/>
      <c r="G402" s="131"/>
      <c r="H402" s="243"/>
      <c r="I402" s="243"/>
      <c r="J402" s="243"/>
      <c r="K402" s="243"/>
      <c r="L402" s="243"/>
      <c r="M402" s="243"/>
      <c r="N402" s="243"/>
      <c r="O402" s="243"/>
      <c r="P402" s="243"/>
      <c r="Q402" s="243"/>
      <c r="R402" s="243"/>
      <c r="S402" s="243"/>
      <c r="T402" s="243"/>
      <c r="U402" s="243"/>
      <c r="V402" s="243"/>
      <c r="W402" s="243"/>
      <c r="X402" s="243"/>
      <c r="Y402" s="243"/>
      <c r="Z402" s="243"/>
      <c r="AA402" s="131"/>
      <c r="AB402" s="131"/>
      <c r="AC402" s="131"/>
      <c r="AD402" s="243"/>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row>
    <row r="403" spans="1:68" ht="16.5" customHeight="1">
      <c r="A403" s="207"/>
      <c r="B403" s="207"/>
      <c r="C403" s="207"/>
      <c r="D403" s="131"/>
      <c r="E403" s="131"/>
      <c r="F403" s="243"/>
      <c r="G403" s="131"/>
      <c r="H403" s="243"/>
      <c r="I403" s="243"/>
      <c r="J403" s="243"/>
      <c r="K403" s="243"/>
      <c r="L403" s="243"/>
      <c r="M403" s="243"/>
      <c r="N403" s="243"/>
      <c r="O403" s="243"/>
      <c r="P403" s="243"/>
      <c r="Q403" s="243"/>
      <c r="R403" s="243"/>
      <c r="S403" s="243"/>
      <c r="T403" s="243"/>
      <c r="U403" s="243"/>
      <c r="V403" s="243"/>
      <c r="W403" s="243"/>
      <c r="X403" s="243"/>
      <c r="Y403" s="243"/>
      <c r="Z403" s="243"/>
      <c r="AA403" s="131"/>
      <c r="AB403" s="131"/>
      <c r="AC403" s="131"/>
      <c r="AD403" s="243"/>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row>
    <row r="404" spans="1:68" ht="16.5" customHeight="1">
      <c r="A404" s="207"/>
      <c r="B404" s="207"/>
      <c r="C404" s="207"/>
      <c r="D404" s="131"/>
      <c r="E404" s="131"/>
      <c r="F404" s="243"/>
      <c r="G404" s="131"/>
      <c r="H404" s="243"/>
      <c r="I404" s="243"/>
      <c r="J404" s="243"/>
      <c r="K404" s="243"/>
      <c r="L404" s="243"/>
      <c r="M404" s="243"/>
      <c r="N404" s="243"/>
      <c r="O404" s="243"/>
      <c r="P404" s="243"/>
      <c r="Q404" s="243"/>
      <c r="R404" s="243"/>
      <c r="S404" s="243"/>
      <c r="T404" s="243"/>
      <c r="U404" s="243"/>
      <c r="V404" s="243"/>
      <c r="W404" s="243"/>
      <c r="X404" s="243"/>
      <c r="Y404" s="243"/>
      <c r="Z404" s="243"/>
      <c r="AA404" s="131"/>
      <c r="AB404" s="131"/>
      <c r="AC404" s="131"/>
      <c r="AD404" s="243"/>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row>
    <row r="405" spans="1:68" ht="16.5" customHeight="1">
      <c r="A405" s="207"/>
      <c r="B405" s="207"/>
      <c r="C405" s="207"/>
      <c r="D405" s="131"/>
      <c r="E405" s="131"/>
      <c r="F405" s="243"/>
      <c r="G405" s="131"/>
      <c r="H405" s="243"/>
      <c r="I405" s="243"/>
      <c r="J405" s="243"/>
      <c r="K405" s="243"/>
      <c r="L405" s="243"/>
      <c r="M405" s="243"/>
      <c r="N405" s="243"/>
      <c r="O405" s="243"/>
      <c r="P405" s="243"/>
      <c r="Q405" s="243"/>
      <c r="R405" s="243"/>
      <c r="S405" s="243"/>
      <c r="T405" s="243"/>
      <c r="U405" s="243"/>
      <c r="V405" s="243"/>
      <c r="W405" s="243"/>
      <c r="X405" s="243"/>
      <c r="Y405" s="243"/>
      <c r="Z405" s="243"/>
      <c r="AA405" s="131"/>
      <c r="AB405" s="131"/>
      <c r="AC405" s="131"/>
      <c r="AD405" s="243"/>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row>
    <row r="406" spans="1:68" ht="16.5" customHeight="1">
      <c r="A406" s="207"/>
      <c r="B406" s="207"/>
      <c r="C406" s="207"/>
      <c r="D406" s="131"/>
      <c r="E406" s="131"/>
      <c r="F406" s="243"/>
      <c r="G406" s="131"/>
      <c r="H406" s="243"/>
      <c r="I406" s="243"/>
      <c r="J406" s="243"/>
      <c r="K406" s="243"/>
      <c r="L406" s="243"/>
      <c r="M406" s="243"/>
      <c r="N406" s="243"/>
      <c r="O406" s="243"/>
      <c r="P406" s="243"/>
      <c r="Q406" s="243"/>
      <c r="R406" s="243"/>
      <c r="S406" s="243"/>
      <c r="T406" s="243"/>
      <c r="U406" s="243"/>
      <c r="V406" s="243"/>
      <c r="W406" s="243"/>
      <c r="X406" s="243"/>
      <c r="Y406" s="243"/>
      <c r="Z406" s="243"/>
      <c r="AA406" s="131"/>
      <c r="AB406" s="131"/>
      <c r="AC406" s="131"/>
      <c r="AD406" s="243"/>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row>
    <row r="407" spans="1:68" ht="16.5" customHeight="1">
      <c r="A407" s="207"/>
      <c r="B407" s="207"/>
      <c r="C407" s="207"/>
      <c r="D407" s="131"/>
      <c r="E407" s="131"/>
      <c r="F407" s="243"/>
      <c r="G407" s="131"/>
      <c r="H407" s="243"/>
      <c r="I407" s="243"/>
      <c r="J407" s="243"/>
      <c r="K407" s="243"/>
      <c r="L407" s="243"/>
      <c r="M407" s="243"/>
      <c r="N407" s="243"/>
      <c r="O407" s="243"/>
      <c r="P407" s="243"/>
      <c r="Q407" s="243"/>
      <c r="R407" s="243"/>
      <c r="S407" s="243"/>
      <c r="T407" s="243"/>
      <c r="U407" s="243"/>
      <c r="V407" s="243"/>
      <c r="W407" s="243"/>
      <c r="X407" s="243"/>
      <c r="Y407" s="243"/>
      <c r="Z407" s="243"/>
      <c r="AA407" s="131"/>
      <c r="AB407" s="131"/>
      <c r="AC407" s="131"/>
      <c r="AD407" s="243"/>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row>
    <row r="408" spans="1:68" ht="16.5" customHeight="1">
      <c r="A408" s="207"/>
      <c r="B408" s="207"/>
      <c r="C408" s="207"/>
      <c r="D408" s="131"/>
      <c r="E408" s="131"/>
      <c r="F408" s="243"/>
      <c r="G408" s="131"/>
      <c r="H408" s="243"/>
      <c r="I408" s="243"/>
      <c r="J408" s="243"/>
      <c r="K408" s="243"/>
      <c r="L408" s="243"/>
      <c r="M408" s="243"/>
      <c r="N408" s="243"/>
      <c r="O408" s="243"/>
      <c r="P408" s="243"/>
      <c r="Q408" s="243"/>
      <c r="R408" s="243"/>
      <c r="S408" s="243"/>
      <c r="T408" s="243"/>
      <c r="U408" s="243"/>
      <c r="V408" s="243"/>
      <c r="W408" s="243"/>
      <c r="X408" s="243"/>
      <c r="Y408" s="243"/>
      <c r="Z408" s="243"/>
      <c r="AA408" s="131"/>
      <c r="AB408" s="131"/>
      <c r="AC408" s="131"/>
      <c r="AD408" s="243"/>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row>
    <row r="409" spans="1:68" ht="16.5" customHeight="1">
      <c r="A409" s="207"/>
      <c r="B409" s="207"/>
      <c r="C409" s="207"/>
      <c r="D409" s="131"/>
      <c r="E409" s="131"/>
      <c r="F409" s="243"/>
      <c r="G409" s="131"/>
      <c r="H409" s="243"/>
      <c r="I409" s="243"/>
      <c r="J409" s="243"/>
      <c r="K409" s="243"/>
      <c r="L409" s="243"/>
      <c r="M409" s="243"/>
      <c r="N409" s="243"/>
      <c r="O409" s="243"/>
      <c r="P409" s="243"/>
      <c r="Q409" s="243"/>
      <c r="R409" s="243"/>
      <c r="S409" s="243"/>
      <c r="T409" s="243"/>
      <c r="U409" s="243"/>
      <c r="V409" s="243"/>
      <c r="W409" s="243"/>
      <c r="X409" s="243"/>
      <c r="Y409" s="243"/>
      <c r="Z409" s="243"/>
      <c r="AA409" s="131"/>
      <c r="AB409" s="131"/>
      <c r="AC409" s="131"/>
      <c r="AD409" s="243"/>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row>
    <row r="410" spans="1:68" ht="16.5" customHeight="1">
      <c r="A410" s="207"/>
      <c r="B410" s="207"/>
      <c r="C410" s="207"/>
      <c r="D410" s="131"/>
      <c r="E410" s="131"/>
      <c r="F410" s="243"/>
      <c r="G410" s="131"/>
      <c r="H410" s="243"/>
      <c r="I410" s="243"/>
      <c r="J410" s="243"/>
      <c r="K410" s="243"/>
      <c r="L410" s="243"/>
      <c r="M410" s="243"/>
      <c r="N410" s="243"/>
      <c r="O410" s="243"/>
      <c r="P410" s="243"/>
      <c r="Q410" s="243"/>
      <c r="R410" s="243"/>
      <c r="S410" s="243"/>
      <c r="T410" s="243"/>
      <c r="U410" s="243"/>
      <c r="V410" s="243"/>
      <c r="W410" s="243"/>
      <c r="X410" s="243"/>
      <c r="Y410" s="243"/>
      <c r="Z410" s="243"/>
      <c r="AA410" s="131"/>
      <c r="AB410" s="131"/>
      <c r="AC410" s="131"/>
      <c r="AD410" s="243"/>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row>
    <row r="411" spans="1:68" ht="16.5" customHeight="1">
      <c r="A411" s="207"/>
      <c r="B411" s="207"/>
      <c r="C411" s="207"/>
      <c r="D411" s="131"/>
      <c r="E411" s="131"/>
      <c r="F411" s="243"/>
      <c r="G411" s="131"/>
      <c r="H411" s="243"/>
      <c r="I411" s="243"/>
      <c r="J411" s="243"/>
      <c r="K411" s="243"/>
      <c r="L411" s="243"/>
      <c r="M411" s="243"/>
      <c r="N411" s="243"/>
      <c r="O411" s="243"/>
      <c r="P411" s="243"/>
      <c r="Q411" s="243"/>
      <c r="R411" s="243"/>
      <c r="S411" s="243"/>
      <c r="T411" s="243"/>
      <c r="U411" s="243"/>
      <c r="V411" s="243"/>
      <c r="W411" s="243"/>
      <c r="X411" s="243"/>
      <c r="Y411" s="243"/>
      <c r="Z411" s="243"/>
      <c r="AA411" s="131"/>
      <c r="AB411" s="131"/>
      <c r="AC411" s="131"/>
      <c r="AD411" s="243"/>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row>
    <row r="412" spans="1:68" ht="16.5" customHeight="1">
      <c r="A412" s="207"/>
      <c r="B412" s="207"/>
      <c r="C412" s="207"/>
      <c r="D412" s="131"/>
      <c r="E412" s="131"/>
      <c r="F412" s="243"/>
      <c r="G412" s="131"/>
      <c r="H412" s="243"/>
      <c r="I412" s="243"/>
      <c r="J412" s="243"/>
      <c r="K412" s="243"/>
      <c r="L412" s="243"/>
      <c r="M412" s="243"/>
      <c r="N412" s="243"/>
      <c r="O412" s="243"/>
      <c r="P412" s="243"/>
      <c r="Q412" s="243"/>
      <c r="R412" s="243"/>
      <c r="S412" s="243"/>
      <c r="T412" s="243"/>
      <c r="U412" s="243"/>
      <c r="V412" s="243"/>
      <c r="W412" s="243"/>
      <c r="X412" s="243"/>
      <c r="Y412" s="243"/>
      <c r="Z412" s="243"/>
      <c r="AA412" s="131"/>
      <c r="AB412" s="131"/>
      <c r="AC412" s="131"/>
      <c r="AD412" s="243"/>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row>
    <row r="413" spans="1:68" ht="16.5" customHeight="1">
      <c r="A413" s="207"/>
      <c r="B413" s="207"/>
      <c r="C413" s="207"/>
      <c r="D413" s="131"/>
      <c r="E413" s="131"/>
      <c r="F413" s="243"/>
      <c r="G413" s="131"/>
      <c r="H413" s="243"/>
      <c r="I413" s="243"/>
      <c r="J413" s="243"/>
      <c r="K413" s="243"/>
      <c r="L413" s="243"/>
      <c r="M413" s="243"/>
      <c r="N413" s="243"/>
      <c r="O413" s="243"/>
      <c r="P413" s="243"/>
      <c r="Q413" s="243"/>
      <c r="R413" s="243"/>
      <c r="S413" s="243"/>
      <c r="T413" s="243"/>
      <c r="U413" s="243"/>
      <c r="V413" s="243"/>
      <c r="W413" s="243"/>
      <c r="X413" s="243"/>
      <c r="Y413" s="243"/>
      <c r="Z413" s="243"/>
      <c r="AA413" s="131"/>
      <c r="AB413" s="131"/>
      <c r="AC413" s="131"/>
      <c r="AD413" s="243"/>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row>
    <row r="414" spans="1:68" ht="16.5" customHeight="1">
      <c r="A414" s="207"/>
      <c r="B414" s="207"/>
      <c r="C414" s="207"/>
      <c r="D414" s="131"/>
      <c r="E414" s="131"/>
      <c r="F414" s="243"/>
      <c r="G414" s="131"/>
      <c r="H414" s="243"/>
      <c r="I414" s="243"/>
      <c r="J414" s="243"/>
      <c r="K414" s="243"/>
      <c r="L414" s="243"/>
      <c r="M414" s="243"/>
      <c r="N414" s="243"/>
      <c r="O414" s="243"/>
      <c r="P414" s="243"/>
      <c r="Q414" s="243"/>
      <c r="R414" s="243"/>
      <c r="S414" s="243"/>
      <c r="T414" s="243"/>
      <c r="U414" s="243"/>
      <c r="V414" s="243"/>
      <c r="W414" s="243"/>
      <c r="X414" s="243"/>
      <c r="Y414" s="243"/>
      <c r="Z414" s="243"/>
      <c r="AA414" s="131"/>
      <c r="AB414" s="131"/>
      <c r="AC414" s="131"/>
      <c r="AD414" s="243"/>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row>
    <row r="415" spans="1:68" ht="16.5" customHeight="1">
      <c r="A415" s="207"/>
      <c r="B415" s="207"/>
      <c r="C415" s="207"/>
      <c r="D415" s="131"/>
      <c r="E415" s="131"/>
      <c r="F415" s="243"/>
      <c r="G415" s="131"/>
      <c r="H415" s="243"/>
      <c r="I415" s="243"/>
      <c r="J415" s="243"/>
      <c r="K415" s="243"/>
      <c r="L415" s="243"/>
      <c r="M415" s="243"/>
      <c r="N415" s="243"/>
      <c r="O415" s="243"/>
      <c r="P415" s="243"/>
      <c r="Q415" s="243"/>
      <c r="R415" s="243"/>
      <c r="S415" s="243"/>
      <c r="T415" s="243"/>
      <c r="U415" s="243"/>
      <c r="V415" s="243"/>
      <c r="W415" s="243"/>
      <c r="X415" s="243"/>
      <c r="Y415" s="243"/>
      <c r="Z415" s="243"/>
      <c r="AA415" s="131"/>
      <c r="AB415" s="131"/>
      <c r="AC415" s="131"/>
      <c r="AD415" s="243"/>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row>
    <row r="416" spans="1:68" ht="16.5" customHeight="1">
      <c r="A416" s="207"/>
      <c r="B416" s="207"/>
      <c r="C416" s="207"/>
      <c r="D416" s="131"/>
      <c r="E416" s="131"/>
      <c r="F416" s="243"/>
      <c r="G416" s="131"/>
      <c r="H416" s="243"/>
      <c r="I416" s="243"/>
      <c r="J416" s="243"/>
      <c r="K416" s="243"/>
      <c r="L416" s="243"/>
      <c r="M416" s="243"/>
      <c r="N416" s="243"/>
      <c r="O416" s="243"/>
      <c r="P416" s="243"/>
      <c r="Q416" s="243"/>
      <c r="R416" s="243"/>
      <c r="S416" s="243"/>
      <c r="T416" s="243"/>
      <c r="U416" s="243"/>
      <c r="V416" s="243"/>
      <c r="W416" s="243"/>
      <c r="X416" s="243"/>
      <c r="Y416" s="243"/>
      <c r="Z416" s="243"/>
      <c r="AA416" s="131"/>
      <c r="AB416" s="131"/>
      <c r="AC416" s="131"/>
      <c r="AD416" s="243"/>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row>
    <row r="417" spans="1:68" ht="16.5" customHeight="1">
      <c r="A417" s="207"/>
      <c r="B417" s="207"/>
      <c r="C417" s="207"/>
      <c r="D417" s="131"/>
      <c r="E417" s="131"/>
      <c r="F417" s="243"/>
      <c r="G417" s="131"/>
      <c r="H417" s="243"/>
      <c r="I417" s="243"/>
      <c r="J417" s="243"/>
      <c r="K417" s="243"/>
      <c r="L417" s="243"/>
      <c r="M417" s="243"/>
      <c r="N417" s="243"/>
      <c r="O417" s="243"/>
      <c r="P417" s="243"/>
      <c r="Q417" s="243"/>
      <c r="R417" s="243"/>
      <c r="S417" s="243"/>
      <c r="T417" s="243"/>
      <c r="U417" s="243"/>
      <c r="V417" s="243"/>
      <c r="W417" s="243"/>
      <c r="X417" s="243"/>
      <c r="Y417" s="243"/>
      <c r="Z417" s="243"/>
      <c r="AA417" s="131"/>
      <c r="AB417" s="131"/>
      <c r="AC417" s="131"/>
      <c r="AD417" s="243"/>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row>
    <row r="418" spans="1:68" ht="16.5" customHeight="1">
      <c r="A418" s="207"/>
      <c r="B418" s="207"/>
      <c r="C418" s="207"/>
      <c r="D418" s="131"/>
      <c r="E418" s="131"/>
      <c r="F418" s="243"/>
      <c r="G418" s="131"/>
      <c r="H418" s="243"/>
      <c r="I418" s="243"/>
      <c r="J418" s="243"/>
      <c r="K418" s="243"/>
      <c r="L418" s="243"/>
      <c r="M418" s="243"/>
      <c r="N418" s="243"/>
      <c r="O418" s="243"/>
      <c r="P418" s="243"/>
      <c r="Q418" s="243"/>
      <c r="R418" s="243"/>
      <c r="S418" s="243"/>
      <c r="T418" s="243"/>
      <c r="U418" s="243"/>
      <c r="V418" s="243"/>
      <c r="W418" s="243"/>
      <c r="X418" s="243"/>
      <c r="Y418" s="243"/>
      <c r="Z418" s="243"/>
      <c r="AA418" s="131"/>
      <c r="AB418" s="131"/>
      <c r="AC418" s="131"/>
      <c r="AD418" s="243"/>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row>
    <row r="419" spans="1:68" ht="16.5" customHeight="1">
      <c r="A419" s="207"/>
      <c r="B419" s="207"/>
      <c r="C419" s="207"/>
      <c r="D419" s="131"/>
      <c r="E419" s="131"/>
      <c r="F419" s="243"/>
      <c r="G419" s="131"/>
      <c r="H419" s="243"/>
      <c r="I419" s="243"/>
      <c r="J419" s="243"/>
      <c r="K419" s="243"/>
      <c r="L419" s="243"/>
      <c r="M419" s="243"/>
      <c r="N419" s="243"/>
      <c r="O419" s="243"/>
      <c r="P419" s="243"/>
      <c r="Q419" s="243"/>
      <c r="R419" s="243"/>
      <c r="S419" s="243"/>
      <c r="T419" s="243"/>
      <c r="U419" s="243"/>
      <c r="V419" s="243"/>
      <c r="W419" s="243"/>
      <c r="X419" s="243"/>
      <c r="Y419" s="243"/>
      <c r="Z419" s="243"/>
      <c r="AA419" s="131"/>
      <c r="AB419" s="131"/>
      <c r="AC419" s="131"/>
      <c r="AD419" s="243"/>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row>
    <row r="420" spans="1:68" ht="16.5" customHeight="1">
      <c r="A420" s="207"/>
      <c r="B420" s="207"/>
      <c r="C420" s="207"/>
      <c r="D420" s="131"/>
      <c r="E420" s="131"/>
      <c r="F420" s="243"/>
      <c r="G420" s="131"/>
      <c r="H420" s="243"/>
      <c r="I420" s="243"/>
      <c r="J420" s="243"/>
      <c r="K420" s="243"/>
      <c r="L420" s="243"/>
      <c r="M420" s="243"/>
      <c r="N420" s="243"/>
      <c r="O420" s="243"/>
      <c r="P420" s="243"/>
      <c r="Q420" s="243"/>
      <c r="R420" s="243"/>
      <c r="S420" s="243"/>
      <c r="T420" s="243"/>
      <c r="U420" s="243"/>
      <c r="V420" s="243"/>
      <c r="W420" s="243"/>
      <c r="X420" s="243"/>
      <c r="Y420" s="243"/>
      <c r="Z420" s="243"/>
      <c r="AA420" s="131"/>
      <c r="AB420" s="131"/>
      <c r="AC420" s="131"/>
      <c r="AD420" s="243"/>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row>
    <row r="421" spans="1:68" ht="16.5" customHeight="1">
      <c r="A421" s="207"/>
      <c r="B421" s="207"/>
      <c r="C421" s="207"/>
      <c r="D421" s="131"/>
      <c r="E421" s="131"/>
      <c r="F421" s="243"/>
      <c r="G421" s="131"/>
      <c r="H421" s="243"/>
      <c r="I421" s="243"/>
      <c r="J421" s="243"/>
      <c r="K421" s="243"/>
      <c r="L421" s="243"/>
      <c r="M421" s="243"/>
      <c r="N421" s="243"/>
      <c r="O421" s="243"/>
      <c r="P421" s="243"/>
      <c r="Q421" s="243"/>
      <c r="R421" s="243"/>
      <c r="S421" s="243"/>
      <c r="T421" s="243"/>
      <c r="U421" s="243"/>
      <c r="V421" s="243"/>
      <c r="W421" s="243"/>
      <c r="X421" s="243"/>
      <c r="Y421" s="243"/>
      <c r="Z421" s="243"/>
      <c r="AA421" s="131"/>
      <c r="AB421" s="131"/>
      <c r="AC421" s="131"/>
      <c r="AD421" s="243"/>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row>
    <row r="422" spans="1:68" ht="16.5" customHeight="1">
      <c r="A422" s="207"/>
      <c r="B422" s="207"/>
      <c r="C422" s="207"/>
      <c r="D422" s="131"/>
      <c r="E422" s="131"/>
      <c r="F422" s="243"/>
      <c r="G422" s="131"/>
      <c r="H422" s="243"/>
      <c r="I422" s="243"/>
      <c r="J422" s="243"/>
      <c r="K422" s="243"/>
      <c r="L422" s="243"/>
      <c r="M422" s="243"/>
      <c r="N422" s="243"/>
      <c r="O422" s="243"/>
      <c r="P422" s="243"/>
      <c r="Q422" s="243"/>
      <c r="R422" s="243"/>
      <c r="S422" s="243"/>
      <c r="T422" s="243"/>
      <c r="U422" s="243"/>
      <c r="V422" s="243"/>
      <c r="W422" s="243"/>
      <c r="X422" s="243"/>
      <c r="Y422" s="243"/>
      <c r="Z422" s="243"/>
      <c r="AA422" s="131"/>
      <c r="AB422" s="131"/>
      <c r="AC422" s="131"/>
      <c r="AD422" s="243"/>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row>
    <row r="423" spans="1:68" ht="16.5" customHeight="1">
      <c r="A423" s="207"/>
      <c r="B423" s="207"/>
      <c r="C423" s="207"/>
      <c r="D423" s="131"/>
      <c r="E423" s="131"/>
      <c r="F423" s="243"/>
      <c r="G423" s="131"/>
      <c r="H423" s="243"/>
      <c r="I423" s="243"/>
      <c r="J423" s="243"/>
      <c r="K423" s="243"/>
      <c r="L423" s="243"/>
      <c r="M423" s="243"/>
      <c r="N423" s="243"/>
      <c r="O423" s="243"/>
      <c r="P423" s="243"/>
      <c r="Q423" s="243"/>
      <c r="R423" s="243"/>
      <c r="S423" s="243"/>
      <c r="T423" s="243"/>
      <c r="U423" s="243"/>
      <c r="V423" s="243"/>
      <c r="W423" s="243"/>
      <c r="X423" s="243"/>
      <c r="Y423" s="243"/>
      <c r="Z423" s="243"/>
      <c r="AA423" s="131"/>
      <c r="AB423" s="131"/>
      <c r="AC423" s="131"/>
      <c r="AD423" s="243"/>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c r="BG423" s="131"/>
      <c r="BH423" s="131"/>
      <c r="BI423" s="131"/>
      <c r="BJ423" s="131"/>
      <c r="BK423" s="131"/>
      <c r="BL423" s="131"/>
      <c r="BM423" s="131"/>
      <c r="BN423" s="131"/>
      <c r="BO423" s="131"/>
      <c r="BP423" s="131"/>
    </row>
    <row r="424" spans="1:68" ht="16.5" customHeight="1">
      <c r="A424" s="207"/>
      <c r="B424" s="207"/>
      <c r="C424" s="207"/>
      <c r="D424" s="131"/>
      <c r="E424" s="131"/>
      <c r="F424" s="243"/>
      <c r="G424" s="131"/>
      <c r="H424" s="243"/>
      <c r="I424" s="243"/>
      <c r="J424" s="243"/>
      <c r="K424" s="243"/>
      <c r="L424" s="243"/>
      <c r="M424" s="243"/>
      <c r="N424" s="243"/>
      <c r="O424" s="243"/>
      <c r="P424" s="243"/>
      <c r="Q424" s="243"/>
      <c r="R424" s="243"/>
      <c r="S424" s="243"/>
      <c r="T424" s="243"/>
      <c r="U424" s="243"/>
      <c r="V424" s="243"/>
      <c r="W424" s="243"/>
      <c r="X424" s="243"/>
      <c r="Y424" s="243"/>
      <c r="Z424" s="243"/>
      <c r="AA424" s="131"/>
      <c r="AB424" s="131"/>
      <c r="AC424" s="131"/>
      <c r="AD424" s="243"/>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c r="BG424" s="131"/>
      <c r="BH424" s="131"/>
      <c r="BI424" s="131"/>
      <c r="BJ424" s="131"/>
      <c r="BK424" s="131"/>
      <c r="BL424" s="131"/>
      <c r="BM424" s="131"/>
      <c r="BN424" s="131"/>
      <c r="BO424" s="131"/>
      <c r="BP424" s="131"/>
    </row>
    <row r="425" spans="1:68" ht="16.5" customHeight="1">
      <c r="A425" s="207"/>
      <c r="B425" s="207"/>
      <c r="C425" s="207"/>
      <c r="D425" s="131"/>
      <c r="E425" s="131"/>
      <c r="F425" s="243"/>
      <c r="G425" s="131"/>
      <c r="H425" s="243"/>
      <c r="I425" s="243"/>
      <c r="J425" s="243"/>
      <c r="K425" s="243"/>
      <c r="L425" s="243"/>
      <c r="M425" s="243"/>
      <c r="N425" s="243"/>
      <c r="O425" s="243"/>
      <c r="P425" s="243"/>
      <c r="Q425" s="243"/>
      <c r="R425" s="243"/>
      <c r="S425" s="243"/>
      <c r="T425" s="243"/>
      <c r="U425" s="243"/>
      <c r="V425" s="243"/>
      <c r="W425" s="243"/>
      <c r="X425" s="243"/>
      <c r="Y425" s="243"/>
      <c r="Z425" s="243"/>
      <c r="AA425" s="131"/>
      <c r="AB425" s="131"/>
      <c r="AC425" s="131"/>
      <c r="AD425" s="243"/>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c r="BG425" s="131"/>
      <c r="BH425" s="131"/>
      <c r="BI425" s="131"/>
      <c r="BJ425" s="131"/>
      <c r="BK425" s="131"/>
      <c r="BL425" s="131"/>
      <c r="BM425" s="131"/>
      <c r="BN425" s="131"/>
      <c r="BO425" s="131"/>
      <c r="BP425" s="131"/>
    </row>
    <row r="426" spans="1:68" ht="16.5" customHeight="1">
      <c r="A426" s="207"/>
      <c r="B426" s="207"/>
      <c r="C426" s="207"/>
      <c r="D426" s="131"/>
      <c r="E426" s="131"/>
      <c r="F426" s="243"/>
      <c r="G426" s="131"/>
      <c r="H426" s="243"/>
      <c r="I426" s="243"/>
      <c r="J426" s="243"/>
      <c r="K426" s="243"/>
      <c r="L426" s="243"/>
      <c r="M426" s="243"/>
      <c r="N426" s="243"/>
      <c r="O426" s="243"/>
      <c r="P426" s="243"/>
      <c r="Q426" s="243"/>
      <c r="R426" s="243"/>
      <c r="S426" s="243"/>
      <c r="T426" s="243"/>
      <c r="U426" s="243"/>
      <c r="V426" s="243"/>
      <c r="W426" s="243"/>
      <c r="X426" s="243"/>
      <c r="Y426" s="243"/>
      <c r="Z426" s="243"/>
      <c r="AA426" s="131"/>
      <c r="AB426" s="131"/>
      <c r="AC426" s="131"/>
      <c r="AD426" s="243"/>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c r="BG426" s="131"/>
      <c r="BH426" s="131"/>
      <c r="BI426" s="131"/>
      <c r="BJ426" s="131"/>
      <c r="BK426" s="131"/>
      <c r="BL426" s="131"/>
      <c r="BM426" s="131"/>
      <c r="BN426" s="131"/>
      <c r="BO426" s="131"/>
      <c r="BP426" s="131"/>
    </row>
    <row r="427" spans="1:68" ht="16.5" customHeight="1">
      <c r="A427" s="207"/>
      <c r="B427" s="207"/>
      <c r="C427" s="207"/>
      <c r="D427" s="131"/>
      <c r="E427" s="131"/>
      <c r="F427" s="243"/>
      <c r="G427" s="131"/>
      <c r="H427" s="243"/>
      <c r="I427" s="243"/>
      <c r="J427" s="243"/>
      <c r="K427" s="243"/>
      <c r="L427" s="243"/>
      <c r="M427" s="243"/>
      <c r="N427" s="243"/>
      <c r="O427" s="243"/>
      <c r="P427" s="243"/>
      <c r="Q427" s="243"/>
      <c r="R427" s="243"/>
      <c r="S427" s="243"/>
      <c r="T427" s="243"/>
      <c r="U427" s="243"/>
      <c r="V427" s="243"/>
      <c r="W427" s="243"/>
      <c r="X427" s="243"/>
      <c r="Y427" s="243"/>
      <c r="Z427" s="243"/>
      <c r="AA427" s="131"/>
      <c r="AB427" s="131"/>
      <c r="AC427" s="131"/>
      <c r="AD427" s="243"/>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131"/>
      <c r="BH427" s="131"/>
      <c r="BI427" s="131"/>
      <c r="BJ427" s="131"/>
      <c r="BK427" s="131"/>
      <c r="BL427" s="131"/>
      <c r="BM427" s="131"/>
      <c r="BN427" s="131"/>
      <c r="BO427" s="131"/>
      <c r="BP427" s="131"/>
    </row>
    <row r="428" spans="1:68" ht="16.5" customHeight="1">
      <c r="A428" s="207"/>
      <c r="B428" s="207"/>
      <c r="C428" s="207"/>
      <c r="D428" s="131"/>
      <c r="E428" s="131"/>
      <c r="F428" s="243"/>
      <c r="G428" s="131"/>
      <c r="H428" s="243"/>
      <c r="I428" s="243"/>
      <c r="J428" s="243"/>
      <c r="K428" s="243"/>
      <c r="L428" s="243"/>
      <c r="M428" s="243"/>
      <c r="N428" s="243"/>
      <c r="O428" s="243"/>
      <c r="P428" s="243"/>
      <c r="Q428" s="243"/>
      <c r="R428" s="243"/>
      <c r="S428" s="243"/>
      <c r="T428" s="243"/>
      <c r="U428" s="243"/>
      <c r="V428" s="243"/>
      <c r="W428" s="243"/>
      <c r="X428" s="243"/>
      <c r="Y428" s="243"/>
      <c r="Z428" s="243"/>
      <c r="AA428" s="131"/>
      <c r="AB428" s="131"/>
      <c r="AC428" s="131"/>
      <c r="AD428" s="243"/>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131"/>
      <c r="BH428" s="131"/>
      <c r="BI428" s="131"/>
      <c r="BJ428" s="131"/>
      <c r="BK428" s="131"/>
      <c r="BL428" s="131"/>
      <c r="BM428" s="131"/>
      <c r="BN428" s="131"/>
      <c r="BO428" s="131"/>
      <c r="BP428" s="131"/>
    </row>
    <row r="429" spans="1:68" ht="16.5" customHeight="1">
      <c r="A429" s="207"/>
      <c r="B429" s="207"/>
      <c r="C429" s="207"/>
      <c r="D429" s="131"/>
      <c r="E429" s="131"/>
      <c r="F429" s="243"/>
      <c r="G429" s="131"/>
      <c r="H429" s="243"/>
      <c r="I429" s="243"/>
      <c r="J429" s="243"/>
      <c r="K429" s="243"/>
      <c r="L429" s="243"/>
      <c r="M429" s="243"/>
      <c r="N429" s="243"/>
      <c r="O429" s="243"/>
      <c r="P429" s="243"/>
      <c r="Q429" s="243"/>
      <c r="R429" s="243"/>
      <c r="S429" s="243"/>
      <c r="T429" s="243"/>
      <c r="U429" s="243"/>
      <c r="V429" s="243"/>
      <c r="W429" s="243"/>
      <c r="X429" s="243"/>
      <c r="Y429" s="243"/>
      <c r="Z429" s="243"/>
      <c r="AA429" s="131"/>
      <c r="AB429" s="131"/>
      <c r="AC429" s="131"/>
      <c r="AD429" s="243"/>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c r="BG429" s="131"/>
      <c r="BH429" s="131"/>
      <c r="BI429" s="131"/>
      <c r="BJ429" s="131"/>
      <c r="BK429" s="131"/>
      <c r="BL429" s="131"/>
      <c r="BM429" s="131"/>
      <c r="BN429" s="131"/>
      <c r="BO429" s="131"/>
      <c r="BP429" s="131"/>
    </row>
    <row r="430" spans="1:68" ht="16.5" customHeight="1">
      <c r="A430" s="207"/>
      <c r="B430" s="207"/>
      <c r="C430" s="207"/>
      <c r="D430" s="131"/>
      <c r="E430" s="131"/>
      <c r="F430" s="243"/>
      <c r="G430" s="131"/>
      <c r="H430" s="243"/>
      <c r="I430" s="243"/>
      <c r="J430" s="243"/>
      <c r="K430" s="243"/>
      <c r="L430" s="243"/>
      <c r="M430" s="243"/>
      <c r="N430" s="243"/>
      <c r="O430" s="243"/>
      <c r="P430" s="243"/>
      <c r="Q430" s="243"/>
      <c r="R430" s="243"/>
      <c r="S430" s="243"/>
      <c r="T430" s="243"/>
      <c r="U430" s="243"/>
      <c r="V430" s="243"/>
      <c r="W430" s="243"/>
      <c r="X430" s="243"/>
      <c r="Y430" s="243"/>
      <c r="Z430" s="243"/>
      <c r="AA430" s="131"/>
      <c r="AB430" s="131"/>
      <c r="AC430" s="131"/>
      <c r="AD430" s="243"/>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131"/>
      <c r="BH430" s="131"/>
      <c r="BI430" s="131"/>
      <c r="BJ430" s="131"/>
      <c r="BK430" s="131"/>
      <c r="BL430" s="131"/>
      <c r="BM430" s="131"/>
      <c r="BN430" s="131"/>
      <c r="BO430" s="131"/>
      <c r="BP430" s="131"/>
    </row>
    <row r="431" spans="1:68" ht="16.5" customHeight="1">
      <c r="A431" s="207"/>
      <c r="B431" s="207"/>
      <c r="C431" s="207"/>
      <c r="D431" s="131"/>
      <c r="E431" s="131"/>
      <c r="F431" s="243"/>
      <c r="G431" s="131"/>
      <c r="H431" s="243"/>
      <c r="I431" s="243"/>
      <c r="J431" s="243"/>
      <c r="K431" s="243"/>
      <c r="L431" s="243"/>
      <c r="M431" s="243"/>
      <c r="N431" s="243"/>
      <c r="O431" s="243"/>
      <c r="P431" s="243"/>
      <c r="Q431" s="243"/>
      <c r="R431" s="243"/>
      <c r="S431" s="243"/>
      <c r="T431" s="243"/>
      <c r="U431" s="243"/>
      <c r="V431" s="243"/>
      <c r="W431" s="243"/>
      <c r="X431" s="243"/>
      <c r="Y431" s="243"/>
      <c r="Z431" s="243"/>
      <c r="AA431" s="131"/>
      <c r="AB431" s="131"/>
      <c r="AC431" s="131"/>
      <c r="AD431" s="243"/>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c r="BG431" s="131"/>
      <c r="BH431" s="131"/>
      <c r="BI431" s="131"/>
      <c r="BJ431" s="131"/>
      <c r="BK431" s="131"/>
      <c r="BL431" s="131"/>
      <c r="BM431" s="131"/>
      <c r="BN431" s="131"/>
      <c r="BO431" s="131"/>
      <c r="BP431" s="131"/>
    </row>
    <row r="432" spans="1:68" ht="16.5" customHeight="1">
      <c r="A432" s="207"/>
      <c r="B432" s="207"/>
      <c r="C432" s="207"/>
      <c r="D432" s="131"/>
      <c r="E432" s="131"/>
      <c r="F432" s="243"/>
      <c r="G432" s="131"/>
      <c r="H432" s="243"/>
      <c r="I432" s="243"/>
      <c r="J432" s="243"/>
      <c r="K432" s="243"/>
      <c r="L432" s="243"/>
      <c r="M432" s="243"/>
      <c r="N432" s="243"/>
      <c r="O432" s="243"/>
      <c r="P432" s="243"/>
      <c r="Q432" s="243"/>
      <c r="R432" s="243"/>
      <c r="S432" s="243"/>
      <c r="T432" s="243"/>
      <c r="U432" s="243"/>
      <c r="V432" s="243"/>
      <c r="W432" s="243"/>
      <c r="X432" s="243"/>
      <c r="Y432" s="243"/>
      <c r="Z432" s="243"/>
      <c r="AA432" s="131"/>
      <c r="AB432" s="131"/>
      <c r="AC432" s="131"/>
      <c r="AD432" s="243"/>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c r="BG432" s="131"/>
      <c r="BH432" s="131"/>
      <c r="BI432" s="131"/>
      <c r="BJ432" s="131"/>
      <c r="BK432" s="131"/>
      <c r="BL432" s="131"/>
      <c r="BM432" s="131"/>
      <c r="BN432" s="131"/>
      <c r="BO432" s="131"/>
      <c r="BP432" s="131"/>
    </row>
    <row r="433" spans="1:68" ht="16.5" customHeight="1">
      <c r="A433" s="207"/>
      <c r="B433" s="207"/>
      <c r="C433" s="207"/>
      <c r="D433" s="131"/>
      <c r="E433" s="131"/>
      <c r="F433" s="243"/>
      <c r="G433" s="131"/>
      <c r="H433" s="243"/>
      <c r="I433" s="243"/>
      <c r="J433" s="243"/>
      <c r="K433" s="243"/>
      <c r="L433" s="243"/>
      <c r="M433" s="243"/>
      <c r="N433" s="243"/>
      <c r="O433" s="243"/>
      <c r="P433" s="243"/>
      <c r="Q433" s="243"/>
      <c r="R433" s="243"/>
      <c r="S433" s="243"/>
      <c r="T433" s="243"/>
      <c r="U433" s="243"/>
      <c r="V433" s="243"/>
      <c r="W433" s="243"/>
      <c r="X433" s="243"/>
      <c r="Y433" s="243"/>
      <c r="Z433" s="243"/>
      <c r="AA433" s="131"/>
      <c r="AB433" s="131"/>
      <c r="AC433" s="131"/>
      <c r="AD433" s="243"/>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131"/>
      <c r="BH433" s="131"/>
      <c r="BI433" s="131"/>
      <c r="BJ433" s="131"/>
      <c r="BK433" s="131"/>
      <c r="BL433" s="131"/>
      <c r="BM433" s="131"/>
      <c r="BN433" s="131"/>
      <c r="BO433" s="131"/>
      <c r="BP433" s="131"/>
    </row>
    <row r="434" spans="1:68" ht="16.5" customHeight="1">
      <c r="A434" s="207"/>
      <c r="B434" s="207"/>
      <c r="C434" s="207"/>
      <c r="D434" s="131"/>
      <c r="E434" s="131"/>
      <c r="F434" s="243"/>
      <c r="G434" s="131"/>
      <c r="H434" s="243"/>
      <c r="I434" s="243"/>
      <c r="J434" s="243"/>
      <c r="K434" s="243"/>
      <c r="L434" s="243"/>
      <c r="M434" s="243"/>
      <c r="N434" s="243"/>
      <c r="O434" s="243"/>
      <c r="P434" s="243"/>
      <c r="Q434" s="243"/>
      <c r="R434" s="243"/>
      <c r="S434" s="243"/>
      <c r="T434" s="243"/>
      <c r="U434" s="243"/>
      <c r="V434" s="243"/>
      <c r="W434" s="243"/>
      <c r="X434" s="243"/>
      <c r="Y434" s="243"/>
      <c r="Z434" s="243"/>
      <c r="AA434" s="131"/>
      <c r="AB434" s="131"/>
      <c r="AC434" s="131"/>
      <c r="AD434" s="243"/>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131"/>
      <c r="BH434" s="131"/>
      <c r="BI434" s="131"/>
      <c r="BJ434" s="131"/>
      <c r="BK434" s="131"/>
      <c r="BL434" s="131"/>
      <c r="BM434" s="131"/>
      <c r="BN434" s="131"/>
      <c r="BO434" s="131"/>
      <c r="BP434" s="131"/>
    </row>
    <row r="435" spans="1:68" ht="16.5" customHeight="1">
      <c r="A435" s="207"/>
      <c r="B435" s="207"/>
      <c r="C435" s="207"/>
      <c r="D435" s="131"/>
      <c r="E435" s="131"/>
      <c r="F435" s="243"/>
      <c r="G435" s="131"/>
      <c r="H435" s="243"/>
      <c r="I435" s="243"/>
      <c r="J435" s="243"/>
      <c r="K435" s="243"/>
      <c r="L435" s="243"/>
      <c r="M435" s="243"/>
      <c r="N435" s="243"/>
      <c r="O435" s="243"/>
      <c r="P435" s="243"/>
      <c r="Q435" s="243"/>
      <c r="R435" s="243"/>
      <c r="S435" s="243"/>
      <c r="T435" s="243"/>
      <c r="U435" s="243"/>
      <c r="V435" s="243"/>
      <c r="W435" s="243"/>
      <c r="X435" s="243"/>
      <c r="Y435" s="243"/>
      <c r="Z435" s="243"/>
      <c r="AA435" s="131"/>
      <c r="AB435" s="131"/>
      <c r="AC435" s="131"/>
      <c r="AD435" s="243"/>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131"/>
      <c r="BH435" s="131"/>
      <c r="BI435" s="131"/>
      <c r="BJ435" s="131"/>
      <c r="BK435" s="131"/>
      <c r="BL435" s="131"/>
      <c r="BM435" s="131"/>
      <c r="BN435" s="131"/>
      <c r="BO435" s="131"/>
      <c r="BP435" s="131"/>
    </row>
    <row r="436" spans="1:68" ht="16.5" customHeight="1">
      <c r="A436" s="207"/>
      <c r="B436" s="207"/>
      <c r="C436" s="207"/>
      <c r="D436" s="131"/>
      <c r="E436" s="131"/>
      <c r="F436" s="243"/>
      <c r="G436" s="131"/>
      <c r="H436" s="243"/>
      <c r="I436" s="243"/>
      <c r="J436" s="243"/>
      <c r="K436" s="243"/>
      <c r="L436" s="243"/>
      <c r="M436" s="243"/>
      <c r="N436" s="243"/>
      <c r="O436" s="243"/>
      <c r="P436" s="243"/>
      <c r="Q436" s="243"/>
      <c r="R436" s="243"/>
      <c r="S436" s="243"/>
      <c r="T436" s="243"/>
      <c r="U436" s="243"/>
      <c r="V436" s="243"/>
      <c r="W436" s="243"/>
      <c r="X436" s="243"/>
      <c r="Y436" s="243"/>
      <c r="Z436" s="243"/>
      <c r="AA436" s="131"/>
      <c r="AB436" s="131"/>
      <c r="AC436" s="131"/>
      <c r="AD436" s="243"/>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c r="BG436" s="131"/>
      <c r="BH436" s="131"/>
      <c r="BI436" s="131"/>
      <c r="BJ436" s="131"/>
      <c r="BK436" s="131"/>
      <c r="BL436" s="131"/>
      <c r="BM436" s="131"/>
      <c r="BN436" s="131"/>
      <c r="BO436" s="131"/>
      <c r="BP436" s="131"/>
    </row>
    <row r="437" spans="1:68" ht="16.5" customHeight="1">
      <c r="A437" s="207"/>
      <c r="B437" s="207"/>
      <c r="C437" s="207"/>
      <c r="D437" s="131"/>
      <c r="E437" s="131"/>
      <c r="F437" s="243"/>
      <c r="G437" s="131"/>
      <c r="H437" s="243"/>
      <c r="I437" s="243"/>
      <c r="J437" s="243"/>
      <c r="K437" s="243"/>
      <c r="L437" s="243"/>
      <c r="M437" s="243"/>
      <c r="N437" s="243"/>
      <c r="O437" s="243"/>
      <c r="P437" s="243"/>
      <c r="Q437" s="243"/>
      <c r="R437" s="243"/>
      <c r="S437" s="243"/>
      <c r="T437" s="243"/>
      <c r="U437" s="243"/>
      <c r="V437" s="243"/>
      <c r="W437" s="243"/>
      <c r="X437" s="243"/>
      <c r="Y437" s="243"/>
      <c r="Z437" s="243"/>
      <c r="AA437" s="131"/>
      <c r="AB437" s="131"/>
      <c r="AC437" s="131"/>
      <c r="AD437" s="243"/>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c r="BG437" s="131"/>
      <c r="BH437" s="131"/>
      <c r="BI437" s="131"/>
      <c r="BJ437" s="131"/>
      <c r="BK437" s="131"/>
      <c r="BL437" s="131"/>
      <c r="BM437" s="131"/>
      <c r="BN437" s="131"/>
      <c r="BO437" s="131"/>
      <c r="BP437" s="131"/>
    </row>
    <row r="438" spans="1:68" ht="16.5" customHeight="1">
      <c r="A438" s="207"/>
      <c r="B438" s="207"/>
      <c r="C438" s="207"/>
      <c r="D438" s="131"/>
      <c r="E438" s="131"/>
      <c r="F438" s="243"/>
      <c r="G438" s="131"/>
      <c r="H438" s="243"/>
      <c r="I438" s="243"/>
      <c r="J438" s="243"/>
      <c r="K438" s="243"/>
      <c r="L438" s="243"/>
      <c r="M438" s="243"/>
      <c r="N438" s="243"/>
      <c r="O438" s="243"/>
      <c r="P438" s="243"/>
      <c r="Q438" s="243"/>
      <c r="R438" s="243"/>
      <c r="S438" s="243"/>
      <c r="T438" s="243"/>
      <c r="U438" s="243"/>
      <c r="V438" s="243"/>
      <c r="W438" s="243"/>
      <c r="X438" s="243"/>
      <c r="Y438" s="243"/>
      <c r="Z438" s="243"/>
      <c r="AA438" s="131"/>
      <c r="AB438" s="131"/>
      <c r="AC438" s="131"/>
      <c r="AD438" s="243"/>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131"/>
      <c r="BH438" s="131"/>
      <c r="BI438" s="131"/>
      <c r="BJ438" s="131"/>
      <c r="BK438" s="131"/>
      <c r="BL438" s="131"/>
      <c r="BM438" s="131"/>
      <c r="BN438" s="131"/>
      <c r="BO438" s="131"/>
      <c r="BP438" s="131"/>
    </row>
    <row r="439" spans="1:68" ht="16.5" customHeight="1">
      <c r="A439" s="207"/>
      <c r="B439" s="207"/>
      <c r="C439" s="207"/>
      <c r="D439" s="131"/>
      <c r="E439" s="131"/>
      <c r="F439" s="243"/>
      <c r="G439" s="131"/>
      <c r="H439" s="243"/>
      <c r="I439" s="243"/>
      <c r="J439" s="243"/>
      <c r="K439" s="243"/>
      <c r="L439" s="243"/>
      <c r="M439" s="243"/>
      <c r="N439" s="243"/>
      <c r="O439" s="243"/>
      <c r="P439" s="243"/>
      <c r="Q439" s="243"/>
      <c r="R439" s="243"/>
      <c r="S439" s="243"/>
      <c r="T439" s="243"/>
      <c r="U439" s="243"/>
      <c r="V439" s="243"/>
      <c r="W439" s="243"/>
      <c r="X439" s="243"/>
      <c r="Y439" s="243"/>
      <c r="Z439" s="243"/>
      <c r="AA439" s="131"/>
      <c r="AB439" s="131"/>
      <c r="AC439" s="131"/>
      <c r="AD439" s="243"/>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131"/>
      <c r="BH439" s="131"/>
      <c r="BI439" s="131"/>
      <c r="BJ439" s="131"/>
      <c r="BK439" s="131"/>
      <c r="BL439" s="131"/>
      <c r="BM439" s="131"/>
      <c r="BN439" s="131"/>
      <c r="BO439" s="131"/>
      <c r="BP439" s="131"/>
    </row>
    <row r="440" spans="1:68" ht="16.5" customHeight="1">
      <c r="A440" s="207"/>
      <c r="B440" s="207"/>
      <c r="C440" s="207"/>
      <c r="D440" s="131"/>
      <c r="E440" s="131"/>
      <c r="F440" s="243"/>
      <c r="G440" s="131"/>
      <c r="H440" s="243"/>
      <c r="I440" s="243"/>
      <c r="J440" s="243"/>
      <c r="K440" s="243"/>
      <c r="L440" s="243"/>
      <c r="M440" s="243"/>
      <c r="N440" s="243"/>
      <c r="O440" s="243"/>
      <c r="P440" s="243"/>
      <c r="Q440" s="243"/>
      <c r="R440" s="243"/>
      <c r="S440" s="243"/>
      <c r="T440" s="243"/>
      <c r="U440" s="243"/>
      <c r="V440" s="243"/>
      <c r="W440" s="243"/>
      <c r="X440" s="243"/>
      <c r="Y440" s="243"/>
      <c r="Z440" s="243"/>
      <c r="AA440" s="131"/>
      <c r="AB440" s="131"/>
      <c r="AC440" s="131"/>
      <c r="AD440" s="243"/>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131"/>
      <c r="BH440" s="131"/>
      <c r="BI440" s="131"/>
      <c r="BJ440" s="131"/>
      <c r="BK440" s="131"/>
      <c r="BL440" s="131"/>
      <c r="BM440" s="131"/>
      <c r="BN440" s="131"/>
      <c r="BO440" s="131"/>
      <c r="BP440" s="131"/>
    </row>
    <row r="441" spans="1:68" ht="16.5" customHeight="1">
      <c r="A441" s="207"/>
      <c r="B441" s="207"/>
      <c r="C441" s="207"/>
      <c r="D441" s="131"/>
      <c r="E441" s="131"/>
      <c r="F441" s="243"/>
      <c r="G441" s="131"/>
      <c r="H441" s="243"/>
      <c r="I441" s="243"/>
      <c r="J441" s="243"/>
      <c r="K441" s="243"/>
      <c r="L441" s="243"/>
      <c r="M441" s="243"/>
      <c r="N441" s="243"/>
      <c r="O441" s="243"/>
      <c r="P441" s="243"/>
      <c r="Q441" s="243"/>
      <c r="R441" s="243"/>
      <c r="S441" s="243"/>
      <c r="T441" s="243"/>
      <c r="U441" s="243"/>
      <c r="V441" s="243"/>
      <c r="W441" s="243"/>
      <c r="X441" s="243"/>
      <c r="Y441" s="243"/>
      <c r="Z441" s="243"/>
      <c r="AA441" s="131"/>
      <c r="AB441" s="131"/>
      <c r="AC441" s="131"/>
      <c r="AD441" s="243"/>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131"/>
      <c r="BH441" s="131"/>
      <c r="BI441" s="131"/>
      <c r="BJ441" s="131"/>
      <c r="BK441" s="131"/>
      <c r="BL441" s="131"/>
      <c r="BM441" s="131"/>
      <c r="BN441" s="131"/>
      <c r="BO441" s="131"/>
      <c r="BP441" s="131"/>
    </row>
    <row r="442" spans="1:68" ht="16.5" customHeight="1">
      <c r="A442" s="207"/>
      <c r="B442" s="207"/>
      <c r="C442" s="207"/>
      <c r="D442" s="131"/>
      <c r="E442" s="131"/>
      <c r="F442" s="243"/>
      <c r="G442" s="131"/>
      <c r="H442" s="243"/>
      <c r="I442" s="243"/>
      <c r="J442" s="243"/>
      <c r="K442" s="243"/>
      <c r="L442" s="243"/>
      <c r="M442" s="243"/>
      <c r="N442" s="243"/>
      <c r="O442" s="243"/>
      <c r="P442" s="243"/>
      <c r="Q442" s="243"/>
      <c r="R442" s="243"/>
      <c r="S442" s="243"/>
      <c r="T442" s="243"/>
      <c r="U442" s="243"/>
      <c r="V442" s="243"/>
      <c r="W442" s="243"/>
      <c r="X442" s="243"/>
      <c r="Y442" s="243"/>
      <c r="Z442" s="243"/>
      <c r="AA442" s="131"/>
      <c r="AB442" s="131"/>
      <c r="AC442" s="131"/>
      <c r="AD442" s="243"/>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131"/>
      <c r="BH442" s="131"/>
      <c r="BI442" s="131"/>
      <c r="BJ442" s="131"/>
      <c r="BK442" s="131"/>
      <c r="BL442" s="131"/>
      <c r="BM442" s="131"/>
      <c r="BN442" s="131"/>
      <c r="BO442" s="131"/>
      <c r="BP442" s="131"/>
    </row>
    <row r="443" spans="1:68" ht="16.5" customHeight="1">
      <c r="A443" s="207"/>
      <c r="B443" s="207"/>
      <c r="C443" s="207"/>
      <c r="D443" s="131"/>
      <c r="E443" s="131"/>
      <c r="F443" s="243"/>
      <c r="G443" s="131"/>
      <c r="H443" s="243"/>
      <c r="I443" s="243"/>
      <c r="J443" s="243"/>
      <c r="K443" s="243"/>
      <c r="L443" s="243"/>
      <c r="M443" s="243"/>
      <c r="N443" s="243"/>
      <c r="O443" s="243"/>
      <c r="P443" s="243"/>
      <c r="Q443" s="243"/>
      <c r="R443" s="243"/>
      <c r="S443" s="243"/>
      <c r="T443" s="243"/>
      <c r="U443" s="243"/>
      <c r="V443" s="243"/>
      <c r="W443" s="243"/>
      <c r="X443" s="243"/>
      <c r="Y443" s="243"/>
      <c r="Z443" s="243"/>
      <c r="AA443" s="131"/>
      <c r="AB443" s="131"/>
      <c r="AC443" s="131"/>
      <c r="AD443" s="243"/>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131"/>
      <c r="BH443" s="131"/>
      <c r="BI443" s="131"/>
      <c r="BJ443" s="131"/>
      <c r="BK443" s="131"/>
      <c r="BL443" s="131"/>
      <c r="BM443" s="131"/>
      <c r="BN443" s="131"/>
      <c r="BO443" s="131"/>
      <c r="BP443" s="131"/>
    </row>
    <row r="444" spans="1:68" ht="16.5" customHeight="1">
      <c r="A444" s="207"/>
      <c r="B444" s="207"/>
      <c r="C444" s="207"/>
      <c r="D444" s="131"/>
      <c r="E444" s="131"/>
      <c r="F444" s="243"/>
      <c r="G444" s="131"/>
      <c r="H444" s="243"/>
      <c r="I444" s="243"/>
      <c r="J444" s="243"/>
      <c r="K444" s="243"/>
      <c r="L444" s="243"/>
      <c r="M444" s="243"/>
      <c r="N444" s="243"/>
      <c r="O444" s="243"/>
      <c r="P444" s="243"/>
      <c r="Q444" s="243"/>
      <c r="R444" s="243"/>
      <c r="S444" s="243"/>
      <c r="T444" s="243"/>
      <c r="U444" s="243"/>
      <c r="V444" s="243"/>
      <c r="W444" s="243"/>
      <c r="X444" s="243"/>
      <c r="Y444" s="243"/>
      <c r="Z444" s="243"/>
      <c r="AA444" s="131"/>
      <c r="AB444" s="131"/>
      <c r="AC444" s="131"/>
      <c r="AD444" s="243"/>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131"/>
      <c r="BH444" s="131"/>
      <c r="BI444" s="131"/>
      <c r="BJ444" s="131"/>
      <c r="BK444" s="131"/>
      <c r="BL444" s="131"/>
      <c r="BM444" s="131"/>
      <c r="BN444" s="131"/>
      <c r="BO444" s="131"/>
      <c r="BP444" s="131"/>
    </row>
    <row r="445" spans="1:68" ht="16.5" customHeight="1">
      <c r="A445" s="207"/>
      <c r="B445" s="207"/>
      <c r="C445" s="207"/>
      <c r="D445" s="131"/>
      <c r="E445" s="131"/>
      <c r="F445" s="243"/>
      <c r="G445" s="131"/>
      <c r="H445" s="243"/>
      <c r="I445" s="243"/>
      <c r="J445" s="243"/>
      <c r="K445" s="243"/>
      <c r="L445" s="243"/>
      <c r="M445" s="243"/>
      <c r="N445" s="243"/>
      <c r="O445" s="243"/>
      <c r="P445" s="243"/>
      <c r="Q445" s="243"/>
      <c r="R445" s="243"/>
      <c r="S445" s="243"/>
      <c r="T445" s="243"/>
      <c r="U445" s="243"/>
      <c r="V445" s="243"/>
      <c r="W445" s="243"/>
      <c r="X445" s="243"/>
      <c r="Y445" s="243"/>
      <c r="Z445" s="243"/>
      <c r="AA445" s="131"/>
      <c r="AB445" s="131"/>
      <c r="AC445" s="131"/>
      <c r="AD445" s="243"/>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row>
    <row r="446" spans="1:68" ht="16.5" customHeight="1">
      <c r="A446" s="207"/>
      <c r="B446" s="207"/>
      <c r="C446" s="207"/>
      <c r="D446" s="131"/>
      <c r="E446" s="131"/>
      <c r="F446" s="243"/>
      <c r="G446" s="131"/>
      <c r="H446" s="243"/>
      <c r="I446" s="243"/>
      <c r="J446" s="243"/>
      <c r="K446" s="243"/>
      <c r="L446" s="243"/>
      <c r="M446" s="243"/>
      <c r="N446" s="243"/>
      <c r="O446" s="243"/>
      <c r="P446" s="243"/>
      <c r="Q446" s="243"/>
      <c r="R446" s="243"/>
      <c r="S446" s="243"/>
      <c r="T446" s="243"/>
      <c r="U446" s="243"/>
      <c r="V446" s="243"/>
      <c r="W446" s="243"/>
      <c r="X446" s="243"/>
      <c r="Y446" s="243"/>
      <c r="Z446" s="243"/>
      <c r="AA446" s="131"/>
      <c r="AB446" s="131"/>
      <c r="AC446" s="131"/>
      <c r="AD446" s="243"/>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row>
    <row r="447" spans="1:68" ht="16.5" customHeight="1">
      <c r="A447" s="207"/>
      <c r="B447" s="207"/>
      <c r="C447" s="207"/>
      <c r="D447" s="131"/>
      <c r="E447" s="131"/>
      <c r="F447" s="243"/>
      <c r="G447" s="131"/>
      <c r="H447" s="243"/>
      <c r="I447" s="243"/>
      <c r="J447" s="243"/>
      <c r="K447" s="243"/>
      <c r="L447" s="243"/>
      <c r="M447" s="243"/>
      <c r="N447" s="243"/>
      <c r="O447" s="243"/>
      <c r="P447" s="243"/>
      <c r="Q447" s="243"/>
      <c r="R447" s="243"/>
      <c r="S447" s="243"/>
      <c r="T447" s="243"/>
      <c r="U447" s="243"/>
      <c r="V447" s="243"/>
      <c r="W447" s="243"/>
      <c r="X447" s="243"/>
      <c r="Y447" s="243"/>
      <c r="Z447" s="243"/>
      <c r="AA447" s="131"/>
      <c r="AB447" s="131"/>
      <c r="AC447" s="131"/>
      <c r="AD447" s="243"/>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1"/>
      <c r="BM447" s="131"/>
      <c r="BN447" s="131"/>
      <c r="BO447" s="131"/>
      <c r="BP447" s="131"/>
    </row>
    <row r="448" spans="1:68" ht="16.5" customHeight="1">
      <c r="A448" s="207"/>
      <c r="B448" s="207"/>
      <c r="C448" s="207"/>
      <c r="D448" s="131"/>
      <c r="E448" s="131"/>
      <c r="F448" s="243"/>
      <c r="G448" s="131"/>
      <c r="H448" s="243"/>
      <c r="I448" s="243"/>
      <c r="J448" s="243"/>
      <c r="K448" s="243"/>
      <c r="L448" s="243"/>
      <c r="M448" s="243"/>
      <c r="N448" s="243"/>
      <c r="O448" s="243"/>
      <c r="P448" s="243"/>
      <c r="Q448" s="243"/>
      <c r="R448" s="243"/>
      <c r="S448" s="243"/>
      <c r="T448" s="243"/>
      <c r="U448" s="243"/>
      <c r="V448" s="243"/>
      <c r="W448" s="243"/>
      <c r="X448" s="243"/>
      <c r="Y448" s="243"/>
      <c r="Z448" s="243"/>
      <c r="AA448" s="131"/>
      <c r="AB448" s="131"/>
      <c r="AC448" s="131"/>
      <c r="AD448" s="243"/>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row>
    <row r="449" spans="1:68" ht="16.5" customHeight="1">
      <c r="A449" s="207"/>
      <c r="B449" s="207"/>
      <c r="C449" s="207"/>
      <c r="D449" s="131"/>
      <c r="E449" s="131"/>
      <c r="F449" s="243"/>
      <c r="G449" s="131"/>
      <c r="H449" s="243"/>
      <c r="I449" s="243"/>
      <c r="J449" s="243"/>
      <c r="K449" s="243"/>
      <c r="L449" s="243"/>
      <c r="M449" s="243"/>
      <c r="N449" s="243"/>
      <c r="O449" s="243"/>
      <c r="P449" s="243"/>
      <c r="Q449" s="243"/>
      <c r="R449" s="243"/>
      <c r="S449" s="243"/>
      <c r="T449" s="243"/>
      <c r="U449" s="243"/>
      <c r="V449" s="243"/>
      <c r="W449" s="243"/>
      <c r="X449" s="243"/>
      <c r="Y449" s="243"/>
      <c r="Z449" s="243"/>
      <c r="AA449" s="131"/>
      <c r="AB449" s="131"/>
      <c r="AC449" s="131"/>
      <c r="AD449" s="243"/>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c r="BP449" s="131"/>
    </row>
    <row r="450" spans="1:68" ht="16.5" customHeight="1">
      <c r="A450" s="207"/>
      <c r="B450" s="207"/>
      <c r="C450" s="207"/>
      <c r="D450" s="131"/>
      <c r="E450" s="131"/>
      <c r="F450" s="243"/>
      <c r="G450" s="131"/>
      <c r="H450" s="243"/>
      <c r="I450" s="243"/>
      <c r="J450" s="243"/>
      <c r="K450" s="243"/>
      <c r="L450" s="243"/>
      <c r="M450" s="243"/>
      <c r="N450" s="243"/>
      <c r="O450" s="243"/>
      <c r="P450" s="243"/>
      <c r="Q450" s="243"/>
      <c r="R450" s="243"/>
      <c r="S450" s="243"/>
      <c r="T450" s="243"/>
      <c r="U450" s="243"/>
      <c r="V450" s="243"/>
      <c r="W450" s="243"/>
      <c r="X450" s="243"/>
      <c r="Y450" s="243"/>
      <c r="Z450" s="243"/>
      <c r="AA450" s="131"/>
      <c r="AB450" s="131"/>
      <c r="AC450" s="131"/>
      <c r="AD450" s="243"/>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1"/>
      <c r="BM450" s="131"/>
      <c r="BN450" s="131"/>
      <c r="BO450" s="131"/>
      <c r="BP450" s="131"/>
    </row>
    <row r="451" spans="1:68" ht="16.5" customHeight="1">
      <c r="A451" s="207"/>
      <c r="B451" s="207"/>
      <c r="C451" s="207"/>
      <c r="D451" s="131"/>
      <c r="E451" s="131"/>
      <c r="F451" s="243"/>
      <c r="G451" s="131"/>
      <c r="H451" s="243"/>
      <c r="I451" s="243"/>
      <c r="J451" s="243"/>
      <c r="K451" s="243"/>
      <c r="L451" s="243"/>
      <c r="M451" s="243"/>
      <c r="N451" s="243"/>
      <c r="O451" s="243"/>
      <c r="P451" s="243"/>
      <c r="Q451" s="243"/>
      <c r="R451" s="243"/>
      <c r="S451" s="243"/>
      <c r="T451" s="243"/>
      <c r="U451" s="243"/>
      <c r="V451" s="243"/>
      <c r="W451" s="243"/>
      <c r="X451" s="243"/>
      <c r="Y451" s="243"/>
      <c r="Z451" s="243"/>
      <c r="AA451" s="131"/>
      <c r="AB451" s="131"/>
      <c r="AC451" s="131"/>
      <c r="AD451" s="243"/>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1"/>
      <c r="BM451" s="131"/>
      <c r="BN451" s="131"/>
      <c r="BO451" s="131"/>
      <c r="BP451" s="131"/>
    </row>
    <row r="452" spans="1:68" ht="16.5" customHeight="1">
      <c r="A452" s="207"/>
      <c r="B452" s="207"/>
      <c r="C452" s="207"/>
      <c r="D452" s="131"/>
      <c r="E452" s="131"/>
      <c r="F452" s="243"/>
      <c r="G452" s="131"/>
      <c r="H452" s="243"/>
      <c r="I452" s="243"/>
      <c r="J452" s="243"/>
      <c r="K452" s="243"/>
      <c r="L452" s="243"/>
      <c r="M452" s="243"/>
      <c r="N452" s="243"/>
      <c r="O452" s="243"/>
      <c r="P452" s="243"/>
      <c r="Q452" s="243"/>
      <c r="R452" s="243"/>
      <c r="S452" s="243"/>
      <c r="T452" s="243"/>
      <c r="U452" s="243"/>
      <c r="V452" s="243"/>
      <c r="W452" s="243"/>
      <c r="X452" s="243"/>
      <c r="Y452" s="243"/>
      <c r="Z452" s="243"/>
      <c r="AA452" s="131"/>
      <c r="AB452" s="131"/>
      <c r="AC452" s="131"/>
      <c r="AD452" s="243"/>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131"/>
      <c r="BH452" s="131"/>
      <c r="BI452" s="131"/>
      <c r="BJ452" s="131"/>
      <c r="BK452" s="131"/>
      <c r="BL452" s="131"/>
      <c r="BM452" s="131"/>
      <c r="BN452" s="131"/>
      <c r="BO452" s="131"/>
      <c r="BP452" s="131"/>
    </row>
    <row r="453" spans="1:68" ht="16.5" customHeight="1">
      <c r="A453" s="207"/>
      <c r="B453" s="207"/>
      <c r="C453" s="207"/>
      <c r="D453" s="131"/>
      <c r="E453" s="131"/>
      <c r="F453" s="243"/>
      <c r="G453" s="131"/>
      <c r="H453" s="243"/>
      <c r="I453" s="243"/>
      <c r="J453" s="243"/>
      <c r="K453" s="243"/>
      <c r="L453" s="243"/>
      <c r="M453" s="243"/>
      <c r="N453" s="243"/>
      <c r="O453" s="243"/>
      <c r="P453" s="243"/>
      <c r="Q453" s="243"/>
      <c r="R453" s="243"/>
      <c r="S453" s="243"/>
      <c r="T453" s="243"/>
      <c r="U453" s="243"/>
      <c r="V453" s="243"/>
      <c r="W453" s="243"/>
      <c r="X453" s="243"/>
      <c r="Y453" s="243"/>
      <c r="Z453" s="243"/>
      <c r="AA453" s="131"/>
      <c r="AB453" s="131"/>
      <c r="AC453" s="131"/>
      <c r="AD453" s="243"/>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131"/>
      <c r="BH453" s="131"/>
      <c r="BI453" s="131"/>
      <c r="BJ453" s="131"/>
      <c r="BK453" s="131"/>
      <c r="BL453" s="131"/>
      <c r="BM453" s="131"/>
      <c r="BN453" s="131"/>
      <c r="BO453" s="131"/>
      <c r="BP453" s="131"/>
    </row>
    <row r="454" spans="1:68" ht="16.5" customHeight="1">
      <c r="A454" s="207"/>
      <c r="B454" s="207"/>
      <c r="C454" s="207"/>
      <c r="D454" s="131"/>
      <c r="E454" s="131"/>
      <c r="F454" s="243"/>
      <c r="G454" s="131"/>
      <c r="H454" s="243"/>
      <c r="I454" s="243"/>
      <c r="J454" s="243"/>
      <c r="K454" s="243"/>
      <c r="L454" s="243"/>
      <c r="M454" s="243"/>
      <c r="N454" s="243"/>
      <c r="O454" s="243"/>
      <c r="P454" s="243"/>
      <c r="Q454" s="243"/>
      <c r="R454" s="243"/>
      <c r="S454" s="243"/>
      <c r="T454" s="243"/>
      <c r="U454" s="243"/>
      <c r="V454" s="243"/>
      <c r="W454" s="243"/>
      <c r="X454" s="243"/>
      <c r="Y454" s="243"/>
      <c r="Z454" s="243"/>
      <c r="AA454" s="131"/>
      <c r="AB454" s="131"/>
      <c r="AC454" s="131"/>
      <c r="AD454" s="243"/>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1"/>
      <c r="BM454" s="131"/>
      <c r="BN454" s="131"/>
      <c r="BO454" s="131"/>
      <c r="BP454" s="131"/>
    </row>
    <row r="455" spans="1:68" ht="16.5" customHeight="1">
      <c r="A455" s="207"/>
      <c r="B455" s="207"/>
      <c r="C455" s="207"/>
      <c r="D455" s="131"/>
      <c r="E455" s="131"/>
      <c r="F455" s="243"/>
      <c r="G455" s="131"/>
      <c r="H455" s="243"/>
      <c r="I455" s="243"/>
      <c r="J455" s="243"/>
      <c r="K455" s="243"/>
      <c r="L455" s="243"/>
      <c r="M455" s="243"/>
      <c r="N455" s="243"/>
      <c r="O455" s="243"/>
      <c r="P455" s="243"/>
      <c r="Q455" s="243"/>
      <c r="R455" s="243"/>
      <c r="S455" s="243"/>
      <c r="T455" s="243"/>
      <c r="U455" s="243"/>
      <c r="V455" s="243"/>
      <c r="W455" s="243"/>
      <c r="X455" s="243"/>
      <c r="Y455" s="243"/>
      <c r="Z455" s="243"/>
      <c r="AA455" s="131"/>
      <c r="AB455" s="131"/>
      <c r="AC455" s="131"/>
      <c r="AD455" s="243"/>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row>
    <row r="456" spans="1:68" ht="16.5" customHeight="1">
      <c r="A456" s="207"/>
      <c r="B456" s="207"/>
      <c r="C456" s="207"/>
      <c r="D456" s="131"/>
      <c r="E456" s="131"/>
      <c r="F456" s="243"/>
      <c r="G456" s="131"/>
      <c r="H456" s="243"/>
      <c r="I456" s="243"/>
      <c r="J456" s="243"/>
      <c r="K456" s="243"/>
      <c r="L456" s="243"/>
      <c r="M456" s="243"/>
      <c r="N456" s="243"/>
      <c r="O456" s="243"/>
      <c r="P456" s="243"/>
      <c r="Q456" s="243"/>
      <c r="R456" s="243"/>
      <c r="S456" s="243"/>
      <c r="T456" s="243"/>
      <c r="U456" s="243"/>
      <c r="V456" s="243"/>
      <c r="W456" s="243"/>
      <c r="X456" s="243"/>
      <c r="Y456" s="243"/>
      <c r="Z456" s="243"/>
      <c r="AA456" s="131"/>
      <c r="AB456" s="131"/>
      <c r="AC456" s="131"/>
      <c r="AD456" s="243"/>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row>
    <row r="457" spans="1:68" ht="16.5" customHeight="1">
      <c r="A457" s="207"/>
      <c r="B457" s="207"/>
      <c r="C457" s="207"/>
      <c r="D457" s="131"/>
      <c r="E457" s="131"/>
      <c r="F457" s="243"/>
      <c r="G457" s="131"/>
      <c r="H457" s="243"/>
      <c r="I457" s="243"/>
      <c r="J457" s="243"/>
      <c r="K457" s="243"/>
      <c r="L457" s="243"/>
      <c r="M457" s="243"/>
      <c r="N457" s="243"/>
      <c r="O457" s="243"/>
      <c r="P457" s="243"/>
      <c r="Q457" s="243"/>
      <c r="R457" s="243"/>
      <c r="S457" s="243"/>
      <c r="T457" s="243"/>
      <c r="U457" s="243"/>
      <c r="V457" s="243"/>
      <c r="W457" s="243"/>
      <c r="X457" s="243"/>
      <c r="Y457" s="243"/>
      <c r="Z457" s="243"/>
      <c r="AA457" s="131"/>
      <c r="AB457" s="131"/>
      <c r="AC457" s="131"/>
      <c r="AD457" s="243"/>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131"/>
      <c r="BH457" s="131"/>
      <c r="BI457" s="131"/>
      <c r="BJ457" s="131"/>
      <c r="BK457" s="131"/>
      <c r="BL457" s="131"/>
      <c r="BM457" s="131"/>
      <c r="BN457" s="131"/>
      <c r="BO457" s="131"/>
      <c r="BP457" s="131"/>
    </row>
    <row r="458" spans="1:68" ht="16.5" customHeight="1">
      <c r="A458" s="207"/>
      <c r="B458" s="207"/>
      <c r="C458" s="207"/>
      <c r="D458" s="131"/>
      <c r="E458" s="131"/>
      <c r="F458" s="243"/>
      <c r="G458" s="131"/>
      <c r="H458" s="243"/>
      <c r="I458" s="243"/>
      <c r="J458" s="243"/>
      <c r="K458" s="243"/>
      <c r="L458" s="243"/>
      <c r="M458" s="243"/>
      <c r="N458" s="243"/>
      <c r="O458" s="243"/>
      <c r="P458" s="243"/>
      <c r="Q458" s="243"/>
      <c r="R458" s="243"/>
      <c r="S458" s="243"/>
      <c r="T458" s="243"/>
      <c r="U458" s="243"/>
      <c r="V458" s="243"/>
      <c r="W458" s="243"/>
      <c r="X458" s="243"/>
      <c r="Y458" s="243"/>
      <c r="Z458" s="243"/>
      <c r="AA458" s="131"/>
      <c r="AB458" s="131"/>
      <c r="AC458" s="131"/>
      <c r="AD458" s="243"/>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1"/>
      <c r="BM458" s="131"/>
      <c r="BN458" s="131"/>
      <c r="BO458" s="131"/>
      <c r="BP458" s="131"/>
    </row>
    <row r="459" spans="1:68" ht="16.5" customHeight="1">
      <c r="A459" s="207"/>
      <c r="B459" s="207"/>
      <c r="C459" s="207"/>
      <c r="D459" s="131"/>
      <c r="E459" s="131"/>
      <c r="F459" s="243"/>
      <c r="G459" s="131"/>
      <c r="H459" s="243"/>
      <c r="I459" s="243"/>
      <c r="J459" s="243"/>
      <c r="K459" s="243"/>
      <c r="L459" s="243"/>
      <c r="M459" s="243"/>
      <c r="N459" s="243"/>
      <c r="O459" s="243"/>
      <c r="P459" s="243"/>
      <c r="Q459" s="243"/>
      <c r="R459" s="243"/>
      <c r="S459" s="243"/>
      <c r="T459" s="243"/>
      <c r="U459" s="243"/>
      <c r="V459" s="243"/>
      <c r="W459" s="243"/>
      <c r="X459" s="243"/>
      <c r="Y459" s="243"/>
      <c r="Z459" s="243"/>
      <c r="AA459" s="131"/>
      <c r="AB459" s="131"/>
      <c r="AC459" s="131"/>
      <c r="AD459" s="243"/>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row>
    <row r="460" spans="1:68" ht="16.5" customHeight="1">
      <c r="A460" s="207"/>
      <c r="B460" s="207"/>
      <c r="C460" s="207"/>
      <c r="D460" s="131"/>
      <c r="E460" s="131"/>
      <c r="F460" s="243"/>
      <c r="G460" s="131"/>
      <c r="H460" s="243"/>
      <c r="I460" s="243"/>
      <c r="J460" s="243"/>
      <c r="K460" s="243"/>
      <c r="L460" s="243"/>
      <c r="M460" s="243"/>
      <c r="N460" s="243"/>
      <c r="O460" s="243"/>
      <c r="P460" s="243"/>
      <c r="Q460" s="243"/>
      <c r="R460" s="243"/>
      <c r="S460" s="243"/>
      <c r="T460" s="243"/>
      <c r="U460" s="243"/>
      <c r="V460" s="243"/>
      <c r="W460" s="243"/>
      <c r="X460" s="243"/>
      <c r="Y460" s="243"/>
      <c r="Z460" s="243"/>
      <c r="AA460" s="131"/>
      <c r="AB460" s="131"/>
      <c r="AC460" s="131"/>
      <c r="AD460" s="243"/>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131"/>
      <c r="BH460" s="131"/>
      <c r="BI460" s="131"/>
      <c r="BJ460" s="131"/>
      <c r="BK460" s="131"/>
      <c r="BL460" s="131"/>
      <c r="BM460" s="131"/>
      <c r="BN460" s="131"/>
      <c r="BO460" s="131"/>
      <c r="BP460" s="131"/>
    </row>
    <row r="461" spans="1:68" ht="16.5" customHeight="1">
      <c r="A461" s="207"/>
      <c r="B461" s="207"/>
      <c r="C461" s="207"/>
      <c r="D461" s="131"/>
      <c r="E461" s="131"/>
      <c r="F461" s="243"/>
      <c r="G461" s="131"/>
      <c r="H461" s="243"/>
      <c r="I461" s="243"/>
      <c r="J461" s="243"/>
      <c r="K461" s="243"/>
      <c r="L461" s="243"/>
      <c r="M461" s="243"/>
      <c r="N461" s="243"/>
      <c r="O461" s="243"/>
      <c r="P461" s="243"/>
      <c r="Q461" s="243"/>
      <c r="R461" s="243"/>
      <c r="S461" s="243"/>
      <c r="T461" s="243"/>
      <c r="U461" s="243"/>
      <c r="V461" s="243"/>
      <c r="W461" s="243"/>
      <c r="X461" s="243"/>
      <c r="Y461" s="243"/>
      <c r="Z461" s="243"/>
      <c r="AA461" s="131"/>
      <c r="AB461" s="131"/>
      <c r="AC461" s="131"/>
      <c r="AD461" s="243"/>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row>
    <row r="462" spans="1:68" ht="16.5" customHeight="1">
      <c r="A462" s="207"/>
      <c r="B462" s="207"/>
      <c r="C462" s="207"/>
      <c r="D462" s="131"/>
      <c r="E462" s="131"/>
      <c r="F462" s="243"/>
      <c r="G462" s="131"/>
      <c r="H462" s="243"/>
      <c r="I462" s="243"/>
      <c r="J462" s="243"/>
      <c r="K462" s="243"/>
      <c r="L462" s="243"/>
      <c r="M462" s="243"/>
      <c r="N462" s="243"/>
      <c r="O462" s="243"/>
      <c r="P462" s="243"/>
      <c r="Q462" s="243"/>
      <c r="R462" s="243"/>
      <c r="S462" s="243"/>
      <c r="T462" s="243"/>
      <c r="U462" s="243"/>
      <c r="V462" s="243"/>
      <c r="W462" s="243"/>
      <c r="X462" s="243"/>
      <c r="Y462" s="243"/>
      <c r="Z462" s="243"/>
      <c r="AA462" s="131"/>
      <c r="AB462" s="131"/>
      <c r="AC462" s="131"/>
      <c r="AD462" s="243"/>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row>
    <row r="463" spans="1:68" ht="16.5" customHeight="1">
      <c r="A463" s="207"/>
      <c r="B463" s="207"/>
      <c r="C463" s="207"/>
      <c r="D463" s="131"/>
      <c r="E463" s="131"/>
      <c r="F463" s="243"/>
      <c r="G463" s="131"/>
      <c r="H463" s="243"/>
      <c r="I463" s="243"/>
      <c r="J463" s="243"/>
      <c r="K463" s="243"/>
      <c r="L463" s="243"/>
      <c r="M463" s="243"/>
      <c r="N463" s="243"/>
      <c r="O463" s="243"/>
      <c r="P463" s="243"/>
      <c r="Q463" s="243"/>
      <c r="R463" s="243"/>
      <c r="S463" s="243"/>
      <c r="T463" s="243"/>
      <c r="U463" s="243"/>
      <c r="V463" s="243"/>
      <c r="W463" s="243"/>
      <c r="X463" s="243"/>
      <c r="Y463" s="243"/>
      <c r="Z463" s="243"/>
      <c r="AA463" s="131"/>
      <c r="AB463" s="131"/>
      <c r="AC463" s="131"/>
      <c r="AD463" s="243"/>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row>
    <row r="464" spans="1:68" ht="16.5" customHeight="1">
      <c r="A464" s="207"/>
      <c r="B464" s="207"/>
      <c r="C464" s="207"/>
      <c r="D464" s="131"/>
      <c r="E464" s="131"/>
      <c r="F464" s="243"/>
      <c r="G464" s="131"/>
      <c r="H464" s="243"/>
      <c r="I464" s="243"/>
      <c r="J464" s="243"/>
      <c r="K464" s="243"/>
      <c r="L464" s="243"/>
      <c r="M464" s="243"/>
      <c r="N464" s="243"/>
      <c r="O464" s="243"/>
      <c r="P464" s="243"/>
      <c r="Q464" s="243"/>
      <c r="R464" s="243"/>
      <c r="S464" s="243"/>
      <c r="T464" s="243"/>
      <c r="U464" s="243"/>
      <c r="V464" s="243"/>
      <c r="W464" s="243"/>
      <c r="X464" s="243"/>
      <c r="Y464" s="243"/>
      <c r="Z464" s="243"/>
      <c r="AA464" s="131"/>
      <c r="AB464" s="131"/>
      <c r="AC464" s="131"/>
      <c r="AD464" s="243"/>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row>
    <row r="465" spans="1:68" ht="16.5" customHeight="1">
      <c r="A465" s="207"/>
      <c r="B465" s="207"/>
      <c r="C465" s="207"/>
      <c r="D465" s="131"/>
      <c r="E465" s="131"/>
      <c r="F465" s="243"/>
      <c r="G465" s="131"/>
      <c r="H465" s="243"/>
      <c r="I465" s="243"/>
      <c r="J465" s="243"/>
      <c r="K465" s="243"/>
      <c r="L465" s="243"/>
      <c r="M465" s="243"/>
      <c r="N465" s="243"/>
      <c r="O465" s="243"/>
      <c r="P465" s="243"/>
      <c r="Q465" s="243"/>
      <c r="R465" s="243"/>
      <c r="S465" s="243"/>
      <c r="T465" s="243"/>
      <c r="U465" s="243"/>
      <c r="V465" s="243"/>
      <c r="W465" s="243"/>
      <c r="X465" s="243"/>
      <c r="Y465" s="243"/>
      <c r="Z465" s="243"/>
      <c r="AA465" s="131"/>
      <c r="AB465" s="131"/>
      <c r="AC465" s="131"/>
      <c r="AD465" s="243"/>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131"/>
      <c r="BH465" s="131"/>
      <c r="BI465" s="131"/>
      <c r="BJ465" s="131"/>
      <c r="BK465" s="131"/>
      <c r="BL465" s="131"/>
      <c r="BM465" s="131"/>
      <c r="BN465" s="131"/>
      <c r="BO465" s="131"/>
      <c r="BP465" s="131"/>
    </row>
    <row r="466" spans="1:68" ht="16.5" customHeight="1">
      <c r="A466" s="207"/>
      <c r="B466" s="207"/>
      <c r="C466" s="207"/>
      <c r="D466" s="131"/>
      <c r="E466" s="131"/>
      <c r="F466" s="243"/>
      <c r="G466" s="131"/>
      <c r="H466" s="243"/>
      <c r="I466" s="243"/>
      <c r="J466" s="243"/>
      <c r="K466" s="243"/>
      <c r="L466" s="243"/>
      <c r="M466" s="243"/>
      <c r="N466" s="243"/>
      <c r="O466" s="243"/>
      <c r="P466" s="243"/>
      <c r="Q466" s="243"/>
      <c r="R466" s="243"/>
      <c r="S466" s="243"/>
      <c r="T466" s="243"/>
      <c r="U466" s="243"/>
      <c r="V466" s="243"/>
      <c r="W466" s="243"/>
      <c r="X466" s="243"/>
      <c r="Y466" s="243"/>
      <c r="Z466" s="243"/>
      <c r="AA466" s="131"/>
      <c r="AB466" s="131"/>
      <c r="AC466" s="131"/>
      <c r="AD466" s="243"/>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row>
    <row r="467" spans="1:68" ht="16.5" customHeight="1">
      <c r="A467" s="207"/>
      <c r="B467" s="207"/>
      <c r="C467" s="207"/>
      <c r="D467" s="131"/>
      <c r="E467" s="131"/>
      <c r="F467" s="243"/>
      <c r="G467" s="131"/>
      <c r="H467" s="243"/>
      <c r="I467" s="243"/>
      <c r="J467" s="243"/>
      <c r="K467" s="243"/>
      <c r="L467" s="243"/>
      <c r="M467" s="243"/>
      <c r="N467" s="243"/>
      <c r="O467" s="243"/>
      <c r="P467" s="243"/>
      <c r="Q467" s="243"/>
      <c r="R467" s="243"/>
      <c r="S467" s="243"/>
      <c r="T467" s="243"/>
      <c r="U467" s="243"/>
      <c r="V467" s="243"/>
      <c r="W467" s="243"/>
      <c r="X467" s="243"/>
      <c r="Y467" s="243"/>
      <c r="Z467" s="243"/>
      <c r="AA467" s="131"/>
      <c r="AB467" s="131"/>
      <c r="AC467" s="131"/>
      <c r="AD467" s="243"/>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1"/>
      <c r="BM467" s="131"/>
      <c r="BN467" s="131"/>
      <c r="BO467" s="131"/>
      <c r="BP467" s="131"/>
    </row>
    <row r="468" spans="1:68" ht="16.5" customHeight="1">
      <c r="A468" s="207"/>
      <c r="B468" s="207"/>
      <c r="C468" s="207"/>
      <c r="D468" s="131"/>
      <c r="E468" s="131"/>
      <c r="F468" s="243"/>
      <c r="G468" s="131"/>
      <c r="H468" s="243"/>
      <c r="I468" s="243"/>
      <c r="J468" s="243"/>
      <c r="K468" s="243"/>
      <c r="L468" s="243"/>
      <c r="M468" s="243"/>
      <c r="N468" s="243"/>
      <c r="O468" s="243"/>
      <c r="P468" s="243"/>
      <c r="Q468" s="243"/>
      <c r="R468" s="243"/>
      <c r="S468" s="243"/>
      <c r="T468" s="243"/>
      <c r="U468" s="243"/>
      <c r="V468" s="243"/>
      <c r="W468" s="243"/>
      <c r="X468" s="243"/>
      <c r="Y468" s="243"/>
      <c r="Z468" s="243"/>
      <c r="AA468" s="131"/>
      <c r="AB468" s="131"/>
      <c r="AC468" s="131"/>
      <c r="AD468" s="243"/>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131"/>
      <c r="BH468" s="131"/>
      <c r="BI468" s="131"/>
      <c r="BJ468" s="131"/>
      <c r="BK468" s="131"/>
      <c r="BL468" s="131"/>
      <c r="BM468" s="131"/>
      <c r="BN468" s="131"/>
      <c r="BO468" s="131"/>
      <c r="BP468" s="131"/>
    </row>
    <row r="469" spans="1:68" ht="16.5" customHeight="1">
      <c r="A469" s="207"/>
      <c r="B469" s="207"/>
      <c r="C469" s="207"/>
      <c r="D469" s="131"/>
      <c r="E469" s="131"/>
      <c r="F469" s="243"/>
      <c r="G469" s="131"/>
      <c r="H469" s="243"/>
      <c r="I469" s="243"/>
      <c r="J469" s="243"/>
      <c r="K469" s="243"/>
      <c r="L469" s="243"/>
      <c r="M469" s="243"/>
      <c r="N469" s="243"/>
      <c r="O469" s="243"/>
      <c r="P469" s="243"/>
      <c r="Q469" s="243"/>
      <c r="R469" s="243"/>
      <c r="S469" s="243"/>
      <c r="T469" s="243"/>
      <c r="U469" s="243"/>
      <c r="V469" s="243"/>
      <c r="W469" s="243"/>
      <c r="X469" s="243"/>
      <c r="Y469" s="243"/>
      <c r="Z469" s="243"/>
      <c r="AA469" s="131"/>
      <c r="AB469" s="131"/>
      <c r="AC469" s="131"/>
      <c r="AD469" s="243"/>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row>
    <row r="470" spans="1:68" ht="16.5" customHeight="1">
      <c r="A470" s="207"/>
      <c r="B470" s="207"/>
      <c r="C470" s="207"/>
      <c r="D470" s="131"/>
      <c r="E470" s="131"/>
      <c r="F470" s="243"/>
      <c r="G470" s="131"/>
      <c r="H470" s="243"/>
      <c r="I470" s="243"/>
      <c r="J470" s="243"/>
      <c r="K470" s="243"/>
      <c r="L470" s="243"/>
      <c r="M470" s="243"/>
      <c r="N470" s="243"/>
      <c r="O470" s="243"/>
      <c r="P470" s="243"/>
      <c r="Q470" s="243"/>
      <c r="R470" s="243"/>
      <c r="S470" s="243"/>
      <c r="T470" s="243"/>
      <c r="U470" s="243"/>
      <c r="V470" s="243"/>
      <c r="W470" s="243"/>
      <c r="X470" s="243"/>
      <c r="Y470" s="243"/>
      <c r="Z470" s="243"/>
      <c r="AA470" s="131"/>
      <c r="AB470" s="131"/>
      <c r="AC470" s="131"/>
      <c r="AD470" s="243"/>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row>
    <row r="471" spans="1:68" ht="16.5" customHeight="1">
      <c r="A471" s="207"/>
      <c r="B471" s="207"/>
      <c r="C471" s="207"/>
      <c r="D471" s="131"/>
      <c r="E471" s="131"/>
      <c r="F471" s="243"/>
      <c r="G471" s="131"/>
      <c r="H471" s="243"/>
      <c r="I471" s="243"/>
      <c r="J471" s="243"/>
      <c r="K471" s="243"/>
      <c r="L471" s="243"/>
      <c r="M471" s="243"/>
      <c r="N471" s="243"/>
      <c r="O471" s="243"/>
      <c r="P471" s="243"/>
      <c r="Q471" s="243"/>
      <c r="R471" s="243"/>
      <c r="S471" s="243"/>
      <c r="T471" s="243"/>
      <c r="U471" s="243"/>
      <c r="V471" s="243"/>
      <c r="W471" s="243"/>
      <c r="X471" s="243"/>
      <c r="Y471" s="243"/>
      <c r="Z471" s="243"/>
      <c r="AA471" s="131"/>
      <c r="AB471" s="131"/>
      <c r="AC471" s="131"/>
      <c r="AD471" s="243"/>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1"/>
      <c r="BM471" s="131"/>
      <c r="BN471" s="131"/>
      <c r="BO471" s="131"/>
      <c r="BP471" s="131"/>
    </row>
    <row r="472" spans="1:68" ht="16.5" customHeight="1">
      <c r="A472" s="207"/>
      <c r="B472" s="207"/>
      <c r="C472" s="207"/>
      <c r="D472" s="131"/>
      <c r="E472" s="131"/>
      <c r="F472" s="243"/>
      <c r="G472" s="131"/>
      <c r="H472" s="243"/>
      <c r="I472" s="243"/>
      <c r="J472" s="243"/>
      <c r="K472" s="243"/>
      <c r="L472" s="243"/>
      <c r="M472" s="243"/>
      <c r="N472" s="243"/>
      <c r="O472" s="243"/>
      <c r="P472" s="243"/>
      <c r="Q472" s="243"/>
      <c r="R472" s="243"/>
      <c r="S472" s="243"/>
      <c r="T472" s="243"/>
      <c r="U472" s="243"/>
      <c r="V472" s="243"/>
      <c r="W472" s="243"/>
      <c r="X472" s="243"/>
      <c r="Y472" s="243"/>
      <c r="Z472" s="243"/>
      <c r="AA472" s="131"/>
      <c r="AB472" s="131"/>
      <c r="AC472" s="131"/>
      <c r="AD472" s="243"/>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131"/>
      <c r="BH472" s="131"/>
      <c r="BI472" s="131"/>
      <c r="BJ472" s="131"/>
      <c r="BK472" s="131"/>
      <c r="BL472" s="131"/>
      <c r="BM472" s="131"/>
      <c r="BN472" s="131"/>
      <c r="BO472" s="131"/>
      <c r="BP472" s="131"/>
    </row>
    <row r="473" spans="1:68" ht="16.5" customHeight="1">
      <c r="A473" s="207"/>
      <c r="B473" s="207"/>
      <c r="C473" s="207"/>
      <c r="D473" s="131"/>
      <c r="E473" s="131"/>
      <c r="F473" s="243"/>
      <c r="G473" s="131"/>
      <c r="H473" s="243"/>
      <c r="I473" s="243"/>
      <c r="J473" s="243"/>
      <c r="K473" s="243"/>
      <c r="L473" s="243"/>
      <c r="M473" s="243"/>
      <c r="N473" s="243"/>
      <c r="O473" s="243"/>
      <c r="P473" s="243"/>
      <c r="Q473" s="243"/>
      <c r="R473" s="243"/>
      <c r="S473" s="243"/>
      <c r="T473" s="243"/>
      <c r="U473" s="243"/>
      <c r="V473" s="243"/>
      <c r="W473" s="243"/>
      <c r="X473" s="243"/>
      <c r="Y473" s="243"/>
      <c r="Z473" s="243"/>
      <c r="AA473" s="131"/>
      <c r="AB473" s="131"/>
      <c r="AC473" s="131"/>
      <c r="AD473" s="243"/>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row>
    <row r="474" spans="1:68" ht="16.5" customHeight="1">
      <c r="A474" s="207"/>
      <c r="B474" s="207"/>
      <c r="C474" s="207"/>
      <c r="D474" s="131"/>
      <c r="E474" s="131"/>
      <c r="F474" s="243"/>
      <c r="G474" s="131"/>
      <c r="H474" s="243"/>
      <c r="I474" s="243"/>
      <c r="J474" s="243"/>
      <c r="K474" s="243"/>
      <c r="L474" s="243"/>
      <c r="M474" s="243"/>
      <c r="N474" s="243"/>
      <c r="O474" s="243"/>
      <c r="P474" s="243"/>
      <c r="Q474" s="243"/>
      <c r="R474" s="243"/>
      <c r="S474" s="243"/>
      <c r="T474" s="243"/>
      <c r="U474" s="243"/>
      <c r="V474" s="243"/>
      <c r="W474" s="243"/>
      <c r="X474" s="243"/>
      <c r="Y474" s="243"/>
      <c r="Z474" s="243"/>
      <c r="AA474" s="131"/>
      <c r="AB474" s="131"/>
      <c r="AC474" s="131"/>
      <c r="AD474" s="243"/>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row>
    <row r="475" spans="1:68" ht="16.5" customHeight="1">
      <c r="A475" s="207"/>
      <c r="B475" s="207"/>
      <c r="C475" s="207"/>
      <c r="D475" s="131"/>
      <c r="E475" s="131"/>
      <c r="F475" s="243"/>
      <c r="G475" s="131"/>
      <c r="H475" s="243"/>
      <c r="I475" s="243"/>
      <c r="J475" s="243"/>
      <c r="K475" s="243"/>
      <c r="L475" s="243"/>
      <c r="M475" s="243"/>
      <c r="N475" s="243"/>
      <c r="O475" s="243"/>
      <c r="P475" s="243"/>
      <c r="Q475" s="243"/>
      <c r="R475" s="243"/>
      <c r="S475" s="243"/>
      <c r="T475" s="243"/>
      <c r="U475" s="243"/>
      <c r="V475" s="243"/>
      <c r="W475" s="243"/>
      <c r="X475" s="243"/>
      <c r="Y475" s="243"/>
      <c r="Z475" s="243"/>
      <c r="AA475" s="131"/>
      <c r="AB475" s="131"/>
      <c r="AC475" s="131"/>
      <c r="AD475" s="243"/>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1"/>
      <c r="BM475" s="131"/>
      <c r="BN475" s="131"/>
      <c r="BO475" s="131"/>
      <c r="BP475" s="131"/>
    </row>
    <row r="476" spans="1:68" ht="16.5" customHeight="1">
      <c r="A476" s="207"/>
      <c r="B476" s="207"/>
      <c r="C476" s="207"/>
      <c r="D476" s="131"/>
      <c r="E476" s="131"/>
      <c r="F476" s="243"/>
      <c r="G476" s="131"/>
      <c r="H476" s="243"/>
      <c r="I476" s="243"/>
      <c r="J476" s="243"/>
      <c r="K476" s="243"/>
      <c r="L476" s="243"/>
      <c r="M476" s="243"/>
      <c r="N476" s="243"/>
      <c r="O476" s="243"/>
      <c r="P476" s="243"/>
      <c r="Q476" s="243"/>
      <c r="R476" s="243"/>
      <c r="S476" s="243"/>
      <c r="T476" s="243"/>
      <c r="U476" s="243"/>
      <c r="V476" s="243"/>
      <c r="W476" s="243"/>
      <c r="X476" s="243"/>
      <c r="Y476" s="243"/>
      <c r="Z476" s="243"/>
      <c r="AA476" s="131"/>
      <c r="AB476" s="131"/>
      <c r="AC476" s="131"/>
      <c r="AD476" s="243"/>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131"/>
      <c r="BH476" s="131"/>
      <c r="BI476" s="131"/>
      <c r="BJ476" s="131"/>
      <c r="BK476" s="131"/>
      <c r="BL476" s="131"/>
      <c r="BM476" s="131"/>
      <c r="BN476" s="131"/>
      <c r="BO476" s="131"/>
      <c r="BP476" s="131"/>
    </row>
    <row r="477" spans="1:68" ht="16.5" customHeight="1">
      <c r="A477" s="207"/>
      <c r="B477" s="207"/>
      <c r="C477" s="207"/>
      <c r="D477" s="131"/>
      <c r="E477" s="131"/>
      <c r="F477" s="243"/>
      <c r="G477" s="131"/>
      <c r="H477" s="243"/>
      <c r="I477" s="243"/>
      <c r="J477" s="243"/>
      <c r="K477" s="243"/>
      <c r="L477" s="243"/>
      <c r="M477" s="243"/>
      <c r="N477" s="243"/>
      <c r="O477" s="243"/>
      <c r="P477" s="243"/>
      <c r="Q477" s="243"/>
      <c r="R477" s="243"/>
      <c r="S477" s="243"/>
      <c r="T477" s="243"/>
      <c r="U477" s="243"/>
      <c r="V477" s="243"/>
      <c r="W477" s="243"/>
      <c r="X477" s="243"/>
      <c r="Y477" s="243"/>
      <c r="Z477" s="243"/>
      <c r="AA477" s="131"/>
      <c r="AB477" s="131"/>
      <c r="AC477" s="131"/>
      <c r="AD477" s="243"/>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row>
    <row r="478" spans="1:68" ht="16.5" customHeight="1">
      <c r="A478" s="207"/>
      <c r="B478" s="207"/>
      <c r="C478" s="207"/>
      <c r="D478" s="131"/>
      <c r="E478" s="131"/>
      <c r="F478" s="243"/>
      <c r="G478" s="131"/>
      <c r="H478" s="243"/>
      <c r="I478" s="243"/>
      <c r="J478" s="243"/>
      <c r="K478" s="243"/>
      <c r="L478" s="243"/>
      <c r="M478" s="243"/>
      <c r="N478" s="243"/>
      <c r="O478" s="243"/>
      <c r="P478" s="243"/>
      <c r="Q478" s="243"/>
      <c r="R478" s="243"/>
      <c r="S478" s="243"/>
      <c r="T478" s="243"/>
      <c r="U478" s="243"/>
      <c r="V478" s="243"/>
      <c r="W478" s="243"/>
      <c r="X478" s="243"/>
      <c r="Y478" s="243"/>
      <c r="Z478" s="243"/>
      <c r="AA478" s="131"/>
      <c r="AB478" s="131"/>
      <c r="AC478" s="131"/>
      <c r="AD478" s="243"/>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row>
    <row r="479" spans="1:68" ht="16.5" customHeight="1">
      <c r="A479" s="207"/>
      <c r="B479" s="207"/>
      <c r="C479" s="207"/>
      <c r="D479" s="131"/>
      <c r="E479" s="131"/>
      <c r="F479" s="243"/>
      <c r="G479" s="131"/>
      <c r="H479" s="243"/>
      <c r="I479" s="243"/>
      <c r="J479" s="243"/>
      <c r="K479" s="243"/>
      <c r="L479" s="243"/>
      <c r="M479" s="243"/>
      <c r="N479" s="243"/>
      <c r="O479" s="243"/>
      <c r="P479" s="243"/>
      <c r="Q479" s="243"/>
      <c r="R479" s="243"/>
      <c r="S479" s="243"/>
      <c r="T479" s="243"/>
      <c r="U479" s="243"/>
      <c r="V479" s="243"/>
      <c r="W479" s="243"/>
      <c r="X479" s="243"/>
      <c r="Y479" s="243"/>
      <c r="Z479" s="243"/>
      <c r="AA479" s="131"/>
      <c r="AB479" s="131"/>
      <c r="AC479" s="131"/>
      <c r="AD479" s="243"/>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131"/>
      <c r="BH479" s="131"/>
      <c r="BI479" s="131"/>
      <c r="BJ479" s="131"/>
      <c r="BK479" s="131"/>
      <c r="BL479" s="131"/>
      <c r="BM479" s="131"/>
      <c r="BN479" s="131"/>
      <c r="BO479" s="131"/>
      <c r="BP479" s="131"/>
    </row>
    <row r="480" spans="1:68" ht="16.5" customHeight="1">
      <c r="A480" s="207"/>
      <c r="B480" s="207"/>
      <c r="C480" s="207"/>
      <c r="D480" s="131"/>
      <c r="E480" s="131"/>
      <c r="F480" s="243"/>
      <c r="G480" s="131"/>
      <c r="H480" s="243"/>
      <c r="I480" s="243"/>
      <c r="J480" s="243"/>
      <c r="K480" s="243"/>
      <c r="L480" s="243"/>
      <c r="M480" s="243"/>
      <c r="N480" s="243"/>
      <c r="O480" s="243"/>
      <c r="P480" s="243"/>
      <c r="Q480" s="243"/>
      <c r="R480" s="243"/>
      <c r="S480" s="243"/>
      <c r="T480" s="243"/>
      <c r="U480" s="243"/>
      <c r="V480" s="243"/>
      <c r="W480" s="243"/>
      <c r="X480" s="243"/>
      <c r="Y480" s="243"/>
      <c r="Z480" s="243"/>
      <c r="AA480" s="131"/>
      <c r="AB480" s="131"/>
      <c r="AC480" s="131"/>
      <c r="AD480" s="243"/>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131"/>
      <c r="BH480" s="131"/>
      <c r="BI480" s="131"/>
      <c r="BJ480" s="131"/>
      <c r="BK480" s="131"/>
      <c r="BL480" s="131"/>
      <c r="BM480" s="131"/>
      <c r="BN480" s="131"/>
      <c r="BO480" s="131"/>
      <c r="BP480" s="131"/>
    </row>
    <row r="481" spans="1:68" ht="16.5" customHeight="1">
      <c r="A481" s="207"/>
      <c r="B481" s="207"/>
      <c r="C481" s="207"/>
      <c r="D481" s="131"/>
      <c r="E481" s="131"/>
      <c r="F481" s="243"/>
      <c r="G481" s="131"/>
      <c r="H481" s="243"/>
      <c r="I481" s="243"/>
      <c r="J481" s="243"/>
      <c r="K481" s="243"/>
      <c r="L481" s="243"/>
      <c r="M481" s="243"/>
      <c r="N481" s="243"/>
      <c r="O481" s="243"/>
      <c r="P481" s="243"/>
      <c r="Q481" s="243"/>
      <c r="R481" s="243"/>
      <c r="S481" s="243"/>
      <c r="T481" s="243"/>
      <c r="U481" s="243"/>
      <c r="V481" s="243"/>
      <c r="W481" s="243"/>
      <c r="X481" s="243"/>
      <c r="Y481" s="243"/>
      <c r="Z481" s="243"/>
      <c r="AA481" s="131"/>
      <c r="AB481" s="131"/>
      <c r="AC481" s="131"/>
      <c r="AD481" s="243"/>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row>
    <row r="482" spans="1:68" ht="16.5" customHeight="1">
      <c r="A482" s="207"/>
      <c r="B482" s="207"/>
      <c r="C482" s="207"/>
      <c r="D482" s="131"/>
      <c r="E482" s="131"/>
      <c r="F482" s="243"/>
      <c r="G482" s="131"/>
      <c r="H482" s="243"/>
      <c r="I482" s="243"/>
      <c r="J482" s="243"/>
      <c r="K482" s="243"/>
      <c r="L482" s="243"/>
      <c r="M482" s="243"/>
      <c r="N482" s="243"/>
      <c r="O482" s="243"/>
      <c r="P482" s="243"/>
      <c r="Q482" s="243"/>
      <c r="R482" s="243"/>
      <c r="S482" s="243"/>
      <c r="T482" s="243"/>
      <c r="U482" s="243"/>
      <c r="V482" s="243"/>
      <c r="W482" s="243"/>
      <c r="X482" s="243"/>
      <c r="Y482" s="243"/>
      <c r="Z482" s="243"/>
      <c r="AA482" s="131"/>
      <c r="AB482" s="131"/>
      <c r="AC482" s="131"/>
      <c r="AD482" s="243"/>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131"/>
      <c r="BH482" s="131"/>
      <c r="BI482" s="131"/>
      <c r="BJ482" s="131"/>
      <c r="BK482" s="131"/>
      <c r="BL482" s="131"/>
      <c r="BM482" s="131"/>
      <c r="BN482" s="131"/>
      <c r="BO482" s="131"/>
      <c r="BP482" s="131"/>
    </row>
    <row r="483" spans="1:68" ht="16.5" customHeight="1">
      <c r="A483" s="207"/>
      <c r="B483" s="207"/>
      <c r="C483" s="207"/>
      <c r="D483" s="131"/>
      <c r="E483" s="131"/>
      <c r="F483" s="243"/>
      <c r="G483" s="131"/>
      <c r="H483" s="243"/>
      <c r="I483" s="243"/>
      <c r="J483" s="243"/>
      <c r="K483" s="243"/>
      <c r="L483" s="243"/>
      <c r="M483" s="243"/>
      <c r="N483" s="243"/>
      <c r="O483" s="243"/>
      <c r="P483" s="243"/>
      <c r="Q483" s="243"/>
      <c r="R483" s="243"/>
      <c r="S483" s="243"/>
      <c r="T483" s="243"/>
      <c r="U483" s="243"/>
      <c r="V483" s="243"/>
      <c r="W483" s="243"/>
      <c r="X483" s="243"/>
      <c r="Y483" s="243"/>
      <c r="Z483" s="243"/>
      <c r="AA483" s="131"/>
      <c r="AB483" s="131"/>
      <c r="AC483" s="131"/>
      <c r="AD483" s="243"/>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131"/>
      <c r="BH483" s="131"/>
      <c r="BI483" s="131"/>
      <c r="BJ483" s="131"/>
      <c r="BK483" s="131"/>
      <c r="BL483" s="131"/>
      <c r="BM483" s="131"/>
      <c r="BN483" s="131"/>
      <c r="BO483" s="131"/>
      <c r="BP483" s="131"/>
    </row>
    <row r="484" spans="1:68" ht="16.5" customHeight="1">
      <c r="A484" s="207"/>
      <c r="B484" s="207"/>
      <c r="C484" s="207"/>
      <c r="D484" s="131"/>
      <c r="E484" s="131"/>
      <c r="F484" s="243"/>
      <c r="G484" s="131"/>
      <c r="H484" s="243"/>
      <c r="I484" s="243"/>
      <c r="J484" s="243"/>
      <c r="K484" s="243"/>
      <c r="L484" s="243"/>
      <c r="M484" s="243"/>
      <c r="N484" s="243"/>
      <c r="O484" s="243"/>
      <c r="P484" s="243"/>
      <c r="Q484" s="243"/>
      <c r="R484" s="243"/>
      <c r="S484" s="243"/>
      <c r="T484" s="243"/>
      <c r="U484" s="243"/>
      <c r="V484" s="243"/>
      <c r="W484" s="243"/>
      <c r="X484" s="243"/>
      <c r="Y484" s="243"/>
      <c r="Z484" s="243"/>
      <c r="AA484" s="131"/>
      <c r="AB484" s="131"/>
      <c r="AC484" s="131"/>
      <c r="AD484" s="243"/>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row>
    <row r="485" spans="1:68" ht="16.5" customHeight="1">
      <c r="A485" s="207"/>
      <c r="B485" s="207"/>
      <c r="C485" s="207"/>
      <c r="D485" s="131"/>
      <c r="E485" s="131"/>
      <c r="F485" s="243"/>
      <c r="G485" s="131"/>
      <c r="H485" s="243"/>
      <c r="I485" s="243"/>
      <c r="J485" s="243"/>
      <c r="K485" s="243"/>
      <c r="L485" s="243"/>
      <c r="M485" s="243"/>
      <c r="N485" s="243"/>
      <c r="O485" s="243"/>
      <c r="P485" s="243"/>
      <c r="Q485" s="243"/>
      <c r="R485" s="243"/>
      <c r="S485" s="243"/>
      <c r="T485" s="243"/>
      <c r="U485" s="243"/>
      <c r="V485" s="243"/>
      <c r="W485" s="243"/>
      <c r="X485" s="243"/>
      <c r="Y485" s="243"/>
      <c r="Z485" s="243"/>
      <c r="AA485" s="131"/>
      <c r="AB485" s="131"/>
      <c r="AC485" s="131"/>
      <c r="AD485" s="243"/>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131"/>
      <c r="BH485" s="131"/>
      <c r="BI485" s="131"/>
      <c r="BJ485" s="131"/>
      <c r="BK485" s="131"/>
      <c r="BL485" s="131"/>
      <c r="BM485" s="131"/>
      <c r="BN485" s="131"/>
      <c r="BO485" s="131"/>
      <c r="BP485" s="131"/>
    </row>
    <row r="486" spans="1:68" ht="16.5" customHeight="1">
      <c r="A486" s="207"/>
      <c r="B486" s="207"/>
      <c r="C486" s="207"/>
      <c r="D486" s="131"/>
      <c r="E486" s="131"/>
      <c r="F486" s="243"/>
      <c r="G486" s="131"/>
      <c r="H486" s="243"/>
      <c r="I486" s="243"/>
      <c r="J486" s="243"/>
      <c r="K486" s="243"/>
      <c r="L486" s="243"/>
      <c r="M486" s="243"/>
      <c r="N486" s="243"/>
      <c r="O486" s="243"/>
      <c r="P486" s="243"/>
      <c r="Q486" s="243"/>
      <c r="R486" s="243"/>
      <c r="S486" s="243"/>
      <c r="T486" s="243"/>
      <c r="U486" s="243"/>
      <c r="V486" s="243"/>
      <c r="W486" s="243"/>
      <c r="X486" s="243"/>
      <c r="Y486" s="243"/>
      <c r="Z486" s="243"/>
      <c r="AA486" s="131"/>
      <c r="AB486" s="131"/>
      <c r="AC486" s="131"/>
      <c r="AD486" s="243"/>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131"/>
      <c r="BH486" s="131"/>
      <c r="BI486" s="131"/>
      <c r="BJ486" s="131"/>
      <c r="BK486" s="131"/>
      <c r="BL486" s="131"/>
      <c r="BM486" s="131"/>
      <c r="BN486" s="131"/>
      <c r="BO486" s="131"/>
      <c r="BP486" s="131"/>
    </row>
    <row r="487" spans="1:68" ht="16.5" customHeight="1">
      <c r="A487" s="207"/>
      <c r="B487" s="207"/>
      <c r="C487" s="207"/>
      <c r="D487" s="131"/>
      <c r="E487" s="131"/>
      <c r="F487" s="243"/>
      <c r="G487" s="131"/>
      <c r="H487" s="243"/>
      <c r="I487" s="243"/>
      <c r="J487" s="243"/>
      <c r="K487" s="243"/>
      <c r="L487" s="243"/>
      <c r="M487" s="243"/>
      <c r="N487" s="243"/>
      <c r="O487" s="243"/>
      <c r="P487" s="243"/>
      <c r="Q487" s="243"/>
      <c r="R487" s="243"/>
      <c r="S487" s="243"/>
      <c r="T487" s="243"/>
      <c r="U487" s="243"/>
      <c r="V487" s="243"/>
      <c r="W487" s="243"/>
      <c r="X487" s="243"/>
      <c r="Y487" s="243"/>
      <c r="Z487" s="243"/>
      <c r="AA487" s="131"/>
      <c r="AB487" s="131"/>
      <c r="AC487" s="131"/>
      <c r="AD487" s="243"/>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131"/>
      <c r="BH487" s="131"/>
      <c r="BI487" s="131"/>
      <c r="BJ487" s="131"/>
      <c r="BK487" s="131"/>
      <c r="BL487" s="131"/>
      <c r="BM487" s="131"/>
      <c r="BN487" s="131"/>
      <c r="BO487" s="131"/>
      <c r="BP487" s="131"/>
    </row>
    <row r="488" spans="1:68" ht="16.5" customHeight="1">
      <c r="A488" s="207"/>
      <c r="B488" s="207"/>
      <c r="C488" s="207"/>
      <c r="D488" s="131"/>
      <c r="E488" s="131"/>
      <c r="F488" s="243"/>
      <c r="G488" s="131"/>
      <c r="H488" s="243"/>
      <c r="I488" s="243"/>
      <c r="J488" s="243"/>
      <c r="K488" s="243"/>
      <c r="L488" s="243"/>
      <c r="M488" s="243"/>
      <c r="N488" s="243"/>
      <c r="O488" s="243"/>
      <c r="P488" s="243"/>
      <c r="Q488" s="243"/>
      <c r="R488" s="243"/>
      <c r="S488" s="243"/>
      <c r="T488" s="243"/>
      <c r="U488" s="243"/>
      <c r="V488" s="243"/>
      <c r="W488" s="243"/>
      <c r="X488" s="243"/>
      <c r="Y488" s="243"/>
      <c r="Z488" s="243"/>
      <c r="AA488" s="131"/>
      <c r="AB488" s="131"/>
      <c r="AC488" s="131"/>
      <c r="AD488" s="243"/>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131"/>
      <c r="BH488" s="131"/>
      <c r="BI488" s="131"/>
      <c r="BJ488" s="131"/>
      <c r="BK488" s="131"/>
      <c r="BL488" s="131"/>
      <c r="BM488" s="131"/>
      <c r="BN488" s="131"/>
      <c r="BO488" s="131"/>
      <c r="BP488" s="131"/>
    </row>
    <row r="489" spans="1:68" ht="16.5" customHeight="1">
      <c r="A489" s="207"/>
      <c r="B489" s="207"/>
      <c r="C489" s="207"/>
      <c r="D489" s="131"/>
      <c r="E489" s="131"/>
      <c r="F489" s="243"/>
      <c r="G489" s="131"/>
      <c r="H489" s="243"/>
      <c r="I489" s="243"/>
      <c r="J489" s="243"/>
      <c r="K489" s="243"/>
      <c r="L489" s="243"/>
      <c r="M489" s="243"/>
      <c r="N489" s="243"/>
      <c r="O489" s="243"/>
      <c r="P489" s="243"/>
      <c r="Q489" s="243"/>
      <c r="R489" s="243"/>
      <c r="S489" s="243"/>
      <c r="T489" s="243"/>
      <c r="U489" s="243"/>
      <c r="V489" s="243"/>
      <c r="W489" s="243"/>
      <c r="X489" s="243"/>
      <c r="Y489" s="243"/>
      <c r="Z489" s="243"/>
      <c r="AA489" s="131"/>
      <c r="AB489" s="131"/>
      <c r="AC489" s="131"/>
      <c r="AD489" s="243"/>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131"/>
      <c r="BH489" s="131"/>
      <c r="BI489" s="131"/>
      <c r="BJ489" s="131"/>
      <c r="BK489" s="131"/>
      <c r="BL489" s="131"/>
      <c r="BM489" s="131"/>
      <c r="BN489" s="131"/>
      <c r="BO489" s="131"/>
      <c r="BP489" s="131"/>
    </row>
    <row r="490" spans="1:68" ht="16.5" customHeight="1">
      <c r="A490" s="207"/>
      <c r="B490" s="207"/>
      <c r="C490" s="207"/>
      <c r="D490" s="131"/>
      <c r="E490" s="131"/>
      <c r="F490" s="243"/>
      <c r="G490" s="131"/>
      <c r="H490" s="243"/>
      <c r="I490" s="243"/>
      <c r="J490" s="243"/>
      <c r="K490" s="243"/>
      <c r="L490" s="243"/>
      <c r="M490" s="243"/>
      <c r="N490" s="243"/>
      <c r="O490" s="243"/>
      <c r="P490" s="243"/>
      <c r="Q490" s="243"/>
      <c r="R490" s="243"/>
      <c r="S490" s="243"/>
      <c r="T490" s="243"/>
      <c r="U490" s="243"/>
      <c r="V490" s="243"/>
      <c r="W490" s="243"/>
      <c r="X490" s="243"/>
      <c r="Y490" s="243"/>
      <c r="Z490" s="243"/>
      <c r="AA490" s="131"/>
      <c r="AB490" s="131"/>
      <c r="AC490" s="131"/>
      <c r="AD490" s="243"/>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131"/>
      <c r="BH490" s="131"/>
      <c r="BI490" s="131"/>
      <c r="BJ490" s="131"/>
      <c r="BK490" s="131"/>
      <c r="BL490" s="131"/>
      <c r="BM490" s="131"/>
      <c r="BN490" s="131"/>
      <c r="BO490" s="131"/>
      <c r="BP490" s="131"/>
    </row>
    <row r="491" spans="1:68" ht="16.5" customHeight="1">
      <c r="A491" s="207"/>
      <c r="B491" s="207"/>
      <c r="C491" s="207"/>
      <c r="D491" s="131"/>
      <c r="E491" s="131"/>
      <c r="F491" s="243"/>
      <c r="G491" s="131"/>
      <c r="H491" s="243"/>
      <c r="I491" s="243"/>
      <c r="J491" s="243"/>
      <c r="K491" s="243"/>
      <c r="L491" s="243"/>
      <c r="M491" s="243"/>
      <c r="N491" s="243"/>
      <c r="O491" s="243"/>
      <c r="P491" s="243"/>
      <c r="Q491" s="243"/>
      <c r="R491" s="243"/>
      <c r="S491" s="243"/>
      <c r="T491" s="243"/>
      <c r="U491" s="243"/>
      <c r="V491" s="243"/>
      <c r="W491" s="243"/>
      <c r="X491" s="243"/>
      <c r="Y491" s="243"/>
      <c r="Z491" s="243"/>
      <c r="AA491" s="131"/>
      <c r="AB491" s="131"/>
      <c r="AC491" s="131"/>
      <c r="AD491" s="243"/>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c r="BJ491" s="131"/>
      <c r="BK491" s="131"/>
      <c r="BL491" s="131"/>
      <c r="BM491" s="131"/>
      <c r="BN491" s="131"/>
      <c r="BO491" s="131"/>
      <c r="BP491" s="131"/>
    </row>
    <row r="492" spans="1:68" ht="16.5" customHeight="1">
      <c r="A492" s="207"/>
      <c r="B492" s="207"/>
      <c r="C492" s="207"/>
      <c r="D492" s="131"/>
      <c r="E492" s="131"/>
      <c r="F492" s="243"/>
      <c r="G492" s="131"/>
      <c r="H492" s="243"/>
      <c r="I492" s="243"/>
      <c r="J492" s="243"/>
      <c r="K492" s="243"/>
      <c r="L492" s="243"/>
      <c r="M492" s="243"/>
      <c r="N492" s="243"/>
      <c r="O492" s="243"/>
      <c r="P492" s="243"/>
      <c r="Q492" s="243"/>
      <c r="R492" s="243"/>
      <c r="S492" s="243"/>
      <c r="T492" s="243"/>
      <c r="U492" s="243"/>
      <c r="V492" s="243"/>
      <c r="W492" s="243"/>
      <c r="X492" s="243"/>
      <c r="Y492" s="243"/>
      <c r="Z492" s="243"/>
      <c r="AA492" s="131"/>
      <c r="AB492" s="131"/>
      <c r="AC492" s="131"/>
      <c r="AD492" s="243"/>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row>
    <row r="493" spans="1:68" ht="16.5" customHeight="1">
      <c r="A493" s="207"/>
      <c r="B493" s="207"/>
      <c r="C493" s="207"/>
      <c r="D493" s="131"/>
      <c r="E493" s="131"/>
      <c r="F493" s="243"/>
      <c r="G493" s="131"/>
      <c r="H493" s="243"/>
      <c r="I493" s="243"/>
      <c r="J493" s="243"/>
      <c r="K493" s="243"/>
      <c r="L493" s="243"/>
      <c r="M493" s="243"/>
      <c r="N493" s="243"/>
      <c r="O493" s="243"/>
      <c r="P493" s="243"/>
      <c r="Q493" s="243"/>
      <c r="R493" s="243"/>
      <c r="S493" s="243"/>
      <c r="T493" s="243"/>
      <c r="U493" s="243"/>
      <c r="V493" s="243"/>
      <c r="W493" s="243"/>
      <c r="X493" s="243"/>
      <c r="Y493" s="243"/>
      <c r="Z493" s="243"/>
      <c r="AA493" s="131"/>
      <c r="AB493" s="131"/>
      <c r="AC493" s="131"/>
      <c r="AD493" s="243"/>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131"/>
      <c r="BH493" s="131"/>
      <c r="BI493" s="131"/>
      <c r="BJ493" s="131"/>
      <c r="BK493" s="131"/>
      <c r="BL493" s="131"/>
      <c r="BM493" s="131"/>
      <c r="BN493" s="131"/>
      <c r="BO493" s="131"/>
      <c r="BP493" s="131"/>
    </row>
    <row r="494" spans="1:68" ht="16.5" customHeight="1">
      <c r="A494" s="207"/>
      <c r="B494" s="207"/>
      <c r="C494" s="207"/>
      <c r="D494" s="131"/>
      <c r="E494" s="131"/>
      <c r="F494" s="243"/>
      <c r="G494" s="131"/>
      <c r="H494" s="243"/>
      <c r="I494" s="243"/>
      <c r="J494" s="243"/>
      <c r="K494" s="243"/>
      <c r="L494" s="243"/>
      <c r="M494" s="243"/>
      <c r="N494" s="243"/>
      <c r="O494" s="243"/>
      <c r="P494" s="243"/>
      <c r="Q494" s="243"/>
      <c r="R494" s="243"/>
      <c r="S494" s="243"/>
      <c r="T494" s="243"/>
      <c r="U494" s="243"/>
      <c r="V494" s="243"/>
      <c r="W494" s="243"/>
      <c r="X494" s="243"/>
      <c r="Y494" s="243"/>
      <c r="Z494" s="243"/>
      <c r="AA494" s="131"/>
      <c r="AB494" s="131"/>
      <c r="AC494" s="131"/>
      <c r="AD494" s="243"/>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c r="BJ494" s="131"/>
      <c r="BK494" s="131"/>
      <c r="BL494" s="131"/>
      <c r="BM494" s="131"/>
      <c r="BN494" s="131"/>
      <c r="BO494" s="131"/>
      <c r="BP494" s="131"/>
    </row>
    <row r="495" spans="1:68" ht="16.5" customHeight="1">
      <c r="A495" s="207"/>
      <c r="B495" s="207"/>
      <c r="C495" s="207"/>
      <c r="D495" s="131"/>
      <c r="E495" s="131"/>
      <c r="F495" s="243"/>
      <c r="G495" s="131"/>
      <c r="H495" s="243"/>
      <c r="I495" s="243"/>
      <c r="J495" s="243"/>
      <c r="K495" s="243"/>
      <c r="L495" s="243"/>
      <c r="M495" s="243"/>
      <c r="N495" s="243"/>
      <c r="O495" s="243"/>
      <c r="P495" s="243"/>
      <c r="Q495" s="243"/>
      <c r="R495" s="243"/>
      <c r="S495" s="243"/>
      <c r="T495" s="243"/>
      <c r="U495" s="243"/>
      <c r="V495" s="243"/>
      <c r="W495" s="243"/>
      <c r="X495" s="243"/>
      <c r="Y495" s="243"/>
      <c r="Z495" s="243"/>
      <c r="AA495" s="131"/>
      <c r="AB495" s="131"/>
      <c r="AC495" s="131"/>
      <c r="AD495" s="243"/>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row>
    <row r="496" spans="1:68" ht="16.5" customHeight="1">
      <c r="A496" s="207"/>
      <c r="B496" s="207"/>
      <c r="C496" s="207"/>
      <c r="D496" s="131"/>
      <c r="E496" s="131"/>
      <c r="F496" s="243"/>
      <c r="G496" s="131"/>
      <c r="H496" s="243"/>
      <c r="I496" s="243"/>
      <c r="J496" s="243"/>
      <c r="K496" s="243"/>
      <c r="L496" s="243"/>
      <c r="M496" s="243"/>
      <c r="N496" s="243"/>
      <c r="O496" s="243"/>
      <c r="P496" s="243"/>
      <c r="Q496" s="243"/>
      <c r="R496" s="243"/>
      <c r="S496" s="243"/>
      <c r="T496" s="243"/>
      <c r="U496" s="243"/>
      <c r="V496" s="243"/>
      <c r="W496" s="243"/>
      <c r="X496" s="243"/>
      <c r="Y496" s="243"/>
      <c r="Z496" s="243"/>
      <c r="AA496" s="131"/>
      <c r="AB496" s="131"/>
      <c r="AC496" s="131"/>
      <c r="AD496" s="243"/>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131"/>
      <c r="BH496" s="131"/>
      <c r="BI496" s="131"/>
      <c r="BJ496" s="131"/>
      <c r="BK496" s="131"/>
      <c r="BL496" s="131"/>
      <c r="BM496" s="131"/>
      <c r="BN496" s="131"/>
      <c r="BO496" s="131"/>
      <c r="BP496" s="131"/>
    </row>
    <row r="497" spans="1:68" ht="16.5" customHeight="1">
      <c r="A497" s="207"/>
      <c r="B497" s="207"/>
      <c r="C497" s="207"/>
      <c r="D497" s="131"/>
      <c r="E497" s="131"/>
      <c r="F497" s="243"/>
      <c r="G497" s="131"/>
      <c r="H497" s="243"/>
      <c r="I497" s="243"/>
      <c r="J497" s="243"/>
      <c r="K497" s="243"/>
      <c r="L497" s="243"/>
      <c r="M497" s="243"/>
      <c r="N497" s="243"/>
      <c r="O497" s="243"/>
      <c r="P497" s="243"/>
      <c r="Q497" s="243"/>
      <c r="R497" s="243"/>
      <c r="S497" s="243"/>
      <c r="T497" s="243"/>
      <c r="U497" s="243"/>
      <c r="V497" s="243"/>
      <c r="W497" s="243"/>
      <c r="X497" s="243"/>
      <c r="Y497" s="243"/>
      <c r="Z497" s="243"/>
      <c r="AA497" s="131"/>
      <c r="AB497" s="131"/>
      <c r="AC497" s="131"/>
      <c r="AD497" s="243"/>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row>
    <row r="498" spans="1:68" ht="16.5" customHeight="1">
      <c r="A498" s="207"/>
      <c r="B498" s="207"/>
      <c r="C498" s="207"/>
      <c r="D498" s="131"/>
      <c r="E498" s="131"/>
      <c r="F498" s="243"/>
      <c r="G498" s="131"/>
      <c r="H498" s="243"/>
      <c r="I498" s="243"/>
      <c r="J498" s="243"/>
      <c r="K498" s="243"/>
      <c r="L498" s="243"/>
      <c r="M498" s="243"/>
      <c r="N498" s="243"/>
      <c r="O498" s="243"/>
      <c r="P498" s="243"/>
      <c r="Q498" s="243"/>
      <c r="R498" s="243"/>
      <c r="S498" s="243"/>
      <c r="T498" s="243"/>
      <c r="U498" s="243"/>
      <c r="V498" s="243"/>
      <c r="W498" s="243"/>
      <c r="X498" s="243"/>
      <c r="Y498" s="243"/>
      <c r="Z498" s="243"/>
      <c r="AA498" s="131"/>
      <c r="AB498" s="131"/>
      <c r="AC498" s="131"/>
      <c r="AD498" s="243"/>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131"/>
      <c r="BH498" s="131"/>
      <c r="BI498" s="131"/>
      <c r="BJ498" s="131"/>
      <c r="BK498" s="131"/>
      <c r="BL498" s="131"/>
      <c r="BM498" s="131"/>
      <c r="BN498" s="131"/>
      <c r="BO498" s="131"/>
      <c r="BP498" s="131"/>
    </row>
    <row r="499" spans="1:68" ht="16.5" customHeight="1">
      <c r="A499" s="207"/>
      <c r="B499" s="207"/>
      <c r="C499" s="207"/>
      <c r="D499" s="131"/>
      <c r="E499" s="131"/>
      <c r="F499" s="243"/>
      <c r="G499" s="131"/>
      <c r="H499" s="243"/>
      <c r="I499" s="243"/>
      <c r="J499" s="243"/>
      <c r="K499" s="243"/>
      <c r="L499" s="243"/>
      <c r="M499" s="243"/>
      <c r="N499" s="243"/>
      <c r="O499" s="243"/>
      <c r="P499" s="243"/>
      <c r="Q499" s="243"/>
      <c r="R499" s="243"/>
      <c r="S499" s="243"/>
      <c r="T499" s="243"/>
      <c r="U499" s="243"/>
      <c r="V499" s="243"/>
      <c r="W499" s="243"/>
      <c r="X499" s="243"/>
      <c r="Y499" s="243"/>
      <c r="Z499" s="243"/>
      <c r="AA499" s="131"/>
      <c r="AB499" s="131"/>
      <c r="AC499" s="131"/>
      <c r="AD499" s="243"/>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row>
    <row r="500" spans="1:68" ht="16.5" customHeight="1">
      <c r="A500" s="207"/>
      <c r="B500" s="207"/>
      <c r="C500" s="207"/>
      <c r="D500" s="131"/>
      <c r="E500" s="131"/>
      <c r="F500" s="243"/>
      <c r="G500" s="131"/>
      <c r="H500" s="243"/>
      <c r="I500" s="243"/>
      <c r="J500" s="243"/>
      <c r="K500" s="243"/>
      <c r="L500" s="243"/>
      <c r="M500" s="243"/>
      <c r="N500" s="243"/>
      <c r="O500" s="243"/>
      <c r="P500" s="243"/>
      <c r="Q500" s="243"/>
      <c r="R500" s="243"/>
      <c r="S500" s="243"/>
      <c r="T500" s="243"/>
      <c r="U500" s="243"/>
      <c r="V500" s="243"/>
      <c r="W500" s="243"/>
      <c r="X500" s="243"/>
      <c r="Y500" s="243"/>
      <c r="Z500" s="243"/>
      <c r="AA500" s="131"/>
      <c r="AB500" s="131"/>
      <c r="AC500" s="131"/>
      <c r="AD500" s="243"/>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row>
    <row r="501" spans="1:68" ht="16.5" customHeight="1">
      <c r="A501" s="207"/>
      <c r="B501" s="207"/>
      <c r="C501" s="207"/>
      <c r="D501" s="131"/>
      <c r="E501" s="131"/>
      <c r="F501" s="243"/>
      <c r="G501" s="131"/>
      <c r="H501" s="243"/>
      <c r="I501" s="243"/>
      <c r="J501" s="243"/>
      <c r="K501" s="243"/>
      <c r="L501" s="243"/>
      <c r="M501" s="243"/>
      <c r="N501" s="243"/>
      <c r="O501" s="243"/>
      <c r="P501" s="243"/>
      <c r="Q501" s="243"/>
      <c r="R501" s="243"/>
      <c r="S501" s="243"/>
      <c r="T501" s="243"/>
      <c r="U501" s="243"/>
      <c r="V501" s="243"/>
      <c r="W501" s="243"/>
      <c r="X501" s="243"/>
      <c r="Y501" s="243"/>
      <c r="Z501" s="243"/>
      <c r="AA501" s="131"/>
      <c r="AB501" s="131"/>
      <c r="AC501" s="131"/>
      <c r="AD501" s="243"/>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row>
    <row r="502" spans="1:68" ht="16.5" customHeight="1">
      <c r="A502" s="207"/>
      <c r="B502" s="207"/>
      <c r="C502" s="207"/>
      <c r="D502" s="131"/>
      <c r="E502" s="131"/>
      <c r="F502" s="243"/>
      <c r="G502" s="131"/>
      <c r="H502" s="243"/>
      <c r="I502" s="243"/>
      <c r="J502" s="243"/>
      <c r="K502" s="243"/>
      <c r="L502" s="243"/>
      <c r="M502" s="243"/>
      <c r="N502" s="243"/>
      <c r="O502" s="243"/>
      <c r="P502" s="243"/>
      <c r="Q502" s="243"/>
      <c r="R502" s="243"/>
      <c r="S502" s="243"/>
      <c r="T502" s="243"/>
      <c r="U502" s="243"/>
      <c r="V502" s="243"/>
      <c r="W502" s="243"/>
      <c r="X502" s="243"/>
      <c r="Y502" s="243"/>
      <c r="Z502" s="243"/>
      <c r="AA502" s="131"/>
      <c r="AB502" s="131"/>
      <c r="AC502" s="131"/>
      <c r="AD502" s="243"/>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row>
    <row r="503" spans="1:68" ht="16.5" customHeight="1">
      <c r="A503" s="207"/>
      <c r="B503" s="207"/>
      <c r="C503" s="207"/>
      <c r="D503" s="131"/>
      <c r="E503" s="131"/>
      <c r="F503" s="243"/>
      <c r="G503" s="131"/>
      <c r="H503" s="243"/>
      <c r="I503" s="243"/>
      <c r="J503" s="243"/>
      <c r="K503" s="243"/>
      <c r="L503" s="243"/>
      <c r="M503" s="243"/>
      <c r="N503" s="243"/>
      <c r="O503" s="243"/>
      <c r="P503" s="243"/>
      <c r="Q503" s="243"/>
      <c r="R503" s="243"/>
      <c r="S503" s="243"/>
      <c r="T503" s="243"/>
      <c r="U503" s="243"/>
      <c r="V503" s="243"/>
      <c r="W503" s="243"/>
      <c r="X503" s="243"/>
      <c r="Y503" s="243"/>
      <c r="Z503" s="243"/>
      <c r="AA503" s="131"/>
      <c r="AB503" s="131"/>
      <c r="AC503" s="131"/>
      <c r="AD503" s="243"/>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row>
    <row r="504" spans="1:68" ht="16.5" customHeight="1">
      <c r="A504" s="207"/>
      <c r="B504" s="207"/>
      <c r="C504" s="207"/>
      <c r="D504" s="131"/>
      <c r="E504" s="131"/>
      <c r="F504" s="243"/>
      <c r="G504" s="131"/>
      <c r="H504" s="243"/>
      <c r="I504" s="243"/>
      <c r="J504" s="243"/>
      <c r="K504" s="243"/>
      <c r="L504" s="243"/>
      <c r="M504" s="243"/>
      <c r="N504" s="243"/>
      <c r="O504" s="243"/>
      <c r="P504" s="243"/>
      <c r="Q504" s="243"/>
      <c r="R504" s="243"/>
      <c r="S504" s="243"/>
      <c r="T504" s="243"/>
      <c r="U504" s="243"/>
      <c r="V504" s="243"/>
      <c r="W504" s="243"/>
      <c r="X504" s="243"/>
      <c r="Y504" s="243"/>
      <c r="Z504" s="243"/>
      <c r="AA504" s="131"/>
      <c r="AB504" s="131"/>
      <c r="AC504" s="131"/>
      <c r="AD504" s="243"/>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c r="BJ504" s="131"/>
      <c r="BK504" s="131"/>
      <c r="BL504" s="131"/>
      <c r="BM504" s="131"/>
      <c r="BN504" s="131"/>
      <c r="BO504" s="131"/>
      <c r="BP504" s="131"/>
    </row>
    <row r="505" spans="1:68" ht="16.5" customHeight="1">
      <c r="A505" s="207"/>
      <c r="B505" s="207"/>
      <c r="C505" s="207"/>
      <c r="D505" s="131"/>
      <c r="E505" s="131"/>
      <c r="F505" s="243"/>
      <c r="G505" s="131"/>
      <c r="H505" s="243"/>
      <c r="I505" s="243"/>
      <c r="J505" s="243"/>
      <c r="K505" s="243"/>
      <c r="L505" s="243"/>
      <c r="M505" s="243"/>
      <c r="N505" s="243"/>
      <c r="O505" s="243"/>
      <c r="P505" s="243"/>
      <c r="Q505" s="243"/>
      <c r="R505" s="243"/>
      <c r="S505" s="243"/>
      <c r="T505" s="243"/>
      <c r="U505" s="243"/>
      <c r="V505" s="243"/>
      <c r="W505" s="243"/>
      <c r="X505" s="243"/>
      <c r="Y505" s="243"/>
      <c r="Z505" s="243"/>
      <c r="AA505" s="131"/>
      <c r="AB505" s="131"/>
      <c r="AC505" s="131"/>
      <c r="AD505" s="243"/>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1"/>
      <c r="BM505" s="131"/>
      <c r="BN505" s="131"/>
      <c r="BO505" s="131"/>
      <c r="BP505" s="131"/>
    </row>
    <row r="506" spans="1:68" ht="16.5" customHeight="1">
      <c r="A506" s="207"/>
      <c r="B506" s="207"/>
      <c r="C506" s="207"/>
      <c r="D506" s="131"/>
      <c r="E506" s="131"/>
      <c r="F506" s="243"/>
      <c r="G506" s="131"/>
      <c r="H506" s="243"/>
      <c r="I506" s="243"/>
      <c r="J506" s="243"/>
      <c r="K506" s="243"/>
      <c r="L506" s="243"/>
      <c r="M506" s="243"/>
      <c r="N506" s="243"/>
      <c r="O506" s="243"/>
      <c r="P506" s="243"/>
      <c r="Q506" s="243"/>
      <c r="R506" s="243"/>
      <c r="S506" s="243"/>
      <c r="T506" s="243"/>
      <c r="U506" s="243"/>
      <c r="V506" s="243"/>
      <c r="W506" s="243"/>
      <c r="X506" s="243"/>
      <c r="Y506" s="243"/>
      <c r="Z506" s="243"/>
      <c r="AA506" s="131"/>
      <c r="AB506" s="131"/>
      <c r="AC506" s="131"/>
      <c r="AD506" s="243"/>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1"/>
      <c r="BM506" s="131"/>
      <c r="BN506" s="131"/>
      <c r="BO506" s="131"/>
      <c r="BP506" s="131"/>
    </row>
    <row r="507" spans="1:68" ht="16.5" customHeight="1">
      <c r="A507" s="207"/>
      <c r="B507" s="207"/>
      <c r="C507" s="207"/>
      <c r="D507" s="131"/>
      <c r="E507" s="131"/>
      <c r="F507" s="243"/>
      <c r="G507" s="131"/>
      <c r="H507" s="243"/>
      <c r="I507" s="243"/>
      <c r="J507" s="243"/>
      <c r="K507" s="243"/>
      <c r="L507" s="243"/>
      <c r="M507" s="243"/>
      <c r="N507" s="243"/>
      <c r="O507" s="243"/>
      <c r="P507" s="243"/>
      <c r="Q507" s="243"/>
      <c r="R507" s="243"/>
      <c r="S507" s="243"/>
      <c r="T507" s="243"/>
      <c r="U507" s="243"/>
      <c r="V507" s="243"/>
      <c r="W507" s="243"/>
      <c r="X507" s="243"/>
      <c r="Y507" s="243"/>
      <c r="Z507" s="243"/>
      <c r="AA507" s="131"/>
      <c r="AB507" s="131"/>
      <c r="AC507" s="131"/>
      <c r="AD507" s="243"/>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131"/>
      <c r="BH507" s="131"/>
      <c r="BI507" s="131"/>
      <c r="BJ507" s="131"/>
      <c r="BK507" s="131"/>
      <c r="BL507" s="131"/>
      <c r="BM507" s="131"/>
      <c r="BN507" s="131"/>
      <c r="BO507" s="131"/>
      <c r="BP507" s="131"/>
    </row>
    <row r="508" spans="1:68" ht="16.5" customHeight="1">
      <c r="A508" s="207"/>
      <c r="B508" s="207"/>
      <c r="C508" s="207"/>
      <c r="D508" s="131"/>
      <c r="E508" s="131"/>
      <c r="F508" s="243"/>
      <c r="G508" s="131"/>
      <c r="H508" s="243"/>
      <c r="I508" s="243"/>
      <c r="J508" s="243"/>
      <c r="K508" s="243"/>
      <c r="L508" s="243"/>
      <c r="M508" s="243"/>
      <c r="N508" s="243"/>
      <c r="O508" s="243"/>
      <c r="P508" s="243"/>
      <c r="Q508" s="243"/>
      <c r="R508" s="243"/>
      <c r="S508" s="243"/>
      <c r="T508" s="243"/>
      <c r="U508" s="243"/>
      <c r="V508" s="243"/>
      <c r="W508" s="243"/>
      <c r="X508" s="243"/>
      <c r="Y508" s="243"/>
      <c r="Z508" s="243"/>
      <c r="AA508" s="131"/>
      <c r="AB508" s="131"/>
      <c r="AC508" s="131"/>
      <c r="AD508" s="243"/>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131"/>
      <c r="BH508" s="131"/>
      <c r="BI508" s="131"/>
      <c r="BJ508" s="131"/>
      <c r="BK508" s="131"/>
      <c r="BL508" s="131"/>
      <c r="BM508" s="131"/>
      <c r="BN508" s="131"/>
      <c r="BO508" s="131"/>
      <c r="BP508" s="131"/>
    </row>
    <row r="509" spans="1:68" ht="16.5" customHeight="1">
      <c r="A509" s="207"/>
      <c r="B509" s="207"/>
      <c r="C509" s="207"/>
      <c r="D509" s="131"/>
      <c r="E509" s="131"/>
      <c r="F509" s="243"/>
      <c r="G509" s="131"/>
      <c r="H509" s="243"/>
      <c r="I509" s="243"/>
      <c r="J509" s="243"/>
      <c r="K509" s="243"/>
      <c r="L509" s="243"/>
      <c r="M509" s="243"/>
      <c r="N509" s="243"/>
      <c r="O509" s="243"/>
      <c r="P509" s="243"/>
      <c r="Q509" s="243"/>
      <c r="R509" s="243"/>
      <c r="S509" s="243"/>
      <c r="T509" s="243"/>
      <c r="U509" s="243"/>
      <c r="V509" s="243"/>
      <c r="W509" s="243"/>
      <c r="X509" s="243"/>
      <c r="Y509" s="243"/>
      <c r="Z509" s="243"/>
      <c r="AA509" s="131"/>
      <c r="AB509" s="131"/>
      <c r="AC509" s="131"/>
      <c r="AD509" s="243"/>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row>
    <row r="510" spans="1:68" ht="16.5" customHeight="1">
      <c r="A510" s="207"/>
      <c r="B510" s="207"/>
      <c r="C510" s="207"/>
      <c r="D510" s="131"/>
      <c r="E510" s="131"/>
      <c r="F510" s="243"/>
      <c r="G510" s="131"/>
      <c r="H510" s="243"/>
      <c r="I510" s="243"/>
      <c r="J510" s="243"/>
      <c r="K510" s="243"/>
      <c r="L510" s="243"/>
      <c r="M510" s="243"/>
      <c r="N510" s="243"/>
      <c r="O510" s="243"/>
      <c r="P510" s="243"/>
      <c r="Q510" s="243"/>
      <c r="R510" s="243"/>
      <c r="S510" s="243"/>
      <c r="T510" s="243"/>
      <c r="U510" s="243"/>
      <c r="V510" s="243"/>
      <c r="W510" s="243"/>
      <c r="X510" s="243"/>
      <c r="Y510" s="243"/>
      <c r="Z510" s="243"/>
      <c r="AA510" s="131"/>
      <c r="AB510" s="131"/>
      <c r="AC510" s="131"/>
      <c r="AD510" s="243"/>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1"/>
      <c r="BM510" s="131"/>
      <c r="BN510" s="131"/>
      <c r="BO510" s="131"/>
      <c r="BP510" s="131"/>
    </row>
    <row r="511" spans="1:68" ht="16.5" customHeight="1">
      <c r="A511" s="207"/>
      <c r="B511" s="207"/>
      <c r="C511" s="207"/>
      <c r="D511" s="131"/>
      <c r="E511" s="131"/>
      <c r="F511" s="243"/>
      <c r="G511" s="131"/>
      <c r="H511" s="243"/>
      <c r="I511" s="243"/>
      <c r="J511" s="243"/>
      <c r="K511" s="243"/>
      <c r="L511" s="243"/>
      <c r="M511" s="243"/>
      <c r="N511" s="243"/>
      <c r="O511" s="243"/>
      <c r="P511" s="243"/>
      <c r="Q511" s="243"/>
      <c r="R511" s="243"/>
      <c r="S511" s="243"/>
      <c r="T511" s="243"/>
      <c r="U511" s="243"/>
      <c r="V511" s="243"/>
      <c r="W511" s="243"/>
      <c r="X511" s="243"/>
      <c r="Y511" s="243"/>
      <c r="Z511" s="243"/>
      <c r="AA511" s="131"/>
      <c r="AB511" s="131"/>
      <c r="AC511" s="131"/>
      <c r="AD511" s="243"/>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row>
    <row r="512" spans="1:68" ht="16.5" customHeight="1">
      <c r="A512" s="207"/>
      <c r="B512" s="207"/>
      <c r="C512" s="207"/>
      <c r="D512" s="131"/>
      <c r="E512" s="131"/>
      <c r="F512" s="243"/>
      <c r="G512" s="131"/>
      <c r="H512" s="243"/>
      <c r="I512" s="243"/>
      <c r="J512" s="243"/>
      <c r="K512" s="243"/>
      <c r="L512" s="243"/>
      <c r="M512" s="243"/>
      <c r="N512" s="243"/>
      <c r="O512" s="243"/>
      <c r="P512" s="243"/>
      <c r="Q512" s="243"/>
      <c r="R512" s="243"/>
      <c r="S512" s="243"/>
      <c r="T512" s="243"/>
      <c r="U512" s="243"/>
      <c r="V512" s="243"/>
      <c r="W512" s="243"/>
      <c r="X512" s="243"/>
      <c r="Y512" s="243"/>
      <c r="Z512" s="243"/>
      <c r="AA512" s="131"/>
      <c r="AB512" s="131"/>
      <c r="AC512" s="131"/>
      <c r="AD512" s="243"/>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row>
    <row r="513" spans="1:68" ht="16.5" customHeight="1">
      <c r="A513" s="207"/>
      <c r="B513" s="207"/>
      <c r="C513" s="207"/>
      <c r="D513" s="131"/>
      <c r="E513" s="131"/>
      <c r="F513" s="243"/>
      <c r="G513" s="131"/>
      <c r="H513" s="243"/>
      <c r="I513" s="243"/>
      <c r="J513" s="243"/>
      <c r="K513" s="243"/>
      <c r="L513" s="243"/>
      <c r="M513" s="243"/>
      <c r="N513" s="243"/>
      <c r="O513" s="243"/>
      <c r="P513" s="243"/>
      <c r="Q513" s="243"/>
      <c r="R513" s="243"/>
      <c r="S513" s="243"/>
      <c r="T513" s="243"/>
      <c r="U513" s="243"/>
      <c r="V513" s="243"/>
      <c r="W513" s="243"/>
      <c r="X513" s="243"/>
      <c r="Y513" s="243"/>
      <c r="Z513" s="243"/>
      <c r="AA513" s="131"/>
      <c r="AB513" s="131"/>
      <c r="AC513" s="131"/>
      <c r="AD513" s="243"/>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1"/>
      <c r="BM513" s="131"/>
      <c r="BN513" s="131"/>
      <c r="BO513" s="131"/>
      <c r="BP513" s="131"/>
    </row>
    <row r="514" spans="1:68" ht="16.5" customHeight="1">
      <c r="A514" s="207"/>
      <c r="B514" s="207"/>
      <c r="C514" s="207"/>
      <c r="D514" s="131"/>
      <c r="E514" s="131"/>
      <c r="F514" s="243"/>
      <c r="G514" s="131"/>
      <c r="H514" s="243"/>
      <c r="I514" s="243"/>
      <c r="J514" s="243"/>
      <c r="K514" s="243"/>
      <c r="L514" s="243"/>
      <c r="M514" s="243"/>
      <c r="N514" s="243"/>
      <c r="O514" s="243"/>
      <c r="P514" s="243"/>
      <c r="Q514" s="243"/>
      <c r="R514" s="243"/>
      <c r="S514" s="243"/>
      <c r="T514" s="243"/>
      <c r="U514" s="243"/>
      <c r="V514" s="243"/>
      <c r="W514" s="243"/>
      <c r="X514" s="243"/>
      <c r="Y514" s="243"/>
      <c r="Z514" s="243"/>
      <c r="AA514" s="131"/>
      <c r="AB514" s="131"/>
      <c r="AC514" s="131"/>
      <c r="AD514" s="243"/>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1"/>
      <c r="BM514" s="131"/>
      <c r="BN514" s="131"/>
      <c r="BO514" s="131"/>
      <c r="BP514" s="131"/>
    </row>
    <row r="515" spans="1:68" ht="16.5" customHeight="1">
      <c r="A515" s="207"/>
      <c r="B515" s="207"/>
      <c r="C515" s="207"/>
      <c r="D515" s="131"/>
      <c r="E515" s="131"/>
      <c r="F515" s="243"/>
      <c r="G515" s="131"/>
      <c r="H515" s="243"/>
      <c r="I515" s="243"/>
      <c r="J515" s="243"/>
      <c r="K515" s="243"/>
      <c r="L515" s="243"/>
      <c r="M515" s="243"/>
      <c r="N515" s="243"/>
      <c r="O515" s="243"/>
      <c r="P515" s="243"/>
      <c r="Q515" s="243"/>
      <c r="R515" s="243"/>
      <c r="S515" s="243"/>
      <c r="T515" s="243"/>
      <c r="U515" s="243"/>
      <c r="V515" s="243"/>
      <c r="W515" s="243"/>
      <c r="X515" s="243"/>
      <c r="Y515" s="243"/>
      <c r="Z515" s="243"/>
      <c r="AA515" s="131"/>
      <c r="AB515" s="131"/>
      <c r="AC515" s="131"/>
      <c r="AD515" s="243"/>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row>
    <row r="516" spans="1:68" ht="16.5" customHeight="1">
      <c r="A516" s="207"/>
      <c r="B516" s="207"/>
      <c r="C516" s="207"/>
      <c r="D516" s="131"/>
      <c r="E516" s="131"/>
      <c r="F516" s="243"/>
      <c r="G516" s="131"/>
      <c r="H516" s="243"/>
      <c r="I516" s="243"/>
      <c r="J516" s="243"/>
      <c r="K516" s="243"/>
      <c r="L516" s="243"/>
      <c r="M516" s="243"/>
      <c r="N516" s="243"/>
      <c r="O516" s="243"/>
      <c r="P516" s="243"/>
      <c r="Q516" s="243"/>
      <c r="R516" s="243"/>
      <c r="S516" s="243"/>
      <c r="T516" s="243"/>
      <c r="U516" s="243"/>
      <c r="V516" s="243"/>
      <c r="W516" s="243"/>
      <c r="X516" s="243"/>
      <c r="Y516" s="243"/>
      <c r="Z516" s="243"/>
      <c r="AA516" s="131"/>
      <c r="AB516" s="131"/>
      <c r="AC516" s="131"/>
      <c r="AD516" s="243"/>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row>
    <row r="517" spans="1:68" ht="16.5" customHeight="1">
      <c r="A517" s="207"/>
      <c r="B517" s="207"/>
      <c r="C517" s="207"/>
      <c r="D517" s="131"/>
      <c r="E517" s="131"/>
      <c r="F517" s="243"/>
      <c r="G517" s="131"/>
      <c r="H517" s="243"/>
      <c r="I517" s="243"/>
      <c r="J517" s="243"/>
      <c r="K517" s="243"/>
      <c r="L517" s="243"/>
      <c r="M517" s="243"/>
      <c r="N517" s="243"/>
      <c r="O517" s="243"/>
      <c r="P517" s="243"/>
      <c r="Q517" s="243"/>
      <c r="R517" s="243"/>
      <c r="S517" s="243"/>
      <c r="T517" s="243"/>
      <c r="U517" s="243"/>
      <c r="V517" s="243"/>
      <c r="W517" s="243"/>
      <c r="X517" s="243"/>
      <c r="Y517" s="243"/>
      <c r="Z517" s="243"/>
      <c r="AA517" s="131"/>
      <c r="AB517" s="131"/>
      <c r="AC517" s="131"/>
      <c r="AD517" s="243"/>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row>
    <row r="518" spans="1:68" ht="16.5" customHeight="1">
      <c r="A518" s="207"/>
      <c r="B518" s="207"/>
      <c r="C518" s="207"/>
      <c r="D518" s="131"/>
      <c r="E518" s="131"/>
      <c r="F518" s="243"/>
      <c r="G518" s="131"/>
      <c r="H518" s="243"/>
      <c r="I518" s="243"/>
      <c r="J518" s="243"/>
      <c r="K518" s="243"/>
      <c r="L518" s="243"/>
      <c r="M518" s="243"/>
      <c r="N518" s="243"/>
      <c r="O518" s="243"/>
      <c r="P518" s="243"/>
      <c r="Q518" s="243"/>
      <c r="R518" s="243"/>
      <c r="S518" s="243"/>
      <c r="T518" s="243"/>
      <c r="U518" s="243"/>
      <c r="V518" s="243"/>
      <c r="W518" s="243"/>
      <c r="X518" s="243"/>
      <c r="Y518" s="243"/>
      <c r="Z518" s="243"/>
      <c r="AA518" s="131"/>
      <c r="AB518" s="131"/>
      <c r="AC518" s="131"/>
      <c r="AD518" s="243"/>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row>
    <row r="519" spans="1:68" ht="16.5" customHeight="1">
      <c r="A519" s="207"/>
      <c r="B519" s="207"/>
      <c r="C519" s="207"/>
      <c r="D519" s="131"/>
      <c r="E519" s="131"/>
      <c r="F519" s="243"/>
      <c r="G519" s="131"/>
      <c r="H519" s="243"/>
      <c r="I519" s="243"/>
      <c r="J519" s="243"/>
      <c r="K519" s="243"/>
      <c r="L519" s="243"/>
      <c r="M519" s="243"/>
      <c r="N519" s="243"/>
      <c r="O519" s="243"/>
      <c r="P519" s="243"/>
      <c r="Q519" s="243"/>
      <c r="R519" s="243"/>
      <c r="S519" s="243"/>
      <c r="T519" s="243"/>
      <c r="U519" s="243"/>
      <c r="V519" s="243"/>
      <c r="W519" s="243"/>
      <c r="X519" s="243"/>
      <c r="Y519" s="243"/>
      <c r="Z519" s="243"/>
      <c r="AA519" s="131"/>
      <c r="AB519" s="131"/>
      <c r="AC519" s="131"/>
      <c r="AD519" s="243"/>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row>
    <row r="520" spans="1:68" ht="16.5" customHeight="1">
      <c r="A520" s="207"/>
      <c r="B520" s="207"/>
      <c r="C520" s="207"/>
      <c r="D520" s="131"/>
      <c r="E520" s="131"/>
      <c r="F520" s="243"/>
      <c r="G520" s="131"/>
      <c r="H520" s="243"/>
      <c r="I520" s="243"/>
      <c r="J520" s="243"/>
      <c r="K520" s="243"/>
      <c r="L520" s="243"/>
      <c r="M520" s="243"/>
      <c r="N520" s="243"/>
      <c r="O520" s="243"/>
      <c r="P520" s="243"/>
      <c r="Q520" s="243"/>
      <c r="R520" s="243"/>
      <c r="S520" s="243"/>
      <c r="T520" s="243"/>
      <c r="U520" s="243"/>
      <c r="V520" s="243"/>
      <c r="W520" s="243"/>
      <c r="X520" s="243"/>
      <c r="Y520" s="243"/>
      <c r="Z520" s="243"/>
      <c r="AA520" s="131"/>
      <c r="AB520" s="131"/>
      <c r="AC520" s="131"/>
      <c r="AD520" s="243"/>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row>
    <row r="521" spans="1:68" ht="16.5" customHeight="1">
      <c r="A521" s="207"/>
      <c r="B521" s="207"/>
      <c r="C521" s="207"/>
      <c r="D521" s="131"/>
      <c r="E521" s="131"/>
      <c r="F521" s="243"/>
      <c r="G521" s="131"/>
      <c r="H521" s="243"/>
      <c r="I521" s="243"/>
      <c r="J521" s="243"/>
      <c r="K521" s="243"/>
      <c r="L521" s="243"/>
      <c r="M521" s="243"/>
      <c r="N521" s="243"/>
      <c r="O521" s="243"/>
      <c r="P521" s="243"/>
      <c r="Q521" s="243"/>
      <c r="R521" s="243"/>
      <c r="S521" s="243"/>
      <c r="T521" s="243"/>
      <c r="U521" s="243"/>
      <c r="V521" s="243"/>
      <c r="W521" s="243"/>
      <c r="X521" s="243"/>
      <c r="Y521" s="243"/>
      <c r="Z521" s="243"/>
      <c r="AA521" s="131"/>
      <c r="AB521" s="131"/>
      <c r="AC521" s="131"/>
      <c r="AD521" s="243"/>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row>
    <row r="522" spans="1:68" ht="16.5" customHeight="1">
      <c r="A522" s="207"/>
      <c r="B522" s="207"/>
      <c r="C522" s="207"/>
      <c r="D522" s="131"/>
      <c r="E522" s="131"/>
      <c r="F522" s="243"/>
      <c r="G522" s="131"/>
      <c r="H522" s="243"/>
      <c r="I522" s="243"/>
      <c r="J522" s="243"/>
      <c r="K522" s="243"/>
      <c r="L522" s="243"/>
      <c r="M522" s="243"/>
      <c r="N522" s="243"/>
      <c r="O522" s="243"/>
      <c r="P522" s="243"/>
      <c r="Q522" s="243"/>
      <c r="R522" s="243"/>
      <c r="S522" s="243"/>
      <c r="T522" s="243"/>
      <c r="U522" s="243"/>
      <c r="V522" s="243"/>
      <c r="W522" s="243"/>
      <c r="X522" s="243"/>
      <c r="Y522" s="243"/>
      <c r="Z522" s="243"/>
      <c r="AA522" s="131"/>
      <c r="AB522" s="131"/>
      <c r="AC522" s="131"/>
      <c r="AD522" s="243"/>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row>
    <row r="523" spans="1:68" ht="16.5" customHeight="1">
      <c r="A523" s="207"/>
      <c r="B523" s="207"/>
      <c r="C523" s="207"/>
      <c r="D523" s="131"/>
      <c r="E523" s="131"/>
      <c r="F523" s="243"/>
      <c r="G523" s="131"/>
      <c r="H523" s="243"/>
      <c r="I523" s="243"/>
      <c r="J523" s="243"/>
      <c r="K523" s="243"/>
      <c r="L523" s="243"/>
      <c r="M523" s="243"/>
      <c r="N523" s="243"/>
      <c r="O523" s="243"/>
      <c r="P523" s="243"/>
      <c r="Q523" s="243"/>
      <c r="R523" s="243"/>
      <c r="S523" s="243"/>
      <c r="T523" s="243"/>
      <c r="U523" s="243"/>
      <c r="V523" s="243"/>
      <c r="W523" s="243"/>
      <c r="X523" s="243"/>
      <c r="Y523" s="243"/>
      <c r="Z523" s="243"/>
      <c r="AA523" s="131"/>
      <c r="AB523" s="131"/>
      <c r="AC523" s="131"/>
      <c r="AD523" s="243"/>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row>
    <row r="524" spans="1:68" ht="16.5" customHeight="1">
      <c r="A524" s="207"/>
      <c r="B524" s="207"/>
      <c r="C524" s="207"/>
      <c r="D524" s="131"/>
      <c r="E524" s="131"/>
      <c r="F524" s="243"/>
      <c r="G524" s="131"/>
      <c r="H524" s="243"/>
      <c r="I524" s="243"/>
      <c r="J524" s="243"/>
      <c r="K524" s="243"/>
      <c r="L524" s="243"/>
      <c r="M524" s="243"/>
      <c r="N524" s="243"/>
      <c r="O524" s="243"/>
      <c r="P524" s="243"/>
      <c r="Q524" s="243"/>
      <c r="R524" s="243"/>
      <c r="S524" s="243"/>
      <c r="T524" s="243"/>
      <c r="U524" s="243"/>
      <c r="V524" s="243"/>
      <c r="W524" s="243"/>
      <c r="X524" s="243"/>
      <c r="Y524" s="243"/>
      <c r="Z524" s="243"/>
      <c r="AA524" s="131"/>
      <c r="AB524" s="131"/>
      <c r="AC524" s="131"/>
      <c r="AD524" s="243"/>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131"/>
      <c r="BH524" s="131"/>
      <c r="BI524" s="131"/>
      <c r="BJ524" s="131"/>
      <c r="BK524" s="131"/>
      <c r="BL524" s="131"/>
      <c r="BM524" s="131"/>
      <c r="BN524" s="131"/>
      <c r="BO524" s="131"/>
      <c r="BP524" s="131"/>
    </row>
    <row r="525" spans="1:68" ht="16.5" customHeight="1">
      <c r="A525" s="207"/>
      <c r="B525" s="207"/>
      <c r="C525" s="207"/>
      <c r="D525" s="131"/>
      <c r="E525" s="131"/>
      <c r="F525" s="243"/>
      <c r="G525" s="131"/>
      <c r="H525" s="243"/>
      <c r="I525" s="243"/>
      <c r="J525" s="243"/>
      <c r="K525" s="243"/>
      <c r="L525" s="243"/>
      <c r="M525" s="243"/>
      <c r="N525" s="243"/>
      <c r="O525" s="243"/>
      <c r="P525" s="243"/>
      <c r="Q525" s="243"/>
      <c r="R525" s="243"/>
      <c r="S525" s="243"/>
      <c r="T525" s="243"/>
      <c r="U525" s="243"/>
      <c r="V525" s="243"/>
      <c r="W525" s="243"/>
      <c r="X525" s="243"/>
      <c r="Y525" s="243"/>
      <c r="Z525" s="243"/>
      <c r="AA525" s="131"/>
      <c r="AB525" s="131"/>
      <c r="AC525" s="131"/>
      <c r="AD525" s="243"/>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1"/>
      <c r="BM525" s="131"/>
      <c r="BN525" s="131"/>
      <c r="BO525" s="131"/>
      <c r="BP525" s="131"/>
    </row>
    <row r="526" spans="1:68" ht="16.5" customHeight="1">
      <c r="A526" s="207"/>
      <c r="B526" s="207"/>
      <c r="C526" s="207"/>
      <c r="D526" s="131"/>
      <c r="E526" s="131"/>
      <c r="F526" s="243"/>
      <c r="G526" s="131"/>
      <c r="H526" s="243"/>
      <c r="I526" s="243"/>
      <c r="J526" s="243"/>
      <c r="K526" s="243"/>
      <c r="L526" s="243"/>
      <c r="M526" s="243"/>
      <c r="N526" s="243"/>
      <c r="O526" s="243"/>
      <c r="P526" s="243"/>
      <c r="Q526" s="243"/>
      <c r="R526" s="243"/>
      <c r="S526" s="243"/>
      <c r="T526" s="243"/>
      <c r="U526" s="243"/>
      <c r="V526" s="243"/>
      <c r="W526" s="243"/>
      <c r="X526" s="243"/>
      <c r="Y526" s="243"/>
      <c r="Z526" s="243"/>
      <c r="AA526" s="131"/>
      <c r="AB526" s="131"/>
      <c r="AC526" s="131"/>
      <c r="AD526" s="243"/>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row>
    <row r="527" spans="1:68" ht="16.5" customHeight="1">
      <c r="A527" s="207"/>
      <c r="B527" s="207"/>
      <c r="C527" s="207"/>
      <c r="D527" s="131"/>
      <c r="E527" s="131"/>
      <c r="F527" s="243"/>
      <c r="G527" s="131"/>
      <c r="H527" s="243"/>
      <c r="I527" s="243"/>
      <c r="J527" s="243"/>
      <c r="K527" s="243"/>
      <c r="L527" s="243"/>
      <c r="M527" s="243"/>
      <c r="N527" s="243"/>
      <c r="O527" s="243"/>
      <c r="P527" s="243"/>
      <c r="Q527" s="243"/>
      <c r="R527" s="243"/>
      <c r="S527" s="243"/>
      <c r="T527" s="243"/>
      <c r="U527" s="243"/>
      <c r="V527" s="243"/>
      <c r="W527" s="243"/>
      <c r="X527" s="243"/>
      <c r="Y527" s="243"/>
      <c r="Z527" s="243"/>
      <c r="AA527" s="131"/>
      <c r="AB527" s="131"/>
      <c r="AC527" s="131"/>
      <c r="AD527" s="243"/>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row>
    <row r="528" spans="1:68" ht="16.5" customHeight="1">
      <c r="A528" s="207"/>
      <c r="B528" s="207"/>
      <c r="C528" s="207"/>
      <c r="D528" s="131"/>
      <c r="E528" s="131"/>
      <c r="F528" s="243"/>
      <c r="G528" s="131"/>
      <c r="H528" s="243"/>
      <c r="I528" s="243"/>
      <c r="J528" s="243"/>
      <c r="K528" s="243"/>
      <c r="L528" s="243"/>
      <c r="M528" s="243"/>
      <c r="N528" s="243"/>
      <c r="O528" s="243"/>
      <c r="P528" s="243"/>
      <c r="Q528" s="243"/>
      <c r="R528" s="243"/>
      <c r="S528" s="243"/>
      <c r="T528" s="243"/>
      <c r="U528" s="243"/>
      <c r="V528" s="243"/>
      <c r="W528" s="243"/>
      <c r="X528" s="243"/>
      <c r="Y528" s="243"/>
      <c r="Z528" s="243"/>
      <c r="AA528" s="131"/>
      <c r="AB528" s="131"/>
      <c r="AC528" s="131"/>
      <c r="AD528" s="243"/>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row>
    <row r="529" spans="1:68" ht="16.5" customHeight="1">
      <c r="A529" s="207"/>
      <c r="B529" s="207"/>
      <c r="C529" s="207"/>
      <c r="D529" s="131"/>
      <c r="E529" s="131"/>
      <c r="F529" s="243"/>
      <c r="G529" s="131"/>
      <c r="H529" s="243"/>
      <c r="I529" s="243"/>
      <c r="J529" s="243"/>
      <c r="K529" s="243"/>
      <c r="L529" s="243"/>
      <c r="M529" s="243"/>
      <c r="N529" s="243"/>
      <c r="O529" s="243"/>
      <c r="P529" s="243"/>
      <c r="Q529" s="243"/>
      <c r="R529" s="243"/>
      <c r="S529" s="243"/>
      <c r="T529" s="243"/>
      <c r="U529" s="243"/>
      <c r="V529" s="243"/>
      <c r="W529" s="243"/>
      <c r="X529" s="243"/>
      <c r="Y529" s="243"/>
      <c r="Z529" s="243"/>
      <c r="AA529" s="131"/>
      <c r="AB529" s="131"/>
      <c r="AC529" s="131"/>
      <c r="AD529" s="243"/>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1"/>
      <c r="BM529" s="131"/>
      <c r="BN529" s="131"/>
      <c r="BO529" s="131"/>
      <c r="BP529" s="131"/>
    </row>
    <row r="530" spans="1:68" ht="16.5" customHeight="1">
      <c r="A530" s="207"/>
      <c r="B530" s="207"/>
      <c r="C530" s="207"/>
      <c r="D530" s="131"/>
      <c r="E530" s="131"/>
      <c r="F530" s="243"/>
      <c r="G530" s="131"/>
      <c r="H530" s="243"/>
      <c r="I530" s="243"/>
      <c r="J530" s="243"/>
      <c r="K530" s="243"/>
      <c r="L530" s="243"/>
      <c r="M530" s="243"/>
      <c r="N530" s="243"/>
      <c r="O530" s="243"/>
      <c r="P530" s="243"/>
      <c r="Q530" s="243"/>
      <c r="R530" s="243"/>
      <c r="S530" s="243"/>
      <c r="T530" s="243"/>
      <c r="U530" s="243"/>
      <c r="V530" s="243"/>
      <c r="W530" s="243"/>
      <c r="X530" s="243"/>
      <c r="Y530" s="243"/>
      <c r="Z530" s="243"/>
      <c r="AA530" s="131"/>
      <c r="AB530" s="131"/>
      <c r="AC530" s="131"/>
      <c r="AD530" s="243"/>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row>
    <row r="531" spans="1:68" ht="16.5" customHeight="1">
      <c r="A531" s="207"/>
      <c r="B531" s="207"/>
      <c r="C531" s="207"/>
      <c r="D531" s="131"/>
      <c r="E531" s="131"/>
      <c r="F531" s="243"/>
      <c r="G531" s="131"/>
      <c r="H531" s="243"/>
      <c r="I531" s="243"/>
      <c r="J531" s="243"/>
      <c r="K531" s="243"/>
      <c r="L531" s="243"/>
      <c r="M531" s="243"/>
      <c r="N531" s="243"/>
      <c r="O531" s="243"/>
      <c r="P531" s="243"/>
      <c r="Q531" s="243"/>
      <c r="R531" s="243"/>
      <c r="S531" s="243"/>
      <c r="T531" s="243"/>
      <c r="U531" s="243"/>
      <c r="V531" s="243"/>
      <c r="W531" s="243"/>
      <c r="X531" s="243"/>
      <c r="Y531" s="243"/>
      <c r="Z531" s="243"/>
      <c r="AA531" s="131"/>
      <c r="AB531" s="131"/>
      <c r="AC531" s="131"/>
      <c r="AD531" s="243"/>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131"/>
      <c r="BH531" s="131"/>
      <c r="BI531" s="131"/>
      <c r="BJ531" s="131"/>
      <c r="BK531" s="131"/>
      <c r="BL531" s="131"/>
      <c r="BM531" s="131"/>
      <c r="BN531" s="131"/>
      <c r="BO531" s="131"/>
      <c r="BP531" s="131"/>
    </row>
    <row r="532" spans="1:68" ht="16.5" customHeight="1">
      <c r="A532" s="207"/>
      <c r="B532" s="207"/>
      <c r="C532" s="207"/>
      <c r="D532" s="131"/>
      <c r="E532" s="131"/>
      <c r="F532" s="243"/>
      <c r="G532" s="131"/>
      <c r="H532" s="243"/>
      <c r="I532" s="243"/>
      <c r="J532" s="243"/>
      <c r="K532" s="243"/>
      <c r="L532" s="243"/>
      <c r="M532" s="243"/>
      <c r="N532" s="243"/>
      <c r="O532" s="243"/>
      <c r="P532" s="243"/>
      <c r="Q532" s="243"/>
      <c r="R532" s="243"/>
      <c r="S532" s="243"/>
      <c r="T532" s="243"/>
      <c r="U532" s="243"/>
      <c r="V532" s="243"/>
      <c r="W532" s="243"/>
      <c r="X532" s="243"/>
      <c r="Y532" s="243"/>
      <c r="Z532" s="243"/>
      <c r="AA532" s="131"/>
      <c r="AB532" s="131"/>
      <c r="AC532" s="131"/>
      <c r="AD532" s="243"/>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131"/>
      <c r="BH532" s="131"/>
      <c r="BI532" s="131"/>
      <c r="BJ532" s="131"/>
      <c r="BK532" s="131"/>
      <c r="BL532" s="131"/>
      <c r="BM532" s="131"/>
      <c r="BN532" s="131"/>
      <c r="BO532" s="131"/>
      <c r="BP532" s="131"/>
    </row>
    <row r="533" spans="1:68" ht="16.5" customHeight="1">
      <c r="A533" s="207"/>
      <c r="B533" s="207"/>
      <c r="C533" s="207"/>
      <c r="D533" s="131"/>
      <c r="E533" s="131"/>
      <c r="F533" s="243"/>
      <c r="G533" s="131"/>
      <c r="H533" s="243"/>
      <c r="I533" s="243"/>
      <c r="J533" s="243"/>
      <c r="K533" s="243"/>
      <c r="L533" s="243"/>
      <c r="M533" s="243"/>
      <c r="N533" s="243"/>
      <c r="O533" s="243"/>
      <c r="P533" s="243"/>
      <c r="Q533" s="243"/>
      <c r="R533" s="243"/>
      <c r="S533" s="243"/>
      <c r="T533" s="243"/>
      <c r="U533" s="243"/>
      <c r="V533" s="243"/>
      <c r="W533" s="243"/>
      <c r="X533" s="243"/>
      <c r="Y533" s="243"/>
      <c r="Z533" s="243"/>
      <c r="AA533" s="131"/>
      <c r="AB533" s="131"/>
      <c r="AC533" s="131"/>
      <c r="AD533" s="243"/>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row>
    <row r="534" spans="1:68" ht="16.5" customHeight="1">
      <c r="A534" s="207"/>
      <c r="B534" s="207"/>
      <c r="C534" s="207"/>
      <c r="D534" s="131"/>
      <c r="E534" s="131"/>
      <c r="F534" s="243"/>
      <c r="G534" s="131"/>
      <c r="H534" s="243"/>
      <c r="I534" s="243"/>
      <c r="J534" s="243"/>
      <c r="K534" s="243"/>
      <c r="L534" s="243"/>
      <c r="M534" s="243"/>
      <c r="N534" s="243"/>
      <c r="O534" s="243"/>
      <c r="P534" s="243"/>
      <c r="Q534" s="243"/>
      <c r="R534" s="243"/>
      <c r="S534" s="243"/>
      <c r="T534" s="243"/>
      <c r="U534" s="243"/>
      <c r="V534" s="243"/>
      <c r="W534" s="243"/>
      <c r="X534" s="243"/>
      <c r="Y534" s="243"/>
      <c r="Z534" s="243"/>
      <c r="AA534" s="131"/>
      <c r="AB534" s="131"/>
      <c r="AC534" s="131"/>
      <c r="AD534" s="243"/>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1"/>
      <c r="BM534" s="131"/>
      <c r="BN534" s="131"/>
      <c r="BO534" s="131"/>
      <c r="BP534" s="131"/>
    </row>
    <row r="535" spans="1:68" ht="16.5" customHeight="1">
      <c r="A535" s="207"/>
      <c r="B535" s="207"/>
      <c r="C535" s="207"/>
      <c r="D535" s="131"/>
      <c r="E535" s="131"/>
      <c r="F535" s="243"/>
      <c r="G535" s="131"/>
      <c r="H535" s="243"/>
      <c r="I535" s="243"/>
      <c r="J535" s="243"/>
      <c r="K535" s="243"/>
      <c r="L535" s="243"/>
      <c r="M535" s="243"/>
      <c r="N535" s="243"/>
      <c r="O535" s="243"/>
      <c r="P535" s="243"/>
      <c r="Q535" s="243"/>
      <c r="R535" s="243"/>
      <c r="S535" s="243"/>
      <c r="T535" s="243"/>
      <c r="U535" s="243"/>
      <c r="V535" s="243"/>
      <c r="W535" s="243"/>
      <c r="X535" s="243"/>
      <c r="Y535" s="243"/>
      <c r="Z535" s="243"/>
      <c r="AA535" s="131"/>
      <c r="AB535" s="131"/>
      <c r="AC535" s="131"/>
      <c r="AD535" s="243"/>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131"/>
      <c r="BH535" s="131"/>
      <c r="BI535" s="131"/>
      <c r="BJ535" s="131"/>
      <c r="BK535" s="131"/>
      <c r="BL535" s="131"/>
      <c r="BM535" s="131"/>
      <c r="BN535" s="131"/>
      <c r="BO535" s="131"/>
      <c r="BP535" s="131"/>
    </row>
    <row r="536" spans="1:68" ht="16.5" customHeight="1">
      <c r="A536" s="207"/>
      <c r="B536" s="207"/>
      <c r="C536" s="207"/>
      <c r="D536" s="131"/>
      <c r="E536" s="131"/>
      <c r="F536" s="243"/>
      <c r="G536" s="131"/>
      <c r="H536" s="243"/>
      <c r="I536" s="243"/>
      <c r="J536" s="243"/>
      <c r="K536" s="243"/>
      <c r="L536" s="243"/>
      <c r="M536" s="243"/>
      <c r="N536" s="243"/>
      <c r="O536" s="243"/>
      <c r="P536" s="243"/>
      <c r="Q536" s="243"/>
      <c r="R536" s="243"/>
      <c r="S536" s="243"/>
      <c r="T536" s="243"/>
      <c r="U536" s="243"/>
      <c r="V536" s="243"/>
      <c r="W536" s="243"/>
      <c r="X536" s="243"/>
      <c r="Y536" s="243"/>
      <c r="Z536" s="243"/>
      <c r="AA536" s="131"/>
      <c r="AB536" s="131"/>
      <c r="AC536" s="131"/>
      <c r="AD536" s="243"/>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row>
    <row r="537" spans="1:68" ht="16.5" customHeight="1">
      <c r="A537" s="207"/>
      <c r="B537" s="207"/>
      <c r="C537" s="207"/>
      <c r="D537" s="131"/>
      <c r="E537" s="131"/>
      <c r="F537" s="243"/>
      <c r="G537" s="131"/>
      <c r="H537" s="243"/>
      <c r="I537" s="243"/>
      <c r="J537" s="243"/>
      <c r="K537" s="243"/>
      <c r="L537" s="243"/>
      <c r="M537" s="243"/>
      <c r="N537" s="243"/>
      <c r="O537" s="243"/>
      <c r="P537" s="243"/>
      <c r="Q537" s="243"/>
      <c r="R537" s="243"/>
      <c r="S537" s="243"/>
      <c r="T537" s="243"/>
      <c r="U537" s="243"/>
      <c r="V537" s="243"/>
      <c r="W537" s="243"/>
      <c r="X537" s="243"/>
      <c r="Y537" s="243"/>
      <c r="Z537" s="243"/>
      <c r="AA537" s="131"/>
      <c r="AB537" s="131"/>
      <c r="AC537" s="131"/>
      <c r="AD537" s="243"/>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1"/>
      <c r="BM537" s="131"/>
      <c r="BN537" s="131"/>
      <c r="BO537" s="131"/>
      <c r="BP537" s="131"/>
    </row>
    <row r="538" spans="1:68" ht="16.5" customHeight="1">
      <c r="A538" s="207"/>
      <c r="B538" s="207"/>
      <c r="C538" s="207"/>
      <c r="D538" s="131"/>
      <c r="E538" s="131"/>
      <c r="F538" s="243"/>
      <c r="G538" s="131"/>
      <c r="H538" s="243"/>
      <c r="I538" s="243"/>
      <c r="J538" s="243"/>
      <c r="K538" s="243"/>
      <c r="L538" s="243"/>
      <c r="M538" s="243"/>
      <c r="N538" s="243"/>
      <c r="O538" s="243"/>
      <c r="P538" s="243"/>
      <c r="Q538" s="243"/>
      <c r="R538" s="243"/>
      <c r="S538" s="243"/>
      <c r="T538" s="243"/>
      <c r="U538" s="243"/>
      <c r="V538" s="243"/>
      <c r="W538" s="243"/>
      <c r="X538" s="243"/>
      <c r="Y538" s="243"/>
      <c r="Z538" s="243"/>
      <c r="AA538" s="131"/>
      <c r="AB538" s="131"/>
      <c r="AC538" s="131"/>
      <c r="AD538" s="243"/>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row>
    <row r="539" spans="1:68" ht="16.5" customHeight="1">
      <c r="A539" s="207"/>
      <c r="B539" s="207"/>
      <c r="C539" s="207"/>
      <c r="D539" s="131"/>
      <c r="E539" s="131"/>
      <c r="F539" s="243"/>
      <c r="G539" s="131"/>
      <c r="H539" s="243"/>
      <c r="I539" s="243"/>
      <c r="J539" s="243"/>
      <c r="K539" s="243"/>
      <c r="L539" s="243"/>
      <c r="M539" s="243"/>
      <c r="N539" s="243"/>
      <c r="O539" s="243"/>
      <c r="P539" s="243"/>
      <c r="Q539" s="243"/>
      <c r="R539" s="243"/>
      <c r="S539" s="243"/>
      <c r="T539" s="243"/>
      <c r="U539" s="243"/>
      <c r="V539" s="243"/>
      <c r="W539" s="243"/>
      <c r="X539" s="243"/>
      <c r="Y539" s="243"/>
      <c r="Z539" s="243"/>
      <c r="AA539" s="131"/>
      <c r="AB539" s="131"/>
      <c r="AC539" s="131"/>
      <c r="AD539" s="243"/>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c r="BJ539" s="131"/>
      <c r="BK539" s="131"/>
      <c r="BL539" s="131"/>
      <c r="BM539" s="131"/>
      <c r="BN539" s="131"/>
      <c r="BO539" s="131"/>
      <c r="BP539" s="131"/>
    </row>
    <row r="540" spans="1:68" ht="16.5" customHeight="1">
      <c r="A540" s="207"/>
      <c r="B540" s="207"/>
      <c r="C540" s="207"/>
      <c r="D540" s="131"/>
      <c r="E540" s="131"/>
      <c r="F540" s="243"/>
      <c r="G540" s="131"/>
      <c r="H540" s="243"/>
      <c r="I540" s="243"/>
      <c r="J540" s="243"/>
      <c r="K540" s="243"/>
      <c r="L540" s="243"/>
      <c r="M540" s="243"/>
      <c r="N540" s="243"/>
      <c r="O540" s="243"/>
      <c r="P540" s="243"/>
      <c r="Q540" s="243"/>
      <c r="R540" s="243"/>
      <c r="S540" s="243"/>
      <c r="T540" s="243"/>
      <c r="U540" s="243"/>
      <c r="V540" s="243"/>
      <c r="W540" s="243"/>
      <c r="X540" s="243"/>
      <c r="Y540" s="243"/>
      <c r="Z540" s="243"/>
      <c r="AA540" s="131"/>
      <c r="AB540" s="131"/>
      <c r="AC540" s="131"/>
      <c r="AD540" s="243"/>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131"/>
      <c r="BH540" s="131"/>
      <c r="BI540" s="131"/>
      <c r="BJ540" s="131"/>
      <c r="BK540" s="131"/>
      <c r="BL540" s="131"/>
      <c r="BM540" s="131"/>
      <c r="BN540" s="131"/>
      <c r="BO540" s="131"/>
      <c r="BP540" s="131"/>
    </row>
    <row r="541" spans="1:68" ht="16.5" customHeight="1">
      <c r="A541" s="207"/>
      <c r="B541" s="207"/>
      <c r="C541" s="207"/>
      <c r="D541" s="131"/>
      <c r="E541" s="131"/>
      <c r="F541" s="243"/>
      <c r="G541" s="131"/>
      <c r="H541" s="243"/>
      <c r="I541" s="243"/>
      <c r="J541" s="243"/>
      <c r="K541" s="243"/>
      <c r="L541" s="243"/>
      <c r="M541" s="243"/>
      <c r="N541" s="243"/>
      <c r="O541" s="243"/>
      <c r="P541" s="243"/>
      <c r="Q541" s="243"/>
      <c r="R541" s="243"/>
      <c r="S541" s="243"/>
      <c r="T541" s="243"/>
      <c r="U541" s="243"/>
      <c r="V541" s="243"/>
      <c r="W541" s="243"/>
      <c r="X541" s="243"/>
      <c r="Y541" s="243"/>
      <c r="Z541" s="243"/>
      <c r="AA541" s="131"/>
      <c r="AB541" s="131"/>
      <c r="AC541" s="131"/>
      <c r="AD541" s="243"/>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row>
    <row r="542" spans="1:68" ht="16.5" customHeight="1">
      <c r="A542" s="207"/>
      <c r="B542" s="207"/>
      <c r="C542" s="207"/>
      <c r="D542" s="131"/>
      <c r="E542" s="131"/>
      <c r="F542" s="243"/>
      <c r="G542" s="131"/>
      <c r="H542" s="243"/>
      <c r="I542" s="243"/>
      <c r="J542" s="243"/>
      <c r="K542" s="243"/>
      <c r="L542" s="243"/>
      <c r="M542" s="243"/>
      <c r="N542" s="243"/>
      <c r="O542" s="243"/>
      <c r="P542" s="243"/>
      <c r="Q542" s="243"/>
      <c r="R542" s="243"/>
      <c r="S542" s="243"/>
      <c r="T542" s="243"/>
      <c r="U542" s="243"/>
      <c r="V542" s="243"/>
      <c r="W542" s="243"/>
      <c r="X542" s="243"/>
      <c r="Y542" s="243"/>
      <c r="Z542" s="243"/>
      <c r="AA542" s="131"/>
      <c r="AB542" s="131"/>
      <c r="AC542" s="131"/>
      <c r="AD542" s="243"/>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row>
    <row r="543" spans="1:68" ht="16.5" customHeight="1">
      <c r="A543" s="207"/>
      <c r="B543" s="207"/>
      <c r="C543" s="207"/>
      <c r="D543" s="131"/>
      <c r="E543" s="131"/>
      <c r="F543" s="243"/>
      <c r="G543" s="131"/>
      <c r="H543" s="243"/>
      <c r="I543" s="243"/>
      <c r="J543" s="243"/>
      <c r="K543" s="243"/>
      <c r="L543" s="243"/>
      <c r="M543" s="243"/>
      <c r="N543" s="243"/>
      <c r="O543" s="243"/>
      <c r="P543" s="243"/>
      <c r="Q543" s="243"/>
      <c r="R543" s="243"/>
      <c r="S543" s="243"/>
      <c r="T543" s="243"/>
      <c r="U543" s="243"/>
      <c r="V543" s="243"/>
      <c r="W543" s="243"/>
      <c r="X543" s="243"/>
      <c r="Y543" s="243"/>
      <c r="Z543" s="243"/>
      <c r="AA543" s="131"/>
      <c r="AB543" s="131"/>
      <c r="AC543" s="131"/>
      <c r="AD543" s="243"/>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row>
    <row r="544" spans="1:68" ht="16.5" customHeight="1">
      <c r="A544" s="207"/>
      <c r="B544" s="207"/>
      <c r="C544" s="207"/>
      <c r="D544" s="131"/>
      <c r="E544" s="131"/>
      <c r="F544" s="243"/>
      <c r="G544" s="131"/>
      <c r="H544" s="243"/>
      <c r="I544" s="243"/>
      <c r="J544" s="243"/>
      <c r="K544" s="243"/>
      <c r="L544" s="243"/>
      <c r="M544" s="243"/>
      <c r="N544" s="243"/>
      <c r="O544" s="243"/>
      <c r="P544" s="243"/>
      <c r="Q544" s="243"/>
      <c r="R544" s="243"/>
      <c r="S544" s="243"/>
      <c r="T544" s="243"/>
      <c r="U544" s="243"/>
      <c r="V544" s="243"/>
      <c r="W544" s="243"/>
      <c r="X544" s="243"/>
      <c r="Y544" s="243"/>
      <c r="Z544" s="243"/>
      <c r="AA544" s="131"/>
      <c r="AB544" s="131"/>
      <c r="AC544" s="131"/>
      <c r="AD544" s="243"/>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row>
    <row r="545" spans="1:68" ht="16.5" customHeight="1">
      <c r="A545" s="207"/>
      <c r="B545" s="207"/>
      <c r="C545" s="207"/>
      <c r="D545" s="131"/>
      <c r="E545" s="131"/>
      <c r="F545" s="243"/>
      <c r="G545" s="131"/>
      <c r="H545" s="243"/>
      <c r="I545" s="243"/>
      <c r="J545" s="243"/>
      <c r="K545" s="243"/>
      <c r="L545" s="243"/>
      <c r="M545" s="243"/>
      <c r="N545" s="243"/>
      <c r="O545" s="243"/>
      <c r="P545" s="243"/>
      <c r="Q545" s="243"/>
      <c r="R545" s="243"/>
      <c r="S545" s="243"/>
      <c r="T545" s="243"/>
      <c r="U545" s="243"/>
      <c r="V545" s="243"/>
      <c r="W545" s="243"/>
      <c r="X545" s="243"/>
      <c r="Y545" s="243"/>
      <c r="Z545" s="243"/>
      <c r="AA545" s="131"/>
      <c r="AB545" s="131"/>
      <c r="AC545" s="131"/>
      <c r="AD545" s="243"/>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row>
    <row r="546" spans="1:68" ht="16.5" customHeight="1">
      <c r="A546" s="207"/>
      <c r="B546" s="207"/>
      <c r="C546" s="207"/>
      <c r="D546" s="131"/>
      <c r="E546" s="131"/>
      <c r="F546" s="243"/>
      <c r="G546" s="131"/>
      <c r="H546" s="243"/>
      <c r="I546" s="243"/>
      <c r="J546" s="243"/>
      <c r="K546" s="243"/>
      <c r="L546" s="243"/>
      <c r="M546" s="243"/>
      <c r="N546" s="243"/>
      <c r="O546" s="243"/>
      <c r="P546" s="243"/>
      <c r="Q546" s="243"/>
      <c r="R546" s="243"/>
      <c r="S546" s="243"/>
      <c r="T546" s="243"/>
      <c r="U546" s="243"/>
      <c r="V546" s="243"/>
      <c r="W546" s="243"/>
      <c r="X546" s="243"/>
      <c r="Y546" s="243"/>
      <c r="Z546" s="243"/>
      <c r="AA546" s="131"/>
      <c r="AB546" s="131"/>
      <c r="AC546" s="131"/>
      <c r="AD546" s="243"/>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131"/>
      <c r="BH546" s="131"/>
      <c r="BI546" s="131"/>
      <c r="BJ546" s="131"/>
      <c r="BK546" s="131"/>
      <c r="BL546" s="131"/>
      <c r="BM546" s="131"/>
      <c r="BN546" s="131"/>
      <c r="BO546" s="131"/>
      <c r="BP546" s="131"/>
    </row>
    <row r="547" spans="1:68" ht="16.5" customHeight="1">
      <c r="A547" s="207"/>
      <c r="B547" s="207"/>
      <c r="C547" s="207"/>
      <c r="D547" s="131"/>
      <c r="E547" s="131"/>
      <c r="F547" s="243"/>
      <c r="G547" s="131"/>
      <c r="H547" s="243"/>
      <c r="I547" s="243"/>
      <c r="J547" s="243"/>
      <c r="K547" s="243"/>
      <c r="L547" s="243"/>
      <c r="M547" s="243"/>
      <c r="N547" s="243"/>
      <c r="O547" s="243"/>
      <c r="P547" s="243"/>
      <c r="Q547" s="243"/>
      <c r="R547" s="243"/>
      <c r="S547" s="243"/>
      <c r="T547" s="243"/>
      <c r="U547" s="243"/>
      <c r="V547" s="243"/>
      <c r="W547" s="243"/>
      <c r="X547" s="243"/>
      <c r="Y547" s="243"/>
      <c r="Z547" s="243"/>
      <c r="AA547" s="131"/>
      <c r="AB547" s="131"/>
      <c r="AC547" s="131"/>
      <c r="AD547" s="243"/>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row>
    <row r="548" spans="1:68" ht="16.5" customHeight="1">
      <c r="A548" s="207"/>
      <c r="B548" s="207"/>
      <c r="C548" s="207"/>
      <c r="D548" s="131"/>
      <c r="E548" s="131"/>
      <c r="F548" s="243"/>
      <c r="G548" s="131"/>
      <c r="H548" s="243"/>
      <c r="I548" s="243"/>
      <c r="J548" s="243"/>
      <c r="K548" s="243"/>
      <c r="L548" s="243"/>
      <c r="M548" s="243"/>
      <c r="N548" s="243"/>
      <c r="O548" s="243"/>
      <c r="P548" s="243"/>
      <c r="Q548" s="243"/>
      <c r="R548" s="243"/>
      <c r="S548" s="243"/>
      <c r="T548" s="243"/>
      <c r="U548" s="243"/>
      <c r="V548" s="243"/>
      <c r="W548" s="243"/>
      <c r="X548" s="243"/>
      <c r="Y548" s="243"/>
      <c r="Z548" s="243"/>
      <c r="AA548" s="131"/>
      <c r="AB548" s="131"/>
      <c r="AC548" s="131"/>
      <c r="AD548" s="243"/>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row>
    <row r="549" spans="1:68" ht="16.5" customHeight="1">
      <c r="A549" s="207"/>
      <c r="B549" s="207"/>
      <c r="C549" s="207"/>
      <c r="D549" s="131"/>
      <c r="E549" s="131"/>
      <c r="F549" s="243"/>
      <c r="G549" s="131"/>
      <c r="H549" s="243"/>
      <c r="I549" s="243"/>
      <c r="J549" s="243"/>
      <c r="K549" s="243"/>
      <c r="L549" s="243"/>
      <c r="M549" s="243"/>
      <c r="N549" s="243"/>
      <c r="O549" s="243"/>
      <c r="P549" s="243"/>
      <c r="Q549" s="243"/>
      <c r="R549" s="243"/>
      <c r="S549" s="243"/>
      <c r="T549" s="243"/>
      <c r="U549" s="243"/>
      <c r="V549" s="243"/>
      <c r="W549" s="243"/>
      <c r="X549" s="243"/>
      <c r="Y549" s="243"/>
      <c r="Z549" s="243"/>
      <c r="AA549" s="131"/>
      <c r="AB549" s="131"/>
      <c r="AC549" s="131"/>
      <c r="AD549" s="243"/>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row>
    <row r="550" spans="1:68" ht="16.5" customHeight="1">
      <c r="A550" s="207"/>
      <c r="B550" s="207"/>
      <c r="C550" s="207"/>
      <c r="D550" s="131"/>
      <c r="E550" s="131"/>
      <c r="F550" s="243"/>
      <c r="G550" s="131"/>
      <c r="H550" s="243"/>
      <c r="I550" s="243"/>
      <c r="J550" s="243"/>
      <c r="K550" s="243"/>
      <c r="L550" s="243"/>
      <c r="M550" s="243"/>
      <c r="N550" s="243"/>
      <c r="O550" s="243"/>
      <c r="P550" s="243"/>
      <c r="Q550" s="243"/>
      <c r="R550" s="243"/>
      <c r="S550" s="243"/>
      <c r="T550" s="243"/>
      <c r="U550" s="243"/>
      <c r="V550" s="243"/>
      <c r="W550" s="243"/>
      <c r="X550" s="243"/>
      <c r="Y550" s="243"/>
      <c r="Z550" s="243"/>
      <c r="AA550" s="131"/>
      <c r="AB550" s="131"/>
      <c r="AC550" s="131"/>
      <c r="AD550" s="243"/>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row>
    <row r="551" spans="1:68" ht="16.5" customHeight="1">
      <c r="A551" s="207"/>
      <c r="B551" s="207"/>
      <c r="C551" s="207"/>
      <c r="D551" s="131"/>
      <c r="E551" s="131"/>
      <c r="F551" s="243"/>
      <c r="G551" s="131"/>
      <c r="H551" s="243"/>
      <c r="I551" s="243"/>
      <c r="J551" s="243"/>
      <c r="K551" s="243"/>
      <c r="L551" s="243"/>
      <c r="M551" s="243"/>
      <c r="N551" s="243"/>
      <c r="O551" s="243"/>
      <c r="P551" s="243"/>
      <c r="Q551" s="243"/>
      <c r="R551" s="243"/>
      <c r="S551" s="243"/>
      <c r="T551" s="243"/>
      <c r="U551" s="243"/>
      <c r="V551" s="243"/>
      <c r="W551" s="243"/>
      <c r="X551" s="243"/>
      <c r="Y551" s="243"/>
      <c r="Z551" s="243"/>
      <c r="AA551" s="131"/>
      <c r="AB551" s="131"/>
      <c r="AC551" s="131"/>
      <c r="AD551" s="243"/>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row>
    <row r="552" spans="1:68" ht="16.5" customHeight="1">
      <c r="A552" s="207"/>
      <c r="B552" s="207"/>
      <c r="C552" s="207"/>
      <c r="D552" s="131"/>
      <c r="E552" s="131"/>
      <c r="F552" s="243"/>
      <c r="G552" s="131"/>
      <c r="H552" s="243"/>
      <c r="I552" s="243"/>
      <c r="J552" s="243"/>
      <c r="K552" s="243"/>
      <c r="L552" s="243"/>
      <c r="M552" s="243"/>
      <c r="N552" s="243"/>
      <c r="O552" s="243"/>
      <c r="P552" s="243"/>
      <c r="Q552" s="243"/>
      <c r="R552" s="243"/>
      <c r="S552" s="243"/>
      <c r="T552" s="243"/>
      <c r="U552" s="243"/>
      <c r="V552" s="243"/>
      <c r="W552" s="243"/>
      <c r="X552" s="243"/>
      <c r="Y552" s="243"/>
      <c r="Z552" s="243"/>
      <c r="AA552" s="131"/>
      <c r="AB552" s="131"/>
      <c r="AC552" s="131"/>
      <c r="AD552" s="243"/>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row>
    <row r="553" spans="1:68" ht="16.5" customHeight="1">
      <c r="A553" s="207"/>
      <c r="B553" s="207"/>
      <c r="C553" s="207"/>
      <c r="D553" s="131"/>
      <c r="E553" s="131"/>
      <c r="F553" s="243"/>
      <c r="G553" s="131"/>
      <c r="H553" s="243"/>
      <c r="I553" s="243"/>
      <c r="J553" s="243"/>
      <c r="K553" s="243"/>
      <c r="L553" s="243"/>
      <c r="M553" s="243"/>
      <c r="N553" s="243"/>
      <c r="O553" s="243"/>
      <c r="P553" s="243"/>
      <c r="Q553" s="243"/>
      <c r="R553" s="243"/>
      <c r="S553" s="243"/>
      <c r="T553" s="243"/>
      <c r="U553" s="243"/>
      <c r="V553" s="243"/>
      <c r="W553" s="243"/>
      <c r="X553" s="243"/>
      <c r="Y553" s="243"/>
      <c r="Z553" s="243"/>
      <c r="AA553" s="131"/>
      <c r="AB553" s="131"/>
      <c r="AC553" s="131"/>
      <c r="AD553" s="243"/>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131"/>
      <c r="BH553" s="131"/>
      <c r="BI553" s="131"/>
      <c r="BJ553" s="131"/>
      <c r="BK553" s="131"/>
      <c r="BL553" s="131"/>
      <c r="BM553" s="131"/>
      <c r="BN553" s="131"/>
      <c r="BO553" s="131"/>
      <c r="BP553" s="131"/>
    </row>
    <row r="554" spans="1:68" ht="16.5" customHeight="1">
      <c r="A554" s="207"/>
      <c r="B554" s="207"/>
      <c r="C554" s="207"/>
      <c r="D554" s="131"/>
      <c r="E554" s="131"/>
      <c r="F554" s="243"/>
      <c r="G554" s="131"/>
      <c r="H554" s="243"/>
      <c r="I554" s="243"/>
      <c r="J554" s="243"/>
      <c r="K554" s="243"/>
      <c r="L554" s="243"/>
      <c r="M554" s="243"/>
      <c r="N554" s="243"/>
      <c r="O554" s="243"/>
      <c r="P554" s="243"/>
      <c r="Q554" s="243"/>
      <c r="R554" s="243"/>
      <c r="S554" s="243"/>
      <c r="T554" s="243"/>
      <c r="U554" s="243"/>
      <c r="V554" s="243"/>
      <c r="W554" s="243"/>
      <c r="X554" s="243"/>
      <c r="Y554" s="243"/>
      <c r="Z554" s="243"/>
      <c r="AA554" s="131"/>
      <c r="AB554" s="131"/>
      <c r="AC554" s="131"/>
      <c r="AD554" s="243"/>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131"/>
      <c r="BH554" s="131"/>
      <c r="BI554" s="131"/>
      <c r="BJ554" s="131"/>
      <c r="BK554" s="131"/>
      <c r="BL554" s="131"/>
      <c r="BM554" s="131"/>
      <c r="BN554" s="131"/>
      <c r="BO554" s="131"/>
      <c r="BP554" s="131"/>
    </row>
    <row r="555" spans="1:68" ht="16.5" customHeight="1">
      <c r="A555" s="207"/>
      <c r="B555" s="207"/>
      <c r="C555" s="207"/>
      <c r="D555" s="131"/>
      <c r="E555" s="131"/>
      <c r="F555" s="243"/>
      <c r="G555" s="131"/>
      <c r="H555" s="243"/>
      <c r="I555" s="243"/>
      <c r="J555" s="243"/>
      <c r="K555" s="243"/>
      <c r="L555" s="243"/>
      <c r="M555" s="243"/>
      <c r="N555" s="243"/>
      <c r="O555" s="243"/>
      <c r="P555" s="243"/>
      <c r="Q555" s="243"/>
      <c r="R555" s="243"/>
      <c r="S555" s="243"/>
      <c r="T555" s="243"/>
      <c r="U555" s="243"/>
      <c r="V555" s="243"/>
      <c r="W555" s="243"/>
      <c r="X555" s="243"/>
      <c r="Y555" s="243"/>
      <c r="Z555" s="243"/>
      <c r="AA555" s="131"/>
      <c r="AB555" s="131"/>
      <c r="AC555" s="131"/>
      <c r="AD555" s="243"/>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131"/>
      <c r="BH555" s="131"/>
      <c r="BI555" s="131"/>
      <c r="BJ555" s="131"/>
      <c r="BK555" s="131"/>
      <c r="BL555" s="131"/>
      <c r="BM555" s="131"/>
      <c r="BN555" s="131"/>
      <c r="BO555" s="131"/>
      <c r="BP555" s="131"/>
    </row>
    <row r="556" spans="1:68" ht="16.5" customHeight="1">
      <c r="A556" s="207"/>
      <c r="B556" s="207"/>
      <c r="C556" s="207"/>
      <c r="D556" s="131"/>
      <c r="E556" s="131"/>
      <c r="F556" s="243"/>
      <c r="G556" s="131"/>
      <c r="H556" s="243"/>
      <c r="I556" s="243"/>
      <c r="J556" s="243"/>
      <c r="K556" s="243"/>
      <c r="L556" s="243"/>
      <c r="M556" s="243"/>
      <c r="N556" s="243"/>
      <c r="O556" s="243"/>
      <c r="P556" s="243"/>
      <c r="Q556" s="243"/>
      <c r="R556" s="243"/>
      <c r="S556" s="243"/>
      <c r="T556" s="243"/>
      <c r="U556" s="243"/>
      <c r="V556" s="243"/>
      <c r="W556" s="243"/>
      <c r="X556" s="243"/>
      <c r="Y556" s="243"/>
      <c r="Z556" s="243"/>
      <c r="AA556" s="131"/>
      <c r="AB556" s="131"/>
      <c r="AC556" s="131"/>
      <c r="AD556" s="243"/>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131"/>
      <c r="BH556" s="131"/>
      <c r="BI556" s="131"/>
      <c r="BJ556" s="131"/>
      <c r="BK556" s="131"/>
      <c r="BL556" s="131"/>
      <c r="BM556" s="131"/>
      <c r="BN556" s="131"/>
      <c r="BO556" s="131"/>
      <c r="BP556" s="131"/>
    </row>
    <row r="557" spans="1:68" ht="16.5" customHeight="1">
      <c r="A557" s="207"/>
      <c r="B557" s="207"/>
      <c r="C557" s="207"/>
      <c r="D557" s="131"/>
      <c r="E557" s="131"/>
      <c r="F557" s="243"/>
      <c r="G557" s="131"/>
      <c r="H557" s="243"/>
      <c r="I557" s="243"/>
      <c r="J557" s="243"/>
      <c r="K557" s="243"/>
      <c r="L557" s="243"/>
      <c r="M557" s="243"/>
      <c r="N557" s="243"/>
      <c r="O557" s="243"/>
      <c r="P557" s="243"/>
      <c r="Q557" s="243"/>
      <c r="R557" s="243"/>
      <c r="S557" s="243"/>
      <c r="T557" s="243"/>
      <c r="U557" s="243"/>
      <c r="V557" s="243"/>
      <c r="W557" s="243"/>
      <c r="X557" s="243"/>
      <c r="Y557" s="243"/>
      <c r="Z557" s="243"/>
      <c r="AA557" s="131"/>
      <c r="AB557" s="131"/>
      <c r="AC557" s="131"/>
      <c r="AD557" s="243"/>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131"/>
      <c r="BH557" s="131"/>
      <c r="BI557" s="131"/>
      <c r="BJ557" s="131"/>
      <c r="BK557" s="131"/>
      <c r="BL557" s="131"/>
      <c r="BM557" s="131"/>
      <c r="BN557" s="131"/>
      <c r="BO557" s="131"/>
      <c r="BP557" s="131"/>
    </row>
    <row r="558" spans="1:68" ht="16.5" customHeight="1">
      <c r="A558" s="207"/>
      <c r="B558" s="207"/>
      <c r="C558" s="207"/>
      <c r="D558" s="131"/>
      <c r="E558" s="131"/>
      <c r="F558" s="243"/>
      <c r="G558" s="131"/>
      <c r="H558" s="243"/>
      <c r="I558" s="243"/>
      <c r="J558" s="243"/>
      <c r="K558" s="243"/>
      <c r="L558" s="243"/>
      <c r="M558" s="243"/>
      <c r="N558" s="243"/>
      <c r="O558" s="243"/>
      <c r="P558" s="243"/>
      <c r="Q558" s="243"/>
      <c r="R558" s="243"/>
      <c r="S558" s="243"/>
      <c r="T558" s="243"/>
      <c r="U558" s="243"/>
      <c r="V558" s="243"/>
      <c r="W558" s="243"/>
      <c r="X558" s="243"/>
      <c r="Y558" s="243"/>
      <c r="Z558" s="243"/>
      <c r="AA558" s="131"/>
      <c r="AB558" s="131"/>
      <c r="AC558" s="131"/>
      <c r="AD558" s="243"/>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131"/>
      <c r="BH558" s="131"/>
      <c r="BI558" s="131"/>
      <c r="BJ558" s="131"/>
      <c r="BK558" s="131"/>
      <c r="BL558" s="131"/>
      <c r="BM558" s="131"/>
      <c r="BN558" s="131"/>
      <c r="BO558" s="131"/>
      <c r="BP558" s="131"/>
    </row>
    <row r="559" spans="1:68" ht="16.5" customHeight="1">
      <c r="A559" s="207"/>
      <c r="B559" s="207"/>
      <c r="C559" s="207"/>
      <c r="D559" s="131"/>
      <c r="E559" s="131"/>
      <c r="F559" s="243"/>
      <c r="G559" s="131"/>
      <c r="H559" s="243"/>
      <c r="I559" s="243"/>
      <c r="J559" s="243"/>
      <c r="K559" s="243"/>
      <c r="L559" s="243"/>
      <c r="M559" s="243"/>
      <c r="N559" s="243"/>
      <c r="O559" s="243"/>
      <c r="P559" s="243"/>
      <c r="Q559" s="243"/>
      <c r="R559" s="243"/>
      <c r="S559" s="243"/>
      <c r="T559" s="243"/>
      <c r="U559" s="243"/>
      <c r="V559" s="243"/>
      <c r="W559" s="243"/>
      <c r="X559" s="243"/>
      <c r="Y559" s="243"/>
      <c r="Z559" s="243"/>
      <c r="AA559" s="131"/>
      <c r="AB559" s="131"/>
      <c r="AC559" s="131"/>
      <c r="AD559" s="243"/>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row>
    <row r="560" spans="1:68" ht="16.5" customHeight="1">
      <c r="A560" s="207"/>
      <c r="B560" s="207"/>
      <c r="C560" s="207"/>
      <c r="D560" s="131"/>
      <c r="E560" s="131"/>
      <c r="F560" s="243"/>
      <c r="G560" s="131"/>
      <c r="H560" s="243"/>
      <c r="I560" s="243"/>
      <c r="J560" s="243"/>
      <c r="K560" s="243"/>
      <c r="L560" s="243"/>
      <c r="M560" s="243"/>
      <c r="N560" s="243"/>
      <c r="O560" s="243"/>
      <c r="P560" s="243"/>
      <c r="Q560" s="243"/>
      <c r="R560" s="243"/>
      <c r="S560" s="243"/>
      <c r="T560" s="243"/>
      <c r="U560" s="243"/>
      <c r="V560" s="243"/>
      <c r="W560" s="243"/>
      <c r="X560" s="243"/>
      <c r="Y560" s="243"/>
      <c r="Z560" s="243"/>
      <c r="AA560" s="131"/>
      <c r="AB560" s="131"/>
      <c r="AC560" s="131"/>
      <c r="AD560" s="243"/>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row>
    <row r="561" spans="1:68" ht="16.5" customHeight="1">
      <c r="A561" s="207"/>
      <c r="B561" s="207"/>
      <c r="C561" s="207"/>
      <c r="D561" s="131"/>
      <c r="E561" s="131"/>
      <c r="F561" s="243"/>
      <c r="G561" s="131"/>
      <c r="H561" s="243"/>
      <c r="I561" s="243"/>
      <c r="J561" s="243"/>
      <c r="K561" s="243"/>
      <c r="L561" s="243"/>
      <c r="M561" s="243"/>
      <c r="N561" s="243"/>
      <c r="O561" s="243"/>
      <c r="P561" s="243"/>
      <c r="Q561" s="243"/>
      <c r="R561" s="243"/>
      <c r="S561" s="243"/>
      <c r="T561" s="243"/>
      <c r="U561" s="243"/>
      <c r="V561" s="243"/>
      <c r="W561" s="243"/>
      <c r="X561" s="243"/>
      <c r="Y561" s="243"/>
      <c r="Z561" s="243"/>
      <c r="AA561" s="131"/>
      <c r="AB561" s="131"/>
      <c r="AC561" s="131"/>
      <c r="AD561" s="243"/>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131"/>
      <c r="BH561" s="131"/>
      <c r="BI561" s="131"/>
      <c r="BJ561" s="131"/>
      <c r="BK561" s="131"/>
      <c r="BL561" s="131"/>
      <c r="BM561" s="131"/>
      <c r="BN561" s="131"/>
      <c r="BO561" s="131"/>
      <c r="BP561" s="131"/>
    </row>
    <row r="562" spans="1:68" ht="16.5" customHeight="1">
      <c r="A562" s="207"/>
      <c r="B562" s="207"/>
      <c r="C562" s="207"/>
      <c r="D562" s="131"/>
      <c r="E562" s="131"/>
      <c r="F562" s="243"/>
      <c r="G562" s="131"/>
      <c r="H562" s="243"/>
      <c r="I562" s="243"/>
      <c r="J562" s="243"/>
      <c r="K562" s="243"/>
      <c r="L562" s="243"/>
      <c r="M562" s="243"/>
      <c r="N562" s="243"/>
      <c r="O562" s="243"/>
      <c r="P562" s="243"/>
      <c r="Q562" s="243"/>
      <c r="R562" s="243"/>
      <c r="S562" s="243"/>
      <c r="T562" s="243"/>
      <c r="U562" s="243"/>
      <c r="V562" s="243"/>
      <c r="W562" s="243"/>
      <c r="X562" s="243"/>
      <c r="Y562" s="243"/>
      <c r="Z562" s="243"/>
      <c r="AA562" s="131"/>
      <c r="AB562" s="131"/>
      <c r="AC562" s="131"/>
      <c r="AD562" s="243"/>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131"/>
      <c r="BH562" s="131"/>
      <c r="BI562" s="131"/>
      <c r="BJ562" s="131"/>
      <c r="BK562" s="131"/>
      <c r="BL562" s="131"/>
      <c r="BM562" s="131"/>
      <c r="BN562" s="131"/>
      <c r="BO562" s="131"/>
      <c r="BP562" s="131"/>
    </row>
    <row r="563" spans="1:68" ht="16.5" customHeight="1">
      <c r="A563" s="207"/>
      <c r="B563" s="207"/>
      <c r="C563" s="207"/>
      <c r="D563" s="131"/>
      <c r="E563" s="131"/>
      <c r="F563" s="243"/>
      <c r="G563" s="131"/>
      <c r="H563" s="243"/>
      <c r="I563" s="243"/>
      <c r="J563" s="243"/>
      <c r="K563" s="243"/>
      <c r="L563" s="243"/>
      <c r="M563" s="243"/>
      <c r="N563" s="243"/>
      <c r="O563" s="243"/>
      <c r="P563" s="243"/>
      <c r="Q563" s="243"/>
      <c r="R563" s="243"/>
      <c r="S563" s="243"/>
      <c r="T563" s="243"/>
      <c r="U563" s="243"/>
      <c r="V563" s="243"/>
      <c r="W563" s="243"/>
      <c r="X563" s="243"/>
      <c r="Y563" s="243"/>
      <c r="Z563" s="243"/>
      <c r="AA563" s="131"/>
      <c r="AB563" s="131"/>
      <c r="AC563" s="131"/>
      <c r="AD563" s="243"/>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131"/>
      <c r="BH563" s="131"/>
      <c r="BI563" s="131"/>
      <c r="BJ563" s="131"/>
      <c r="BK563" s="131"/>
      <c r="BL563" s="131"/>
      <c r="BM563" s="131"/>
      <c r="BN563" s="131"/>
      <c r="BO563" s="131"/>
      <c r="BP563" s="131"/>
    </row>
    <row r="564" spans="1:68" ht="16.5" customHeight="1">
      <c r="A564" s="207"/>
      <c r="B564" s="207"/>
      <c r="C564" s="207"/>
      <c r="D564" s="131"/>
      <c r="E564" s="131"/>
      <c r="F564" s="243"/>
      <c r="G564" s="131"/>
      <c r="H564" s="243"/>
      <c r="I564" s="243"/>
      <c r="J564" s="243"/>
      <c r="K564" s="243"/>
      <c r="L564" s="243"/>
      <c r="M564" s="243"/>
      <c r="N564" s="243"/>
      <c r="O564" s="243"/>
      <c r="P564" s="243"/>
      <c r="Q564" s="243"/>
      <c r="R564" s="243"/>
      <c r="S564" s="243"/>
      <c r="T564" s="243"/>
      <c r="U564" s="243"/>
      <c r="V564" s="243"/>
      <c r="W564" s="243"/>
      <c r="X564" s="243"/>
      <c r="Y564" s="243"/>
      <c r="Z564" s="243"/>
      <c r="AA564" s="131"/>
      <c r="AB564" s="131"/>
      <c r="AC564" s="131"/>
      <c r="AD564" s="243"/>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row>
    <row r="565" spans="1:68" ht="16.5" customHeight="1">
      <c r="A565" s="207"/>
      <c r="B565" s="207"/>
      <c r="C565" s="207"/>
      <c r="D565" s="131"/>
      <c r="E565" s="131"/>
      <c r="F565" s="243"/>
      <c r="G565" s="131"/>
      <c r="H565" s="243"/>
      <c r="I565" s="243"/>
      <c r="J565" s="243"/>
      <c r="K565" s="243"/>
      <c r="L565" s="243"/>
      <c r="M565" s="243"/>
      <c r="N565" s="243"/>
      <c r="O565" s="243"/>
      <c r="P565" s="243"/>
      <c r="Q565" s="243"/>
      <c r="R565" s="243"/>
      <c r="S565" s="243"/>
      <c r="T565" s="243"/>
      <c r="U565" s="243"/>
      <c r="V565" s="243"/>
      <c r="W565" s="243"/>
      <c r="X565" s="243"/>
      <c r="Y565" s="243"/>
      <c r="Z565" s="243"/>
      <c r="AA565" s="131"/>
      <c r="AB565" s="131"/>
      <c r="AC565" s="131"/>
      <c r="AD565" s="243"/>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131"/>
      <c r="BH565" s="131"/>
      <c r="BI565" s="131"/>
      <c r="BJ565" s="131"/>
      <c r="BK565" s="131"/>
      <c r="BL565" s="131"/>
      <c r="BM565" s="131"/>
      <c r="BN565" s="131"/>
      <c r="BO565" s="131"/>
      <c r="BP565" s="131"/>
    </row>
    <row r="566" spans="1:68" ht="16.5" customHeight="1">
      <c r="A566" s="207"/>
      <c r="B566" s="207"/>
      <c r="C566" s="207"/>
      <c r="D566" s="131"/>
      <c r="E566" s="131"/>
      <c r="F566" s="243"/>
      <c r="G566" s="131"/>
      <c r="H566" s="243"/>
      <c r="I566" s="243"/>
      <c r="J566" s="243"/>
      <c r="K566" s="243"/>
      <c r="L566" s="243"/>
      <c r="M566" s="243"/>
      <c r="N566" s="243"/>
      <c r="O566" s="243"/>
      <c r="P566" s="243"/>
      <c r="Q566" s="243"/>
      <c r="R566" s="243"/>
      <c r="S566" s="243"/>
      <c r="T566" s="243"/>
      <c r="U566" s="243"/>
      <c r="V566" s="243"/>
      <c r="W566" s="243"/>
      <c r="X566" s="243"/>
      <c r="Y566" s="243"/>
      <c r="Z566" s="243"/>
      <c r="AA566" s="131"/>
      <c r="AB566" s="131"/>
      <c r="AC566" s="131"/>
      <c r="AD566" s="243"/>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131"/>
      <c r="BH566" s="131"/>
      <c r="BI566" s="131"/>
      <c r="BJ566" s="131"/>
      <c r="BK566" s="131"/>
      <c r="BL566" s="131"/>
      <c r="BM566" s="131"/>
      <c r="BN566" s="131"/>
      <c r="BO566" s="131"/>
      <c r="BP566" s="131"/>
    </row>
    <row r="567" spans="1:68" ht="16.5" customHeight="1">
      <c r="A567" s="207"/>
      <c r="B567" s="207"/>
      <c r="C567" s="207"/>
      <c r="D567" s="131"/>
      <c r="E567" s="131"/>
      <c r="F567" s="243"/>
      <c r="G567" s="131"/>
      <c r="H567" s="243"/>
      <c r="I567" s="243"/>
      <c r="J567" s="243"/>
      <c r="K567" s="243"/>
      <c r="L567" s="243"/>
      <c r="M567" s="243"/>
      <c r="N567" s="243"/>
      <c r="O567" s="243"/>
      <c r="P567" s="243"/>
      <c r="Q567" s="243"/>
      <c r="R567" s="243"/>
      <c r="S567" s="243"/>
      <c r="T567" s="243"/>
      <c r="U567" s="243"/>
      <c r="V567" s="243"/>
      <c r="W567" s="243"/>
      <c r="X567" s="243"/>
      <c r="Y567" s="243"/>
      <c r="Z567" s="243"/>
      <c r="AA567" s="131"/>
      <c r="AB567" s="131"/>
      <c r="AC567" s="131"/>
      <c r="AD567" s="243"/>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131"/>
      <c r="BH567" s="131"/>
      <c r="BI567" s="131"/>
      <c r="BJ567" s="131"/>
      <c r="BK567" s="131"/>
      <c r="BL567" s="131"/>
      <c r="BM567" s="131"/>
      <c r="BN567" s="131"/>
      <c r="BO567" s="131"/>
      <c r="BP567" s="131"/>
    </row>
    <row r="568" spans="1:68" ht="16.5" customHeight="1">
      <c r="A568" s="207"/>
      <c r="B568" s="207"/>
      <c r="C568" s="207"/>
      <c r="D568" s="131"/>
      <c r="E568" s="131"/>
      <c r="F568" s="243"/>
      <c r="G568" s="131"/>
      <c r="H568" s="243"/>
      <c r="I568" s="243"/>
      <c r="J568" s="243"/>
      <c r="K568" s="243"/>
      <c r="L568" s="243"/>
      <c r="M568" s="243"/>
      <c r="N568" s="243"/>
      <c r="O568" s="243"/>
      <c r="P568" s="243"/>
      <c r="Q568" s="243"/>
      <c r="R568" s="243"/>
      <c r="S568" s="243"/>
      <c r="T568" s="243"/>
      <c r="U568" s="243"/>
      <c r="V568" s="243"/>
      <c r="W568" s="243"/>
      <c r="X568" s="243"/>
      <c r="Y568" s="243"/>
      <c r="Z568" s="243"/>
      <c r="AA568" s="131"/>
      <c r="AB568" s="131"/>
      <c r="AC568" s="131"/>
      <c r="AD568" s="243"/>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row>
    <row r="569" spans="1:68" ht="16.5" customHeight="1">
      <c r="A569" s="207"/>
      <c r="B569" s="207"/>
      <c r="C569" s="207"/>
      <c r="D569" s="131"/>
      <c r="E569" s="131"/>
      <c r="F569" s="243"/>
      <c r="G569" s="131"/>
      <c r="H569" s="243"/>
      <c r="I569" s="243"/>
      <c r="J569" s="243"/>
      <c r="K569" s="243"/>
      <c r="L569" s="243"/>
      <c r="M569" s="243"/>
      <c r="N569" s="243"/>
      <c r="O569" s="243"/>
      <c r="P569" s="243"/>
      <c r="Q569" s="243"/>
      <c r="R569" s="243"/>
      <c r="S569" s="243"/>
      <c r="T569" s="243"/>
      <c r="U569" s="243"/>
      <c r="V569" s="243"/>
      <c r="W569" s="243"/>
      <c r="X569" s="243"/>
      <c r="Y569" s="243"/>
      <c r="Z569" s="243"/>
      <c r="AA569" s="131"/>
      <c r="AB569" s="131"/>
      <c r="AC569" s="131"/>
      <c r="AD569" s="243"/>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row>
    <row r="570" spans="1:68" ht="16.5" customHeight="1">
      <c r="A570" s="207"/>
      <c r="B570" s="207"/>
      <c r="C570" s="207"/>
      <c r="D570" s="131"/>
      <c r="E570" s="131"/>
      <c r="F570" s="243"/>
      <c r="G570" s="131"/>
      <c r="H570" s="243"/>
      <c r="I570" s="243"/>
      <c r="J570" s="243"/>
      <c r="K570" s="243"/>
      <c r="L570" s="243"/>
      <c r="M570" s="243"/>
      <c r="N570" s="243"/>
      <c r="O570" s="243"/>
      <c r="P570" s="243"/>
      <c r="Q570" s="243"/>
      <c r="R570" s="243"/>
      <c r="S570" s="243"/>
      <c r="T570" s="243"/>
      <c r="U570" s="243"/>
      <c r="V570" s="243"/>
      <c r="W570" s="243"/>
      <c r="X570" s="243"/>
      <c r="Y570" s="243"/>
      <c r="Z570" s="243"/>
      <c r="AA570" s="131"/>
      <c r="AB570" s="131"/>
      <c r="AC570" s="131"/>
      <c r="AD570" s="243"/>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131"/>
      <c r="BH570" s="131"/>
      <c r="BI570" s="131"/>
      <c r="BJ570" s="131"/>
      <c r="BK570" s="131"/>
      <c r="BL570" s="131"/>
      <c r="BM570" s="131"/>
      <c r="BN570" s="131"/>
      <c r="BO570" s="131"/>
      <c r="BP570" s="131"/>
    </row>
    <row r="571" spans="1:68" ht="16.5" customHeight="1">
      <c r="A571" s="207"/>
      <c r="B571" s="207"/>
      <c r="C571" s="207"/>
      <c r="D571" s="131"/>
      <c r="E571" s="131"/>
      <c r="F571" s="243"/>
      <c r="G571" s="131"/>
      <c r="H571" s="243"/>
      <c r="I571" s="243"/>
      <c r="J571" s="243"/>
      <c r="K571" s="243"/>
      <c r="L571" s="243"/>
      <c r="M571" s="243"/>
      <c r="N571" s="243"/>
      <c r="O571" s="243"/>
      <c r="P571" s="243"/>
      <c r="Q571" s="243"/>
      <c r="R571" s="243"/>
      <c r="S571" s="243"/>
      <c r="T571" s="243"/>
      <c r="U571" s="243"/>
      <c r="V571" s="243"/>
      <c r="W571" s="243"/>
      <c r="X571" s="243"/>
      <c r="Y571" s="243"/>
      <c r="Z571" s="243"/>
      <c r="AA571" s="131"/>
      <c r="AB571" s="131"/>
      <c r="AC571" s="131"/>
      <c r="AD571" s="243"/>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131"/>
      <c r="BH571" s="131"/>
      <c r="BI571" s="131"/>
      <c r="BJ571" s="131"/>
      <c r="BK571" s="131"/>
      <c r="BL571" s="131"/>
      <c r="BM571" s="131"/>
      <c r="BN571" s="131"/>
      <c r="BO571" s="131"/>
      <c r="BP571" s="131"/>
    </row>
    <row r="572" spans="1:68" ht="16.5" customHeight="1">
      <c r="A572" s="207"/>
      <c r="B572" s="207"/>
      <c r="C572" s="207"/>
      <c r="D572" s="131"/>
      <c r="E572" s="131"/>
      <c r="F572" s="243"/>
      <c r="G572" s="131"/>
      <c r="H572" s="243"/>
      <c r="I572" s="243"/>
      <c r="J572" s="243"/>
      <c r="K572" s="243"/>
      <c r="L572" s="243"/>
      <c r="M572" s="243"/>
      <c r="N572" s="243"/>
      <c r="O572" s="243"/>
      <c r="P572" s="243"/>
      <c r="Q572" s="243"/>
      <c r="R572" s="243"/>
      <c r="S572" s="243"/>
      <c r="T572" s="243"/>
      <c r="U572" s="243"/>
      <c r="V572" s="243"/>
      <c r="W572" s="243"/>
      <c r="X572" s="243"/>
      <c r="Y572" s="243"/>
      <c r="Z572" s="243"/>
      <c r="AA572" s="131"/>
      <c r="AB572" s="131"/>
      <c r="AC572" s="131"/>
      <c r="AD572" s="243"/>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row>
    <row r="573" spans="1:68" ht="16.5" customHeight="1">
      <c r="A573" s="207"/>
      <c r="B573" s="207"/>
      <c r="C573" s="207"/>
      <c r="D573" s="131"/>
      <c r="E573" s="131"/>
      <c r="F573" s="243"/>
      <c r="G573" s="131"/>
      <c r="H573" s="243"/>
      <c r="I573" s="243"/>
      <c r="J573" s="243"/>
      <c r="K573" s="243"/>
      <c r="L573" s="243"/>
      <c r="M573" s="243"/>
      <c r="N573" s="243"/>
      <c r="O573" s="243"/>
      <c r="P573" s="243"/>
      <c r="Q573" s="243"/>
      <c r="R573" s="243"/>
      <c r="S573" s="243"/>
      <c r="T573" s="243"/>
      <c r="U573" s="243"/>
      <c r="V573" s="243"/>
      <c r="W573" s="243"/>
      <c r="X573" s="243"/>
      <c r="Y573" s="243"/>
      <c r="Z573" s="243"/>
      <c r="AA573" s="131"/>
      <c r="AB573" s="131"/>
      <c r="AC573" s="131"/>
      <c r="AD573" s="243"/>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1"/>
      <c r="BM573" s="131"/>
      <c r="BN573" s="131"/>
      <c r="BO573" s="131"/>
      <c r="BP573" s="131"/>
    </row>
    <row r="574" spans="1:68" ht="16.5" customHeight="1">
      <c r="A574" s="207"/>
      <c r="B574" s="207"/>
      <c r="C574" s="207"/>
      <c r="D574" s="131"/>
      <c r="E574" s="131"/>
      <c r="F574" s="243"/>
      <c r="G574" s="131"/>
      <c r="H574" s="243"/>
      <c r="I574" s="243"/>
      <c r="J574" s="243"/>
      <c r="K574" s="243"/>
      <c r="L574" s="243"/>
      <c r="M574" s="243"/>
      <c r="N574" s="243"/>
      <c r="O574" s="243"/>
      <c r="P574" s="243"/>
      <c r="Q574" s="243"/>
      <c r="R574" s="243"/>
      <c r="S574" s="243"/>
      <c r="T574" s="243"/>
      <c r="U574" s="243"/>
      <c r="V574" s="243"/>
      <c r="W574" s="243"/>
      <c r="X574" s="243"/>
      <c r="Y574" s="243"/>
      <c r="Z574" s="243"/>
      <c r="AA574" s="131"/>
      <c r="AB574" s="131"/>
      <c r="AC574" s="131"/>
      <c r="AD574" s="243"/>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131"/>
      <c r="BH574" s="131"/>
      <c r="BI574" s="131"/>
      <c r="BJ574" s="131"/>
      <c r="BK574" s="131"/>
      <c r="BL574" s="131"/>
      <c r="BM574" s="131"/>
      <c r="BN574" s="131"/>
      <c r="BO574" s="131"/>
      <c r="BP574" s="131"/>
    </row>
    <row r="575" spans="1:68" ht="16.5" customHeight="1">
      <c r="A575" s="207"/>
      <c r="B575" s="207"/>
      <c r="C575" s="207"/>
      <c r="D575" s="131"/>
      <c r="E575" s="131"/>
      <c r="F575" s="243"/>
      <c r="G575" s="131"/>
      <c r="H575" s="243"/>
      <c r="I575" s="243"/>
      <c r="J575" s="243"/>
      <c r="K575" s="243"/>
      <c r="L575" s="243"/>
      <c r="M575" s="243"/>
      <c r="N575" s="243"/>
      <c r="O575" s="243"/>
      <c r="P575" s="243"/>
      <c r="Q575" s="243"/>
      <c r="R575" s="243"/>
      <c r="S575" s="243"/>
      <c r="T575" s="243"/>
      <c r="U575" s="243"/>
      <c r="V575" s="243"/>
      <c r="W575" s="243"/>
      <c r="X575" s="243"/>
      <c r="Y575" s="243"/>
      <c r="Z575" s="243"/>
      <c r="AA575" s="131"/>
      <c r="AB575" s="131"/>
      <c r="AC575" s="131"/>
      <c r="AD575" s="243"/>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row>
    <row r="576" spans="1:68" ht="16.5" customHeight="1">
      <c r="A576" s="207"/>
      <c r="B576" s="207"/>
      <c r="C576" s="207"/>
      <c r="D576" s="131"/>
      <c r="E576" s="131"/>
      <c r="F576" s="243"/>
      <c r="G576" s="131"/>
      <c r="H576" s="243"/>
      <c r="I576" s="243"/>
      <c r="J576" s="243"/>
      <c r="K576" s="243"/>
      <c r="L576" s="243"/>
      <c r="M576" s="243"/>
      <c r="N576" s="243"/>
      <c r="O576" s="243"/>
      <c r="P576" s="243"/>
      <c r="Q576" s="243"/>
      <c r="R576" s="243"/>
      <c r="S576" s="243"/>
      <c r="T576" s="243"/>
      <c r="U576" s="243"/>
      <c r="V576" s="243"/>
      <c r="W576" s="243"/>
      <c r="X576" s="243"/>
      <c r="Y576" s="243"/>
      <c r="Z576" s="243"/>
      <c r="AA576" s="131"/>
      <c r="AB576" s="131"/>
      <c r="AC576" s="131"/>
      <c r="AD576" s="243"/>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1"/>
      <c r="BM576" s="131"/>
      <c r="BN576" s="131"/>
      <c r="BO576" s="131"/>
      <c r="BP576" s="131"/>
    </row>
    <row r="577" spans="1:68" ht="16.5" customHeight="1">
      <c r="A577" s="207"/>
      <c r="B577" s="207"/>
      <c r="C577" s="207"/>
      <c r="D577" s="131"/>
      <c r="E577" s="131"/>
      <c r="F577" s="243"/>
      <c r="G577" s="131"/>
      <c r="H577" s="243"/>
      <c r="I577" s="243"/>
      <c r="J577" s="243"/>
      <c r="K577" s="243"/>
      <c r="L577" s="243"/>
      <c r="M577" s="243"/>
      <c r="N577" s="243"/>
      <c r="O577" s="243"/>
      <c r="P577" s="243"/>
      <c r="Q577" s="243"/>
      <c r="R577" s="243"/>
      <c r="S577" s="243"/>
      <c r="T577" s="243"/>
      <c r="U577" s="243"/>
      <c r="V577" s="243"/>
      <c r="W577" s="243"/>
      <c r="X577" s="243"/>
      <c r="Y577" s="243"/>
      <c r="Z577" s="243"/>
      <c r="AA577" s="131"/>
      <c r="AB577" s="131"/>
      <c r="AC577" s="131"/>
      <c r="AD577" s="243"/>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1"/>
      <c r="BM577" s="131"/>
      <c r="BN577" s="131"/>
      <c r="BO577" s="131"/>
      <c r="BP577" s="131"/>
    </row>
    <row r="578" spans="1:68" ht="16.5" customHeight="1">
      <c r="A578" s="207"/>
      <c r="B578" s="207"/>
      <c r="C578" s="207"/>
      <c r="D578" s="131"/>
      <c r="E578" s="131"/>
      <c r="F578" s="243"/>
      <c r="G578" s="131"/>
      <c r="H578" s="243"/>
      <c r="I578" s="243"/>
      <c r="J578" s="243"/>
      <c r="K578" s="243"/>
      <c r="L578" s="243"/>
      <c r="M578" s="243"/>
      <c r="N578" s="243"/>
      <c r="O578" s="243"/>
      <c r="P578" s="243"/>
      <c r="Q578" s="243"/>
      <c r="R578" s="243"/>
      <c r="S578" s="243"/>
      <c r="T578" s="243"/>
      <c r="U578" s="243"/>
      <c r="V578" s="243"/>
      <c r="W578" s="243"/>
      <c r="X578" s="243"/>
      <c r="Y578" s="243"/>
      <c r="Z578" s="243"/>
      <c r="AA578" s="131"/>
      <c r="AB578" s="131"/>
      <c r="AC578" s="131"/>
      <c r="AD578" s="243"/>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131"/>
      <c r="BH578" s="131"/>
      <c r="BI578" s="131"/>
      <c r="BJ578" s="131"/>
      <c r="BK578" s="131"/>
      <c r="BL578" s="131"/>
      <c r="BM578" s="131"/>
      <c r="BN578" s="131"/>
      <c r="BO578" s="131"/>
      <c r="BP578" s="131"/>
    </row>
    <row r="579" spans="1:68" ht="16.5" customHeight="1">
      <c r="A579" s="207"/>
      <c r="B579" s="207"/>
      <c r="C579" s="207"/>
      <c r="D579" s="131"/>
      <c r="E579" s="131"/>
      <c r="F579" s="243"/>
      <c r="G579" s="131"/>
      <c r="H579" s="243"/>
      <c r="I579" s="243"/>
      <c r="J579" s="243"/>
      <c r="K579" s="243"/>
      <c r="L579" s="243"/>
      <c r="M579" s="243"/>
      <c r="N579" s="243"/>
      <c r="O579" s="243"/>
      <c r="P579" s="243"/>
      <c r="Q579" s="243"/>
      <c r="R579" s="243"/>
      <c r="S579" s="243"/>
      <c r="T579" s="243"/>
      <c r="U579" s="243"/>
      <c r="V579" s="243"/>
      <c r="W579" s="243"/>
      <c r="X579" s="243"/>
      <c r="Y579" s="243"/>
      <c r="Z579" s="243"/>
      <c r="AA579" s="131"/>
      <c r="AB579" s="131"/>
      <c r="AC579" s="131"/>
      <c r="AD579" s="243"/>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131"/>
      <c r="BH579" s="131"/>
      <c r="BI579" s="131"/>
      <c r="BJ579" s="131"/>
      <c r="BK579" s="131"/>
      <c r="BL579" s="131"/>
      <c r="BM579" s="131"/>
      <c r="BN579" s="131"/>
      <c r="BO579" s="131"/>
      <c r="BP579" s="131"/>
    </row>
    <row r="580" spans="1:68" ht="16.5" customHeight="1">
      <c r="A580" s="207"/>
      <c r="B580" s="207"/>
      <c r="C580" s="207"/>
      <c r="D580" s="131"/>
      <c r="E580" s="131"/>
      <c r="F580" s="243"/>
      <c r="G580" s="131"/>
      <c r="H580" s="243"/>
      <c r="I580" s="243"/>
      <c r="J580" s="243"/>
      <c r="K580" s="243"/>
      <c r="L580" s="243"/>
      <c r="M580" s="243"/>
      <c r="N580" s="243"/>
      <c r="O580" s="243"/>
      <c r="P580" s="243"/>
      <c r="Q580" s="243"/>
      <c r="R580" s="243"/>
      <c r="S580" s="243"/>
      <c r="T580" s="243"/>
      <c r="U580" s="243"/>
      <c r="V580" s="243"/>
      <c r="W580" s="243"/>
      <c r="X580" s="243"/>
      <c r="Y580" s="243"/>
      <c r="Z580" s="243"/>
      <c r="AA580" s="131"/>
      <c r="AB580" s="131"/>
      <c r="AC580" s="131"/>
      <c r="AD580" s="243"/>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1"/>
      <c r="BM580" s="131"/>
      <c r="BN580" s="131"/>
      <c r="BO580" s="131"/>
      <c r="BP580" s="131"/>
    </row>
    <row r="581" spans="1:68" ht="16.5" customHeight="1">
      <c r="A581" s="207"/>
      <c r="B581" s="207"/>
      <c r="C581" s="207"/>
      <c r="D581" s="131"/>
      <c r="E581" s="131"/>
      <c r="F581" s="243"/>
      <c r="G581" s="131"/>
      <c r="H581" s="243"/>
      <c r="I581" s="243"/>
      <c r="J581" s="243"/>
      <c r="K581" s="243"/>
      <c r="L581" s="243"/>
      <c r="M581" s="243"/>
      <c r="N581" s="243"/>
      <c r="O581" s="243"/>
      <c r="P581" s="243"/>
      <c r="Q581" s="243"/>
      <c r="R581" s="243"/>
      <c r="S581" s="243"/>
      <c r="T581" s="243"/>
      <c r="U581" s="243"/>
      <c r="V581" s="243"/>
      <c r="W581" s="243"/>
      <c r="X581" s="243"/>
      <c r="Y581" s="243"/>
      <c r="Z581" s="243"/>
      <c r="AA581" s="131"/>
      <c r="AB581" s="131"/>
      <c r="AC581" s="131"/>
      <c r="AD581" s="243"/>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row>
    <row r="582" spans="1:68" ht="16.5" customHeight="1">
      <c r="A582" s="207"/>
      <c r="B582" s="207"/>
      <c r="C582" s="207"/>
      <c r="D582" s="131"/>
      <c r="E582" s="131"/>
      <c r="F582" s="243"/>
      <c r="G582" s="131"/>
      <c r="H582" s="243"/>
      <c r="I582" s="243"/>
      <c r="J582" s="243"/>
      <c r="K582" s="243"/>
      <c r="L582" s="243"/>
      <c r="M582" s="243"/>
      <c r="N582" s="243"/>
      <c r="O582" s="243"/>
      <c r="P582" s="243"/>
      <c r="Q582" s="243"/>
      <c r="R582" s="243"/>
      <c r="S582" s="243"/>
      <c r="T582" s="243"/>
      <c r="U582" s="243"/>
      <c r="V582" s="243"/>
      <c r="W582" s="243"/>
      <c r="X582" s="243"/>
      <c r="Y582" s="243"/>
      <c r="Z582" s="243"/>
      <c r="AA582" s="131"/>
      <c r="AB582" s="131"/>
      <c r="AC582" s="131"/>
      <c r="AD582" s="243"/>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row>
    <row r="583" spans="1:68" ht="16.5" customHeight="1">
      <c r="A583" s="207"/>
      <c r="B583" s="207"/>
      <c r="C583" s="207"/>
      <c r="D583" s="131"/>
      <c r="E583" s="131"/>
      <c r="F583" s="243"/>
      <c r="G583" s="131"/>
      <c r="H583" s="243"/>
      <c r="I583" s="243"/>
      <c r="J583" s="243"/>
      <c r="K583" s="243"/>
      <c r="L583" s="243"/>
      <c r="M583" s="243"/>
      <c r="N583" s="243"/>
      <c r="O583" s="243"/>
      <c r="P583" s="243"/>
      <c r="Q583" s="243"/>
      <c r="R583" s="243"/>
      <c r="S583" s="243"/>
      <c r="T583" s="243"/>
      <c r="U583" s="243"/>
      <c r="V583" s="243"/>
      <c r="W583" s="243"/>
      <c r="X583" s="243"/>
      <c r="Y583" s="243"/>
      <c r="Z583" s="243"/>
      <c r="AA583" s="131"/>
      <c r="AB583" s="131"/>
      <c r="AC583" s="131"/>
      <c r="AD583" s="243"/>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row>
    <row r="584" spans="1:68" ht="16.5" customHeight="1">
      <c r="A584" s="207"/>
      <c r="B584" s="207"/>
      <c r="C584" s="207"/>
      <c r="D584" s="131"/>
      <c r="E584" s="131"/>
      <c r="F584" s="243"/>
      <c r="G584" s="131"/>
      <c r="H584" s="243"/>
      <c r="I584" s="243"/>
      <c r="J584" s="243"/>
      <c r="K584" s="243"/>
      <c r="L584" s="243"/>
      <c r="M584" s="243"/>
      <c r="N584" s="243"/>
      <c r="O584" s="243"/>
      <c r="P584" s="243"/>
      <c r="Q584" s="243"/>
      <c r="R584" s="243"/>
      <c r="S584" s="243"/>
      <c r="T584" s="243"/>
      <c r="U584" s="243"/>
      <c r="V584" s="243"/>
      <c r="W584" s="243"/>
      <c r="X584" s="243"/>
      <c r="Y584" s="243"/>
      <c r="Z584" s="243"/>
      <c r="AA584" s="131"/>
      <c r="AB584" s="131"/>
      <c r="AC584" s="131"/>
      <c r="AD584" s="243"/>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1"/>
      <c r="BM584" s="131"/>
      <c r="BN584" s="131"/>
      <c r="BO584" s="131"/>
      <c r="BP584" s="131"/>
    </row>
    <row r="585" spans="1:68" ht="16.5" customHeight="1">
      <c r="A585" s="207"/>
      <c r="B585" s="207"/>
      <c r="C585" s="207"/>
      <c r="D585" s="131"/>
      <c r="E585" s="131"/>
      <c r="F585" s="243"/>
      <c r="G585" s="131"/>
      <c r="H585" s="243"/>
      <c r="I585" s="243"/>
      <c r="J585" s="243"/>
      <c r="K585" s="243"/>
      <c r="L585" s="243"/>
      <c r="M585" s="243"/>
      <c r="N585" s="243"/>
      <c r="O585" s="243"/>
      <c r="P585" s="243"/>
      <c r="Q585" s="243"/>
      <c r="R585" s="243"/>
      <c r="S585" s="243"/>
      <c r="T585" s="243"/>
      <c r="U585" s="243"/>
      <c r="V585" s="243"/>
      <c r="W585" s="243"/>
      <c r="X585" s="243"/>
      <c r="Y585" s="243"/>
      <c r="Z585" s="243"/>
      <c r="AA585" s="131"/>
      <c r="AB585" s="131"/>
      <c r="AC585" s="131"/>
      <c r="AD585" s="243"/>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1"/>
      <c r="BM585" s="131"/>
      <c r="BN585" s="131"/>
      <c r="BO585" s="131"/>
      <c r="BP585" s="131"/>
    </row>
    <row r="586" spans="1:68" ht="16.5" customHeight="1">
      <c r="A586" s="207"/>
      <c r="B586" s="207"/>
      <c r="C586" s="207"/>
      <c r="D586" s="131"/>
      <c r="E586" s="131"/>
      <c r="F586" s="243"/>
      <c r="G586" s="131"/>
      <c r="H586" s="243"/>
      <c r="I586" s="243"/>
      <c r="J586" s="243"/>
      <c r="K586" s="243"/>
      <c r="L586" s="243"/>
      <c r="M586" s="243"/>
      <c r="N586" s="243"/>
      <c r="O586" s="243"/>
      <c r="P586" s="243"/>
      <c r="Q586" s="243"/>
      <c r="R586" s="243"/>
      <c r="S586" s="243"/>
      <c r="T586" s="243"/>
      <c r="U586" s="243"/>
      <c r="V586" s="243"/>
      <c r="W586" s="243"/>
      <c r="X586" s="243"/>
      <c r="Y586" s="243"/>
      <c r="Z586" s="243"/>
      <c r="AA586" s="131"/>
      <c r="AB586" s="131"/>
      <c r="AC586" s="131"/>
      <c r="AD586" s="243"/>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row>
    <row r="587" spans="1:68" ht="16.5" customHeight="1">
      <c r="A587" s="207"/>
      <c r="B587" s="207"/>
      <c r="C587" s="207"/>
      <c r="D587" s="131"/>
      <c r="E587" s="131"/>
      <c r="F587" s="243"/>
      <c r="G587" s="131"/>
      <c r="H587" s="243"/>
      <c r="I587" s="243"/>
      <c r="J587" s="243"/>
      <c r="K587" s="243"/>
      <c r="L587" s="243"/>
      <c r="M587" s="243"/>
      <c r="N587" s="243"/>
      <c r="O587" s="243"/>
      <c r="P587" s="243"/>
      <c r="Q587" s="243"/>
      <c r="R587" s="243"/>
      <c r="S587" s="243"/>
      <c r="T587" s="243"/>
      <c r="U587" s="243"/>
      <c r="V587" s="243"/>
      <c r="W587" s="243"/>
      <c r="X587" s="243"/>
      <c r="Y587" s="243"/>
      <c r="Z587" s="243"/>
      <c r="AA587" s="131"/>
      <c r="AB587" s="131"/>
      <c r="AC587" s="131"/>
      <c r="AD587" s="243"/>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131"/>
      <c r="BH587" s="131"/>
      <c r="BI587" s="131"/>
      <c r="BJ587" s="131"/>
      <c r="BK587" s="131"/>
      <c r="BL587" s="131"/>
      <c r="BM587" s="131"/>
      <c r="BN587" s="131"/>
      <c r="BO587" s="131"/>
      <c r="BP587" s="131"/>
    </row>
    <row r="588" spans="1:68" ht="16.5" customHeight="1">
      <c r="A588" s="207"/>
      <c r="B588" s="207"/>
      <c r="C588" s="207"/>
      <c r="D588" s="131"/>
      <c r="E588" s="131"/>
      <c r="F588" s="243"/>
      <c r="G588" s="131"/>
      <c r="H588" s="243"/>
      <c r="I588" s="243"/>
      <c r="J588" s="243"/>
      <c r="K588" s="243"/>
      <c r="L588" s="243"/>
      <c r="M588" s="243"/>
      <c r="N588" s="243"/>
      <c r="O588" s="243"/>
      <c r="P588" s="243"/>
      <c r="Q588" s="243"/>
      <c r="R588" s="243"/>
      <c r="S588" s="243"/>
      <c r="T588" s="243"/>
      <c r="U588" s="243"/>
      <c r="V588" s="243"/>
      <c r="W588" s="243"/>
      <c r="X588" s="243"/>
      <c r="Y588" s="243"/>
      <c r="Z588" s="243"/>
      <c r="AA588" s="131"/>
      <c r="AB588" s="131"/>
      <c r="AC588" s="131"/>
      <c r="AD588" s="243"/>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1"/>
      <c r="BM588" s="131"/>
      <c r="BN588" s="131"/>
      <c r="BO588" s="131"/>
      <c r="BP588" s="131"/>
    </row>
    <row r="589" spans="1:68" ht="16.5" customHeight="1">
      <c r="A589" s="207"/>
      <c r="B589" s="207"/>
      <c r="C589" s="207"/>
      <c r="D589" s="131"/>
      <c r="E589" s="131"/>
      <c r="F589" s="243"/>
      <c r="G589" s="131"/>
      <c r="H589" s="243"/>
      <c r="I589" s="243"/>
      <c r="J589" s="243"/>
      <c r="K589" s="243"/>
      <c r="L589" s="243"/>
      <c r="M589" s="243"/>
      <c r="N589" s="243"/>
      <c r="O589" s="243"/>
      <c r="P589" s="243"/>
      <c r="Q589" s="243"/>
      <c r="R589" s="243"/>
      <c r="S589" s="243"/>
      <c r="T589" s="243"/>
      <c r="U589" s="243"/>
      <c r="V589" s="243"/>
      <c r="W589" s="243"/>
      <c r="X589" s="243"/>
      <c r="Y589" s="243"/>
      <c r="Z589" s="243"/>
      <c r="AA589" s="131"/>
      <c r="AB589" s="131"/>
      <c r="AC589" s="131"/>
      <c r="AD589" s="243"/>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1"/>
      <c r="BM589" s="131"/>
      <c r="BN589" s="131"/>
      <c r="BO589" s="131"/>
      <c r="BP589" s="131"/>
    </row>
    <row r="590" spans="1:68" ht="16.5" customHeight="1">
      <c r="A590" s="207"/>
      <c r="B590" s="207"/>
      <c r="C590" s="207"/>
      <c r="D590" s="131"/>
      <c r="E590" s="131"/>
      <c r="F590" s="243"/>
      <c r="G590" s="131"/>
      <c r="H590" s="243"/>
      <c r="I590" s="243"/>
      <c r="J590" s="243"/>
      <c r="K590" s="243"/>
      <c r="L590" s="243"/>
      <c r="M590" s="243"/>
      <c r="N590" s="243"/>
      <c r="O590" s="243"/>
      <c r="P590" s="243"/>
      <c r="Q590" s="243"/>
      <c r="R590" s="243"/>
      <c r="S590" s="243"/>
      <c r="T590" s="243"/>
      <c r="U590" s="243"/>
      <c r="V590" s="243"/>
      <c r="W590" s="243"/>
      <c r="X590" s="243"/>
      <c r="Y590" s="243"/>
      <c r="Z590" s="243"/>
      <c r="AA590" s="131"/>
      <c r="AB590" s="131"/>
      <c r="AC590" s="131"/>
      <c r="AD590" s="243"/>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131"/>
      <c r="BH590" s="131"/>
      <c r="BI590" s="131"/>
      <c r="BJ590" s="131"/>
      <c r="BK590" s="131"/>
      <c r="BL590" s="131"/>
      <c r="BM590" s="131"/>
      <c r="BN590" s="131"/>
      <c r="BO590" s="131"/>
      <c r="BP590" s="131"/>
    </row>
    <row r="591" spans="1:68" ht="16.5" customHeight="1">
      <c r="A591" s="207"/>
      <c r="B591" s="207"/>
      <c r="C591" s="207"/>
      <c r="D591" s="131"/>
      <c r="E591" s="131"/>
      <c r="F591" s="243"/>
      <c r="G591" s="131"/>
      <c r="H591" s="243"/>
      <c r="I591" s="243"/>
      <c r="J591" s="243"/>
      <c r="K591" s="243"/>
      <c r="L591" s="243"/>
      <c r="M591" s="243"/>
      <c r="N591" s="243"/>
      <c r="O591" s="243"/>
      <c r="P591" s="243"/>
      <c r="Q591" s="243"/>
      <c r="R591" s="243"/>
      <c r="S591" s="243"/>
      <c r="T591" s="243"/>
      <c r="U591" s="243"/>
      <c r="V591" s="243"/>
      <c r="W591" s="243"/>
      <c r="X591" s="243"/>
      <c r="Y591" s="243"/>
      <c r="Z591" s="243"/>
      <c r="AA591" s="131"/>
      <c r="AB591" s="131"/>
      <c r="AC591" s="131"/>
      <c r="AD591" s="243"/>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131"/>
      <c r="BH591" s="131"/>
      <c r="BI591" s="131"/>
      <c r="BJ591" s="131"/>
      <c r="BK591" s="131"/>
      <c r="BL591" s="131"/>
      <c r="BM591" s="131"/>
      <c r="BN591" s="131"/>
      <c r="BO591" s="131"/>
      <c r="BP591" s="131"/>
    </row>
    <row r="592" spans="1:68" ht="16.5" customHeight="1">
      <c r="A592" s="207"/>
      <c r="B592" s="207"/>
      <c r="C592" s="207"/>
      <c r="D592" s="131"/>
      <c r="E592" s="131"/>
      <c r="F592" s="243"/>
      <c r="G592" s="131"/>
      <c r="H592" s="243"/>
      <c r="I592" s="243"/>
      <c r="J592" s="243"/>
      <c r="K592" s="243"/>
      <c r="L592" s="243"/>
      <c r="M592" s="243"/>
      <c r="N592" s="243"/>
      <c r="O592" s="243"/>
      <c r="P592" s="243"/>
      <c r="Q592" s="243"/>
      <c r="R592" s="243"/>
      <c r="S592" s="243"/>
      <c r="T592" s="243"/>
      <c r="U592" s="243"/>
      <c r="V592" s="243"/>
      <c r="W592" s="243"/>
      <c r="X592" s="243"/>
      <c r="Y592" s="243"/>
      <c r="Z592" s="243"/>
      <c r="AA592" s="131"/>
      <c r="AB592" s="131"/>
      <c r="AC592" s="131"/>
      <c r="AD592" s="243"/>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row>
    <row r="593" spans="1:68" ht="16.5" customHeight="1">
      <c r="A593" s="207"/>
      <c r="B593" s="207"/>
      <c r="C593" s="207"/>
      <c r="D593" s="131"/>
      <c r="E593" s="131"/>
      <c r="F593" s="243"/>
      <c r="G593" s="131"/>
      <c r="H593" s="243"/>
      <c r="I593" s="243"/>
      <c r="J593" s="243"/>
      <c r="K593" s="243"/>
      <c r="L593" s="243"/>
      <c r="M593" s="243"/>
      <c r="N593" s="243"/>
      <c r="O593" s="243"/>
      <c r="P593" s="243"/>
      <c r="Q593" s="243"/>
      <c r="R593" s="243"/>
      <c r="S593" s="243"/>
      <c r="T593" s="243"/>
      <c r="U593" s="243"/>
      <c r="V593" s="243"/>
      <c r="W593" s="243"/>
      <c r="X593" s="243"/>
      <c r="Y593" s="243"/>
      <c r="Z593" s="243"/>
      <c r="AA593" s="131"/>
      <c r="AB593" s="131"/>
      <c r="AC593" s="131"/>
      <c r="AD593" s="243"/>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row>
    <row r="594" spans="1:68" ht="16.5" customHeight="1">
      <c r="A594" s="207"/>
      <c r="B594" s="207"/>
      <c r="C594" s="207"/>
      <c r="D594" s="131"/>
      <c r="E594" s="131"/>
      <c r="F594" s="243"/>
      <c r="G594" s="131"/>
      <c r="H594" s="243"/>
      <c r="I594" s="243"/>
      <c r="J594" s="243"/>
      <c r="K594" s="243"/>
      <c r="L594" s="243"/>
      <c r="M594" s="243"/>
      <c r="N594" s="243"/>
      <c r="O594" s="243"/>
      <c r="P594" s="243"/>
      <c r="Q594" s="243"/>
      <c r="R594" s="243"/>
      <c r="S594" s="243"/>
      <c r="T594" s="243"/>
      <c r="U594" s="243"/>
      <c r="V594" s="243"/>
      <c r="W594" s="243"/>
      <c r="X594" s="243"/>
      <c r="Y594" s="243"/>
      <c r="Z594" s="243"/>
      <c r="AA594" s="131"/>
      <c r="AB594" s="131"/>
      <c r="AC594" s="131"/>
      <c r="AD594" s="243"/>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row>
    <row r="595" spans="1:68" ht="16.5" customHeight="1">
      <c r="A595" s="207"/>
      <c r="B595" s="207"/>
      <c r="C595" s="207"/>
      <c r="D595" s="131"/>
      <c r="E595" s="131"/>
      <c r="F595" s="243"/>
      <c r="G595" s="131"/>
      <c r="H595" s="243"/>
      <c r="I595" s="243"/>
      <c r="J595" s="243"/>
      <c r="K595" s="243"/>
      <c r="L595" s="243"/>
      <c r="M595" s="243"/>
      <c r="N595" s="243"/>
      <c r="O595" s="243"/>
      <c r="P595" s="243"/>
      <c r="Q595" s="243"/>
      <c r="R595" s="243"/>
      <c r="S595" s="243"/>
      <c r="T595" s="243"/>
      <c r="U595" s="243"/>
      <c r="V595" s="243"/>
      <c r="W595" s="243"/>
      <c r="X595" s="243"/>
      <c r="Y595" s="243"/>
      <c r="Z595" s="243"/>
      <c r="AA595" s="131"/>
      <c r="AB595" s="131"/>
      <c r="AC595" s="131"/>
      <c r="AD595" s="243"/>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row>
    <row r="596" spans="1:68" ht="16.5" customHeight="1">
      <c r="A596" s="207"/>
      <c r="B596" s="207"/>
      <c r="C596" s="207"/>
      <c r="D596" s="131"/>
      <c r="E596" s="131"/>
      <c r="F596" s="243"/>
      <c r="G596" s="131"/>
      <c r="H596" s="243"/>
      <c r="I596" s="243"/>
      <c r="J596" s="243"/>
      <c r="K596" s="243"/>
      <c r="L596" s="243"/>
      <c r="M596" s="243"/>
      <c r="N596" s="243"/>
      <c r="O596" s="243"/>
      <c r="P596" s="243"/>
      <c r="Q596" s="243"/>
      <c r="R596" s="243"/>
      <c r="S596" s="243"/>
      <c r="T596" s="243"/>
      <c r="U596" s="243"/>
      <c r="V596" s="243"/>
      <c r="W596" s="243"/>
      <c r="X596" s="243"/>
      <c r="Y596" s="243"/>
      <c r="Z596" s="243"/>
      <c r="AA596" s="131"/>
      <c r="AB596" s="131"/>
      <c r="AC596" s="131"/>
      <c r="AD596" s="243"/>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row>
    <row r="597" spans="1:68" ht="16.5" customHeight="1">
      <c r="A597" s="207"/>
      <c r="B597" s="207"/>
      <c r="C597" s="207"/>
      <c r="D597" s="131"/>
      <c r="E597" s="131"/>
      <c r="F597" s="243"/>
      <c r="G597" s="131"/>
      <c r="H597" s="243"/>
      <c r="I597" s="243"/>
      <c r="J597" s="243"/>
      <c r="K597" s="243"/>
      <c r="L597" s="243"/>
      <c r="M597" s="243"/>
      <c r="N597" s="243"/>
      <c r="O597" s="243"/>
      <c r="P597" s="243"/>
      <c r="Q597" s="243"/>
      <c r="R597" s="243"/>
      <c r="S597" s="243"/>
      <c r="T597" s="243"/>
      <c r="U597" s="243"/>
      <c r="V597" s="243"/>
      <c r="W597" s="243"/>
      <c r="X597" s="243"/>
      <c r="Y597" s="243"/>
      <c r="Z597" s="243"/>
      <c r="AA597" s="131"/>
      <c r="AB597" s="131"/>
      <c r="AC597" s="131"/>
      <c r="AD597" s="243"/>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row>
    <row r="598" spans="1:68" ht="16.5" customHeight="1">
      <c r="A598" s="207"/>
      <c r="B598" s="207"/>
      <c r="C598" s="207"/>
      <c r="D598" s="131"/>
      <c r="E598" s="131"/>
      <c r="F598" s="243"/>
      <c r="G598" s="131"/>
      <c r="H598" s="243"/>
      <c r="I598" s="243"/>
      <c r="J598" s="243"/>
      <c r="K598" s="243"/>
      <c r="L598" s="243"/>
      <c r="M598" s="243"/>
      <c r="N598" s="243"/>
      <c r="O598" s="243"/>
      <c r="P598" s="243"/>
      <c r="Q598" s="243"/>
      <c r="R598" s="243"/>
      <c r="S598" s="243"/>
      <c r="T598" s="243"/>
      <c r="U598" s="243"/>
      <c r="V598" s="243"/>
      <c r="W598" s="243"/>
      <c r="X598" s="243"/>
      <c r="Y598" s="243"/>
      <c r="Z598" s="243"/>
      <c r="AA598" s="131"/>
      <c r="AB598" s="131"/>
      <c r="AC598" s="131"/>
      <c r="AD598" s="243"/>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row>
    <row r="599" spans="1:68" ht="16.5" customHeight="1">
      <c r="A599" s="207"/>
      <c r="B599" s="207"/>
      <c r="C599" s="207"/>
      <c r="D599" s="131"/>
      <c r="E599" s="131"/>
      <c r="F599" s="243"/>
      <c r="G599" s="131"/>
      <c r="H599" s="243"/>
      <c r="I599" s="243"/>
      <c r="J599" s="243"/>
      <c r="K599" s="243"/>
      <c r="L599" s="243"/>
      <c r="M599" s="243"/>
      <c r="N599" s="243"/>
      <c r="O599" s="243"/>
      <c r="P599" s="243"/>
      <c r="Q599" s="243"/>
      <c r="R599" s="243"/>
      <c r="S599" s="243"/>
      <c r="T599" s="243"/>
      <c r="U599" s="243"/>
      <c r="V599" s="243"/>
      <c r="W599" s="243"/>
      <c r="X599" s="243"/>
      <c r="Y599" s="243"/>
      <c r="Z599" s="243"/>
      <c r="AA599" s="131"/>
      <c r="AB599" s="131"/>
      <c r="AC599" s="131"/>
      <c r="AD599" s="243"/>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131"/>
      <c r="BH599" s="131"/>
      <c r="BI599" s="131"/>
      <c r="BJ599" s="131"/>
      <c r="BK599" s="131"/>
      <c r="BL599" s="131"/>
      <c r="BM599" s="131"/>
      <c r="BN599" s="131"/>
      <c r="BO599" s="131"/>
      <c r="BP599" s="131"/>
    </row>
    <row r="600" spans="1:68" ht="16.5" customHeight="1">
      <c r="A600" s="207"/>
      <c r="B600" s="207"/>
      <c r="C600" s="207"/>
      <c r="D600" s="131"/>
      <c r="E600" s="131"/>
      <c r="F600" s="243"/>
      <c r="G600" s="131"/>
      <c r="H600" s="243"/>
      <c r="I600" s="243"/>
      <c r="J600" s="243"/>
      <c r="K600" s="243"/>
      <c r="L600" s="243"/>
      <c r="M600" s="243"/>
      <c r="N600" s="243"/>
      <c r="O600" s="243"/>
      <c r="P600" s="243"/>
      <c r="Q600" s="243"/>
      <c r="R600" s="243"/>
      <c r="S600" s="243"/>
      <c r="T600" s="243"/>
      <c r="U600" s="243"/>
      <c r="V600" s="243"/>
      <c r="W600" s="243"/>
      <c r="X600" s="243"/>
      <c r="Y600" s="243"/>
      <c r="Z600" s="243"/>
      <c r="AA600" s="131"/>
      <c r="AB600" s="131"/>
      <c r="AC600" s="131"/>
      <c r="AD600" s="243"/>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1"/>
      <c r="BM600" s="131"/>
      <c r="BN600" s="131"/>
      <c r="BO600" s="131"/>
      <c r="BP600" s="131"/>
    </row>
    <row r="601" spans="1:68" ht="16.5" customHeight="1">
      <c r="A601" s="207"/>
      <c r="B601" s="207"/>
      <c r="C601" s="207"/>
      <c r="D601" s="131"/>
      <c r="E601" s="131"/>
      <c r="F601" s="243"/>
      <c r="G601" s="131"/>
      <c r="H601" s="243"/>
      <c r="I601" s="243"/>
      <c r="J601" s="243"/>
      <c r="K601" s="243"/>
      <c r="L601" s="243"/>
      <c r="M601" s="243"/>
      <c r="N601" s="243"/>
      <c r="O601" s="243"/>
      <c r="P601" s="243"/>
      <c r="Q601" s="243"/>
      <c r="R601" s="243"/>
      <c r="S601" s="243"/>
      <c r="T601" s="243"/>
      <c r="U601" s="243"/>
      <c r="V601" s="243"/>
      <c r="W601" s="243"/>
      <c r="X601" s="243"/>
      <c r="Y601" s="243"/>
      <c r="Z601" s="243"/>
      <c r="AA601" s="131"/>
      <c r="AB601" s="131"/>
      <c r="AC601" s="131"/>
      <c r="AD601" s="243"/>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row>
    <row r="602" spans="1:68" ht="16.5" customHeight="1">
      <c r="A602" s="207"/>
      <c r="B602" s="207"/>
      <c r="C602" s="207"/>
      <c r="D602" s="131"/>
      <c r="E602" s="131"/>
      <c r="F602" s="243"/>
      <c r="G602" s="131"/>
      <c r="H602" s="243"/>
      <c r="I602" s="243"/>
      <c r="J602" s="243"/>
      <c r="K602" s="243"/>
      <c r="L602" s="243"/>
      <c r="M602" s="243"/>
      <c r="N602" s="243"/>
      <c r="O602" s="243"/>
      <c r="P602" s="243"/>
      <c r="Q602" s="243"/>
      <c r="R602" s="243"/>
      <c r="S602" s="243"/>
      <c r="T602" s="243"/>
      <c r="U602" s="243"/>
      <c r="V602" s="243"/>
      <c r="W602" s="243"/>
      <c r="X602" s="243"/>
      <c r="Y602" s="243"/>
      <c r="Z602" s="243"/>
      <c r="AA602" s="131"/>
      <c r="AB602" s="131"/>
      <c r="AC602" s="131"/>
      <c r="AD602" s="243"/>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row>
    <row r="603" spans="1:68" ht="16.5" customHeight="1">
      <c r="A603" s="207"/>
      <c r="B603" s="207"/>
      <c r="C603" s="207"/>
      <c r="D603" s="131"/>
      <c r="E603" s="131"/>
      <c r="F603" s="243"/>
      <c r="G603" s="131"/>
      <c r="H603" s="243"/>
      <c r="I603" s="243"/>
      <c r="J603" s="243"/>
      <c r="K603" s="243"/>
      <c r="L603" s="243"/>
      <c r="M603" s="243"/>
      <c r="N603" s="243"/>
      <c r="O603" s="243"/>
      <c r="P603" s="243"/>
      <c r="Q603" s="243"/>
      <c r="R603" s="243"/>
      <c r="S603" s="243"/>
      <c r="T603" s="243"/>
      <c r="U603" s="243"/>
      <c r="V603" s="243"/>
      <c r="W603" s="243"/>
      <c r="X603" s="243"/>
      <c r="Y603" s="243"/>
      <c r="Z603" s="243"/>
      <c r="AA603" s="131"/>
      <c r="AB603" s="131"/>
      <c r="AC603" s="131"/>
      <c r="AD603" s="243"/>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131"/>
      <c r="BH603" s="131"/>
      <c r="BI603" s="131"/>
      <c r="BJ603" s="131"/>
      <c r="BK603" s="131"/>
      <c r="BL603" s="131"/>
      <c r="BM603" s="131"/>
      <c r="BN603" s="131"/>
      <c r="BO603" s="131"/>
      <c r="BP603" s="131"/>
    </row>
    <row r="604" spans="1:68" ht="16.5" customHeight="1">
      <c r="A604" s="207"/>
      <c r="B604" s="207"/>
      <c r="C604" s="207"/>
      <c r="D604" s="131"/>
      <c r="E604" s="131"/>
      <c r="F604" s="243"/>
      <c r="G604" s="131"/>
      <c r="H604" s="243"/>
      <c r="I604" s="243"/>
      <c r="J604" s="243"/>
      <c r="K604" s="243"/>
      <c r="L604" s="243"/>
      <c r="M604" s="243"/>
      <c r="N604" s="243"/>
      <c r="O604" s="243"/>
      <c r="P604" s="243"/>
      <c r="Q604" s="243"/>
      <c r="R604" s="243"/>
      <c r="S604" s="243"/>
      <c r="T604" s="243"/>
      <c r="U604" s="243"/>
      <c r="V604" s="243"/>
      <c r="W604" s="243"/>
      <c r="X604" s="243"/>
      <c r="Y604" s="243"/>
      <c r="Z604" s="243"/>
      <c r="AA604" s="131"/>
      <c r="AB604" s="131"/>
      <c r="AC604" s="131"/>
      <c r="AD604" s="243"/>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row>
    <row r="605" spans="1:68" ht="16.5" customHeight="1">
      <c r="A605" s="207"/>
      <c r="B605" s="207"/>
      <c r="C605" s="207"/>
      <c r="D605" s="131"/>
      <c r="E605" s="131"/>
      <c r="F605" s="243"/>
      <c r="G605" s="131"/>
      <c r="H605" s="243"/>
      <c r="I605" s="243"/>
      <c r="J605" s="243"/>
      <c r="K605" s="243"/>
      <c r="L605" s="243"/>
      <c r="M605" s="243"/>
      <c r="N605" s="243"/>
      <c r="O605" s="243"/>
      <c r="P605" s="243"/>
      <c r="Q605" s="243"/>
      <c r="R605" s="243"/>
      <c r="S605" s="243"/>
      <c r="T605" s="243"/>
      <c r="U605" s="243"/>
      <c r="V605" s="243"/>
      <c r="W605" s="243"/>
      <c r="X605" s="243"/>
      <c r="Y605" s="243"/>
      <c r="Z605" s="243"/>
      <c r="AA605" s="131"/>
      <c r="AB605" s="131"/>
      <c r="AC605" s="131"/>
      <c r="AD605" s="243"/>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row>
    <row r="606" spans="1:68" ht="16.5" customHeight="1">
      <c r="A606" s="207"/>
      <c r="B606" s="207"/>
      <c r="C606" s="207"/>
      <c r="D606" s="131"/>
      <c r="E606" s="131"/>
      <c r="F606" s="243"/>
      <c r="G606" s="131"/>
      <c r="H606" s="243"/>
      <c r="I606" s="243"/>
      <c r="J606" s="243"/>
      <c r="K606" s="243"/>
      <c r="L606" s="243"/>
      <c r="M606" s="243"/>
      <c r="N606" s="243"/>
      <c r="O606" s="243"/>
      <c r="P606" s="243"/>
      <c r="Q606" s="243"/>
      <c r="R606" s="243"/>
      <c r="S606" s="243"/>
      <c r="T606" s="243"/>
      <c r="U606" s="243"/>
      <c r="V606" s="243"/>
      <c r="W606" s="243"/>
      <c r="X606" s="243"/>
      <c r="Y606" s="243"/>
      <c r="Z606" s="243"/>
      <c r="AA606" s="131"/>
      <c r="AB606" s="131"/>
      <c r="AC606" s="131"/>
      <c r="AD606" s="243"/>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row>
    <row r="607" spans="1:68" ht="16.5" customHeight="1">
      <c r="A607" s="207"/>
      <c r="B607" s="207"/>
      <c r="C607" s="207"/>
      <c r="D607" s="131"/>
      <c r="E607" s="131"/>
      <c r="F607" s="243"/>
      <c r="G607" s="131"/>
      <c r="H607" s="243"/>
      <c r="I607" s="243"/>
      <c r="J607" s="243"/>
      <c r="K607" s="243"/>
      <c r="L607" s="243"/>
      <c r="M607" s="243"/>
      <c r="N607" s="243"/>
      <c r="O607" s="243"/>
      <c r="P607" s="243"/>
      <c r="Q607" s="243"/>
      <c r="R607" s="243"/>
      <c r="S607" s="243"/>
      <c r="T607" s="243"/>
      <c r="U607" s="243"/>
      <c r="V607" s="243"/>
      <c r="W607" s="243"/>
      <c r="X607" s="243"/>
      <c r="Y607" s="243"/>
      <c r="Z607" s="243"/>
      <c r="AA607" s="131"/>
      <c r="AB607" s="131"/>
      <c r="AC607" s="131"/>
      <c r="AD607" s="243"/>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131"/>
      <c r="BH607" s="131"/>
      <c r="BI607" s="131"/>
      <c r="BJ607" s="131"/>
      <c r="BK607" s="131"/>
      <c r="BL607" s="131"/>
      <c r="BM607" s="131"/>
      <c r="BN607" s="131"/>
      <c r="BO607" s="131"/>
      <c r="BP607" s="131"/>
    </row>
    <row r="608" spans="1:68" ht="16.5" customHeight="1">
      <c r="A608" s="207"/>
      <c r="B608" s="207"/>
      <c r="C608" s="207"/>
      <c r="D608" s="131"/>
      <c r="E608" s="131"/>
      <c r="F608" s="243"/>
      <c r="G608" s="131"/>
      <c r="H608" s="243"/>
      <c r="I608" s="243"/>
      <c r="J608" s="243"/>
      <c r="K608" s="243"/>
      <c r="L608" s="243"/>
      <c r="M608" s="243"/>
      <c r="N608" s="243"/>
      <c r="O608" s="243"/>
      <c r="P608" s="243"/>
      <c r="Q608" s="243"/>
      <c r="R608" s="243"/>
      <c r="S608" s="243"/>
      <c r="T608" s="243"/>
      <c r="U608" s="243"/>
      <c r="V608" s="243"/>
      <c r="W608" s="243"/>
      <c r="X608" s="243"/>
      <c r="Y608" s="243"/>
      <c r="Z608" s="243"/>
      <c r="AA608" s="131"/>
      <c r="AB608" s="131"/>
      <c r="AC608" s="131"/>
      <c r="AD608" s="243"/>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1"/>
      <c r="BM608" s="131"/>
      <c r="BN608" s="131"/>
      <c r="BO608" s="131"/>
      <c r="BP608" s="131"/>
    </row>
    <row r="609" spans="1:68" ht="16.5" customHeight="1">
      <c r="A609" s="207"/>
      <c r="B609" s="207"/>
      <c r="C609" s="207"/>
      <c r="D609" s="131"/>
      <c r="E609" s="131"/>
      <c r="F609" s="243"/>
      <c r="G609" s="131"/>
      <c r="H609" s="243"/>
      <c r="I609" s="243"/>
      <c r="J609" s="243"/>
      <c r="K609" s="243"/>
      <c r="L609" s="243"/>
      <c r="M609" s="243"/>
      <c r="N609" s="243"/>
      <c r="O609" s="243"/>
      <c r="P609" s="243"/>
      <c r="Q609" s="243"/>
      <c r="R609" s="243"/>
      <c r="S609" s="243"/>
      <c r="T609" s="243"/>
      <c r="U609" s="243"/>
      <c r="V609" s="243"/>
      <c r="W609" s="243"/>
      <c r="X609" s="243"/>
      <c r="Y609" s="243"/>
      <c r="Z609" s="243"/>
      <c r="AA609" s="131"/>
      <c r="AB609" s="131"/>
      <c r="AC609" s="131"/>
      <c r="AD609" s="243"/>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1"/>
      <c r="BM609" s="131"/>
      <c r="BN609" s="131"/>
      <c r="BO609" s="131"/>
      <c r="BP609" s="131"/>
    </row>
    <row r="610" spans="1:68" ht="16.5" customHeight="1">
      <c r="A610" s="207"/>
      <c r="B610" s="207"/>
      <c r="C610" s="207"/>
      <c r="D610" s="131"/>
      <c r="E610" s="131"/>
      <c r="F610" s="243"/>
      <c r="G610" s="131"/>
      <c r="H610" s="243"/>
      <c r="I610" s="243"/>
      <c r="J610" s="243"/>
      <c r="K610" s="243"/>
      <c r="L610" s="243"/>
      <c r="M610" s="243"/>
      <c r="N610" s="243"/>
      <c r="O610" s="243"/>
      <c r="P610" s="243"/>
      <c r="Q610" s="243"/>
      <c r="R610" s="243"/>
      <c r="S610" s="243"/>
      <c r="T610" s="243"/>
      <c r="U610" s="243"/>
      <c r="V610" s="243"/>
      <c r="W610" s="243"/>
      <c r="X610" s="243"/>
      <c r="Y610" s="243"/>
      <c r="Z610" s="243"/>
      <c r="AA610" s="131"/>
      <c r="AB610" s="131"/>
      <c r="AC610" s="131"/>
      <c r="AD610" s="243"/>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131"/>
      <c r="BH610" s="131"/>
      <c r="BI610" s="131"/>
      <c r="BJ610" s="131"/>
      <c r="BK610" s="131"/>
      <c r="BL610" s="131"/>
      <c r="BM610" s="131"/>
      <c r="BN610" s="131"/>
      <c r="BO610" s="131"/>
      <c r="BP610" s="131"/>
    </row>
    <row r="611" spans="1:68" ht="16.5" customHeight="1">
      <c r="A611" s="207"/>
      <c r="B611" s="207"/>
      <c r="C611" s="207"/>
      <c r="D611" s="131"/>
      <c r="E611" s="131"/>
      <c r="F611" s="243"/>
      <c r="G611" s="131"/>
      <c r="H611" s="243"/>
      <c r="I611" s="243"/>
      <c r="J611" s="243"/>
      <c r="K611" s="243"/>
      <c r="L611" s="243"/>
      <c r="M611" s="243"/>
      <c r="N611" s="243"/>
      <c r="O611" s="243"/>
      <c r="P611" s="243"/>
      <c r="Q611" s="243"/>
      <c r="R611" s="243"/>
      <c r="S611" s="243"/>
      <c r="T611" s="243"/>
      <c r="U611" s="243"/>
      <c r="V611" s="243"/>
      <c r="W611" s="243"/>
      <c r="X611" s="243"/>
      <c r="Y611" s="243"/>
      <c r="Z611" s="243"/>
      <c r="AA611" s="131"/>
      <c r="AB611" s="131"/>
      <c r="AC611" s="131"/>
      <c r="AD611" s="243"/>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row>
    <row r="612" spans="1:68" ht="16.5" customHeight="1">
      <c r="A612" s="207"/>
      <c r="B612" s="207"/>
      <c r="C612" s="207"/>
      <c r="D612" s="131"/>
      <c r="E612" s="131"/>
      <c r="F612" s="243"/>
      <c r="G612" s="131"/>
      <c r="H612" s="243"/>
      <c r="I612" s="243"/>
      <c r="J612" s="243"/>
      <c r="K612" s="243"/>
      <c r="L612" s="243"/>
      <c r="M612" s="243"/>
      <c r="N612" s="243"/>
      <c r="O612" s="243"/>
      <c r="P612" s="243"/>
      <c r="Q612" s="243"/>
      <c r="R612" s="243"/>
      <c r="S612" s="243"/>
      <c r="T612" s="243"/>
      <c r="U612" s="243"/>
      <c r="V612" s="243"/>
      <c r="W612" s="243"/>
      <c r="X612" s="243"/>
      <c r="Y612" s="243"/>
      <c r="Z612" s="243"/>
      <c r="AA612" s="131"/>
      <c r="AB612" s="131"/>
      <c r="AC612" s="131"/>
      <c r="AD612" s="243"/>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row>
    <row r="613" spans="1:68" ht="16.5" customHeight="1">
      <c r="A613" s="207"/>
      <c r="B613" s="207"/>
      <c r="C613" s="207"/>
      <c r="D613" s="131"/>
      <c r="E613" s="131"/>
      <c r="F613" s="243"/>
      <c r="G613" s="131"/>
      <c r="H613" s="243"/>
      <c r="I613" s="243"/>
      <c r="J613" s="243"/>
      <c r="K613" s="243"/>
      <c r="L613" s="243"/>
      <c r="M613" s="243"/>
      <c r="N613" s="243"/>
      <c r="O613" s="243"/>
      <c r="P613" s="243"/>
      <c r="Q613" s="243"/>
      <c r="R613" s="243"/>
      <c r="S613" s="243"/>
      <c r="T613" s="243"/>
      <c r="U613" s="243"/>
      <c r="V613" s="243"/>
      <c r="W613" s="243"/>
      <c r="X613" s="243"/>
      <c r="Y613" s="243"/>
      <c r="Z613" s="243"/>
      <c r="AA613" s="131"/>
      <c r="AB613" s="131"/>
      <c r="AC613" s="131"/>
      <c r="AD613" s="243"/>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row>
    <row r="614" spans="1:68" ht="16.5" customHeight="1">
      <c r="A614" s="207"/>
      <c r="B614" s="207"/>
      <c r="C614" s="207"/>
      <c r="D614" s="131"/>
      <c r="E614" s="131"/>
      <c r="F614" s="243"/>
      <c r="G614" s="131"/>
      <c r="H614" s="243"/>
      <c r="I614" s="243"/>
      <c r="J614" s="243"/>
      <c r="K614" s="243"/>
      <c r="L614" s="243"/>
      <c r="M614" s="243"/>
      <c r="N614" s="243"/>
      <c r="O614" s="243"/>
      <c r="P614" s="243"/>
      <c r="Q614" s="243"/>
      <c r="R614" s="243"/>
      <c r="S614" s="243"/>
      <c r="T614" s="243"/>
      <c r="U614" s="243"/>
      <c r="V614" s="243"/>
      <c r="W614" s="243"/>
      <c r="X614" s="243"/>
      <c r="Y614" s="243"/>
      <c r="Z614" s="243"/>
      <c r="AA614" s="131"/>
      <c r="AB614" s="131"/>
      <c r="AC614" s="131"/>
      <c r="AD614" s="243"/>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row>
    <row r="615" spans="1:68" ht="16.5" customHeight="1">
      <c r="A615" s="207"/>
      <c r="B615" s="207"/>
      <c r="C615" s="207"/>
      <c r="D615" s="131"/>
      <c r="E615" s="131"/>
      <c r="F615" s="243"/>
      <c r="G615" s="131"/>
      <c r="H615" s="243"/>
      <c r="I615" s="243"/>
      <c r="J615" s="243"/>
      <c r="K615" s="243"/>
      <c r="L615" s="243"/>
      <c r="M615" s="243"/>
      <c r="N615" s="243"/>
      <c r="O615" s="243"/>
      <c r="P615" s="243"/>
      <c r="Q615" s="243"/>
      <c r="R615" s="243"/>
      <c r="S615" s="243"/>
      <c r="T615" s="243"/>
      <c r="U615" s="243"/>
      <c r="V615" s="243"/>
      <c r="W615" s="243"/>
      <c r="X615" s="243"/>
      <c r="Y615" s="243"/>
      <c r="Z615" s="243"/>
      <c r="AA615" s="131"/>
      <c r="AB615" s="131"/>
      <c r="AC615" s="131"/>
      <c r="AD615" s="243"/>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row>
    <row r="616" spans="1:68" ht="16.5" customHeight="1">
      <c r="A616" s="207"/>
      <c r="B616" s="207"/>
      <c r="C616" s="207"/>
      <c r="D616" s="131"/>
      <c r="E616" s="131"/>
      <c r="F616" s="243"/>
      <c r="G616" s="131"/>
      <c r="H616" s="243"/>
      <c r="I616" s="243"/>
      <c r="J616" s="243"/>
      <c r="K616" s="243"/>
      <c r="L616" s="243"/>
      <c r="M616" s="243"/>
      <c r="N616" s="243"/>
      <c r="O616" s="243"/>
      <c r="P616" s="243"/>
      <c r="Q616" s="243"/>
      <c r="R616" s="243"/>
      <c r="S616" s="243"/>
      <c r="T616" s="243"/>
      <c r="U616" s="243"/>
      <c r="V616" s="243"/>
      <c r="W616" s="243"/>
      <c r="X616" s="243"/>
      <c r="Y616" s="243"/>
      <c r="Z616" s="243"/>
      <c r="AA616" s="131"/>
      <c r="AB616" s="131"/>
      <c r="AC616" s="131"/>
      <c r="AD616" s="243"/>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131"/>
      <c r="BH616" s="131"/>
      <c r="BI616" s="131"/>
      <c r="BJ616" s="131"/>
      <c r="BK616" s="131"/>
      <c r="BL616" s="131"/>
      <c r="BM616" s="131"/>
      <c r="BN616" s="131"/>
      <c r="BO616" s="131"/>
      <c r="BP616" s="131"/>
    </row>
    <row r="617" spans="1:68" ht="16.5" customHeight="1">
      <c r="A617" s="207"/>
      <c r="B617" s="207"/>
      <c r="C617" s="207"/>
      <c r="D617" s="131"/>
      <c r="E617" s="131"/>
      <c r="F617" s="243"/>
      <c r="G617" s="131"/>
      <c r="H617" s="243"/>
      <c r="I617" s="243"/>
      <c r="J617" s="243"/>
      <c r="K617" s="243"/>
      <c r="L617" s="243"/>
      <c r="M617" s="243"/>
      <c r="N617" s="243"/>
      <c r="O617" s="243"/>
      <c r="P617" s="243"/>
      <c r="Q617" s="243"/>
      <c r="R617" s="243"/>
      <c r="S617" s="243"/>
      <c r="T617" s="243"/>
      <c r="U617" s="243"/>
      <c r="V617" s="243"/>
      <c r="W617" s="243"/>
      <c r="X617" s="243"/>
      <c r="Y617" s="243"/>
      <c r="Z617" s="243"/>
      <c r="AA617" s="131"/>
      <c r="AB617" s="131"/>
      <c r="AC617" s="131"/>
      <c r="AD617" s="243"/>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131"/>
      <c r="BH617" s="131"/>
      <c r="BI617" s="131"/>
      <c r="BJ617" s="131"/>
      <c r="BK617" s="131"/>
      <c r="BL617" s="131"/>
      <c r="BM617" s="131"/>
      <c r="BN617" s="131"/>
      <c r="BO617" s="131"/>
      <c r="BP617" s="131"/>
    </row>
    <row r="618" spans="1:68" ht="16.5" customHeight="1">
      <c r="A618" s="207"/>
      <c r="B618" s="207"/>
      <c r="C618" s="207"/>
      <c r="D618" s="131"/>
      <c r="E618" s="131"/>
      <c r="F618" s="243"/>
      <c r="G618" s="131"/>
      <c r="H618" s="243"/>
      <c r="I618" s="243"/>
      <c r="J618" s="243"/>
      <c r="K618" s="243"/>
      <c r="L618" s="243"/>
      <c r="M618" s="243"/>
      <c r="N618" s="243"/>
      <c r="O618" s="243"/>
      <c r="P618" s="243"/>
      <c r="Q618" s="243"/>
      <c r="R618" s="243"/>
      <c r="S618" s="243"/>
      <c r="T618" s="243"/>
      <c r="U618" s="243"/>
      <c r="V618" s="243"/>
      <c r="W618" s="243"/>
      <c r="X618" s="243"/>
      <c r="Y618" s="243"/>
      <c r="Z618" s="243"/>
      <c r="AA618" s="131"/>
      <c r="AB618" s="131"/>
      <c r="AC618" s="131"/>
      <c r="AD618" s="243"/>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131"/>
      <c r="BH618" s="131"/>
      <c r="BI618" s="131"/>
      <c r="BJ618" s="131"/>
      <c r="BK618" s="131"/>
      <c r="BL618" s="131"/>
      <c r="BM618" s="131"/>
      <c r="BN618" s="131"/>
      <c r="BO618" s="131"/>
      <c r="BP618" s="131"/>
    </row>
    <row r="619" spans="1:68" ht="16.5" customHeight="1">
      <c r="A619" s="207"/>
      <c r="B619" s="207"/>
      <c r="C619" s="207"/>
      <c r="D619" s="131"/>
      <c r="E619" s="131"/>
      <c r="F619" s="243"/>
      <c r="G619" s="131"/>
      <c r="H619" s="243"/>
      <c r="I619" s="243"/>
      <c r="J619" s="243"/>
      <c r="K619" s="243"/>
      <c r="L619" s="243"/>
      <c r="M619" s="243"/>
      <c r="N619" s="243"/>
      <c r="O619" s="243"/>
      <c r="P619" s="243"/>
      <c r="Q619" s="243"/>
      <c r="R619" s="243"/>
      <c r="S619" s="243"/>
      <c r="T619" s="243"/>
      <c r="U619" s="243"/>
      <c r="V619" s="243"/>
      <c r="W619" s="243"/>
      <c r="X619" s="243"/>
      <c r="Y619" s="243"/>
      <c r="Z619" s="243"/>
      <c r="AA619" s="131"/>
      <c r="AB619" s="131"/>
      <c r="AC619" s="131"/>
      <c r="AD619" s="243"/>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131"/>
      <c r="BH619" s="131"/>
      <c r="BI619" s="131"/>
      <c r="BJ619" s="131"/>
      <c r="BK619" s="131"/>
      <c r="BL619" s="131"/>
      <c r="BM619" s="131"/>
      <c r="BN619" s="131"/>
      <c r="BO619" s="131"/>
      <c r="BP619" s="131"/>
    </row>
    <row r="620" spans="1:68" ht="16.5" customHeight="1">
      <c r="A620" s="207"/>
      <c r="B620" s="207"/>
      <c r="C620" s="207"/>
      <c r="D620" s="131"/>
      <c r="E620" s="131"/>
      <c r="F620" s="243"/>
      <c r="G620" s="131"/>
      <c r="H620" s="243"/>
      <c r="I620" s="243"/>
      <c r="J620" s="243"/>
      <c r="K620" s="243"/>
      <c r="L620" s="243"/>
      <c r="M620" s="243"/>
      <c r="N620" s="243"/>
      <c r="O620" s="243"/>
      <c r="P620" s="243"/>
      <c r="Q620" s="243"/>
      <c r="R620" s="243"/>
      <c r="S620" s="243"/>
      <c r="T620" s="243"/>
      <c r="U620" s="243"/>
      <c r="V620" s="243"/>
      <c r="W620" s="243"/>
      <c r="X620" s="243"/>
      <c r="Y620" s="243"/>
      <c r="Z620" s="243"/>
      <c r="AA620" s="131"/>
      <c r="AB620" s="131"/>
      <c r="AC620" s="131"/>
      <c r="AD620" s="243"/>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row>
    <row r="621" spans="1:68" ht="16.5" customHeight="1">
      <c r="A621" s="207"/>
      <c r="B621" s="207"/>
      <c r="C621" s="207"/>
      <c r="D621" s="131"/>
      <c r="E621" s="131"/>
      <c r="F621" s="243"/>
      <c r="G621" s="131"/>
      <c r="H621" s="243"/>
      <c r="I621" s="243"/>
      <c r="J621" s="243"/>
      <c r="K621" s="243"/>
      <c r="L621" s="243"/>
      <c r="M621" s="243"/>
      <c r="N621" s="243"/>
      <c r="O621" s="243"/>
      <c r="P621" s="243"/>
      <c r="Q621" s="243"/>
      <c r="R621" s="243"/>
      <c r="S621" s="243"/>
      <c r="T621" s="243"/>
      <c r="U621" s="243"/>
      <c r="V621" s="243"/>
      <c r="W621" s="243"/>
      <c r="X621" s="243"/>
      <c r="Y621" s="243"/>
      <c r="Z621" s="243"/>
      <c r="AA621" s="131"/>
      <c r="AB621" s="131"/>
      <c r="AC621" s="131"/>
      <c r="AD621" s="243"/>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row>
    <row r="622" spans="1:68" ht="16.5" customHeight="1">
      <c r="A622" s="207"/>
      <c r="B622" s="207"/>
      <c r="C622" s="207"/>
      <c r="D622" s="131"/>
      <c r="E622" s="131"/>
      <c r="F622" s="243"/>
      <c r="G622" s="131"/>
      <c r="H622" s="243"/>
      <c r="I622" s="243"/>
      <c r="J622" s="243"/>
      <c r="K622" s="243"/>
      <c r="L622" s="243"/>
      <c r="M622" s="243"/>
      <c r="N622" s="243"/>
      <c r="O622" s="243"/>
      <c r="P622" s="243"/>
      <c r="Q622" s="243"/>
      <c r="R622" s="243"/>
      <c r="S622" s="243"/>
      <c r="T622" s="243"/>
      <c r="U622" s="243"/>
      <c r="V622" s="243"/>
      <c r="W622" s="243"/>
      <c r="X622" s="243"/>
      <c r="Y622" s="243"/>
      <c r="Z622" s="243"/>
      <c r="AA622" s="131"/>
      <c r="AB622" s="131"/>
      <c r="AC622" s="131"/>
      <c r="AD622" s="243"/>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131"/>
      <c r="BH622" s="131"/>
      <c r="BI622" s="131"/>
      <c r="BJ622" s="131"/>
      <c r="BK622" s="131"/>
      <c r="BL622" s="131"/>
      <c r="BM622" s="131"/>
      <c r="BN622" s="131"/>
      <c r="BO622" s="131"/>
      <c r="BP622" s="131"/>
    </row>
    <row r="623" spans="1:68" ht="16.5" customHeight="1">
      <c r="A623" s="207"/>
      <c r="B623" s="207"/>
      <c r="C623" s="207"/>
      <c r="D623" s="131"/>
      <c r="E623" s="131"/>
      <c r="F623" s="243"/>
      <c r="G623" s="131"/>
      <c r="H623" s="243"/>
      <c r="I623" s="243"/>
      <c r="J623" s="243"/>
      <c r="K623" s="243"/>
      <c r="L623" s="243"/>
      <c r="M623" s="243"/>
      <c r="N623" s="243"/>
      <c r="O623" s="243"/>
      <c r="P623" s="243"/>
      <c r="Q623" s="243"/>
      <c r="R623" s="243"/>
      <c r="S623" s="243"/>
      <c r="T623" s="243"/>
      <c r="U623" s="243"/>
      <c r="V623" s="243"/>
      <c r="W623" s="243"/>
      <c r="X623" s="243"/>
      <c r="Y623" s="243"/>
      <c r="Z623" s="243"/>
      <c r="AA623" s="131"/>
      <c r="AB623" s="131"/>
      <c r="AC623" s="131"/>
      <c r="AD623" s="243"/>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row>
    <row r="624" spans="1:68" ht="16.5" customHeight="1">
      <c r="A624" s="207"/>
      <c r="B624" s="207"/>
      <c r="C624" s="207"/>
      <c r="D624" s="131"/>
      <c r="E624" s="131"/>
      <c r="F624" s="243"/>
      <c r="G624" s="131"/>
      <c r="H624" s="243"/>
      <c r="I624" s="243"/>
      <c r="J624" s="243"/>
      <c r="K624" s="243"/>
      <c r="L624" s="243"/>
      <c r="M624" s="243"/>
      <c r="N624" s="243"/>
      <c r="O624" s="243"/>
      <c r="P624" s="243"/>
      <c r="Q624" s="243"/>
      <c r="R624" s="243"/>
      <c r="S624" s="243"/>
      <c r="T624" s="243"/>
      <c r="U624" s="243"/>
      <c r="V624" s="243"/>
      <c r="W624" s="243"/>
      <c r="X624" s="243"/>
      <c r="Y624" s="243"/>
      <c r="Z624" s="243"/>
      <c r="AA624" s="131"/>
      <c r="AB624" s="131"/>
      <c r="AC624" s="131"/>
      <c r="AD624" s="243"/>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row>
    <row r="625" spans="1:68" ht="16.5" customHeight="1">
      <c r="A625" s="207"/>
      <c r="B625" s="207"/>
      <c r="C625" s="207"/>
      <c r="D625" s="131"/>
      <c r="E625" s="131"/>
      <c r="F625" s="243"/>
      <c r="G625" s="131"/>
      <c r="H625" s="243"/>
      <c r="I625" s="243"/>
      <c r="J625" s="243"/>
      <c r="K625" s="243"/>
      <c r="L625" s="243"/>
      <c r="M625" s="243"/>
      <c r="N625" s="243"/>
      <c r="O625" s="243"/>
      <c r="P625" s="243"/>
      <c r="Q625" s="243"/>
      <c r="R625" s="243"/>
      <c r="S625" s="243"/>
      <c r="T625" s="243"/>
      <c r="U625" s="243"/>
      <c r="V625" s="243"/>
      <c r="W625" s="243"/>
      <c r="X625" s="243"/>
      <c r="Y625" s="243"/>
      <c r="Z625" s="243"/>
      <c r="AA625" s="131"/>
      <c r="AB625" s="131"/>
      <c r="AC625" s="131"/>
      <c r="AD625" s="243"/>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row>
    <row r="626" spans="1:68" ht="16.5" customHeight="1">
      <c r="A626" s="207"/>
      <c r="B626" s="207"/>
      <c r="C626" s="207"/>
      <c r="D626" s="131"/>
      <c r="E626" s="131"/>
      <c r="F626" s="243"/>
      <c r="G626" s="131"/>
      <c r="H626" s="243"/>
      <c r="I626" s="243"/>
      <c r="J626" s="243"/>
      <c r="K626" s="243"/>
      <c r="L626" s="243"/>
      <c r="M626" s="243"/>
      <c r="N626" s="243"/>
      <c r="O626" s="243"/>
      <c r="P626" s="243"/>
      <c r="Q626" s="243"/>
      <c r="R626" s="243"/>
      <c r="S626" s="243"/>
      <c r="T626" s="243"/>
      <c r="U626" s="243"/>
      <c r="V626" s="243"/>
      <c r="W626" s="243"/>
      <c r="X626" s="243"/>
      <c r="Y626" s="243"/>
      <c r="Z626" s="243"/>
      <c r="AA626" s="131"/>
      <c r="AB626" s="131"/>
      <c r="AC626" s="131"/>
      <c r="AD626" s="243"/>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131"/>
      <c r="BH626" s="131"/>
      <c r="BI626" s="131"/>
      <c r="BJ626" s="131"/>
      <c r="BK626" s="131"/>
      <c r="BL626" s="131"/>
      <c r="BM626" s="131"/>
      <c r="BN626" s="131"/>
      <c r="BO626" s="131"/>
      <c r="BP626" s="131"/>
    </row>
    <row r="627" spans="1:68" ht="16.5" customHeight="1">
      <c r="A627" s="207"/>
      <c r="B627" s="207"/>
      <c r="C627" s="207"/>
      <c r="D627" s="131"/>
      <c r="E627" s="131"/>
      <c r="F627" s="243"/>
      <c r="G627" s="131"/>
      <c r="H627" s="243"/>
      <c r="I627" s="243"/>
      <c r="J627" s="243"/>
      <c r="K627" s="243"/>
      <c r="L627" s="243"/>
      <c r="M627" s="243"/>
      <c r="N627" s="243"/>
      <c r="O627" s="243"/>
      <c r="P627" s="243"/>
      <c r="Q627" s="243"/>
      <c r="R627" s="243"/>
      <c r="S627" s="243"/>
      <c r="T627" s="243"/>
      <c r="U627" s="243"/>
      <c r="V627" s="243"/>
      <c r="W627" s="243"/>
      <c r="X627" s="243"/>
      <c r="Y627" s="243"/>
      <c r="Z627" s="243"/>
      <c r="AA627" s="131"/>
      <c r="AB627" s="131"/>
      <c r="AC627" s="131"/>
      <c r="AD627" s="243"/>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row>
    <row r="628" spans="1:68" ht="16.5" customHeight="1">
      <c r="A628" s="207"/>
      <c r="B628" s="207"/>
      <c r="C628" s="207"/>
      <c r="D628" s="131"/>
      <c r="E628" s="131"/>
      <c r="F628" s="243"/>
      <c r="G628" s="131"/>
      <c r="H628" s="243"/>
      <c r="I628" s="243"/>
      <c r="J628" s="243"/>
      <c r="K628" s="243"/>
      <c r="L628" s="243"/>
      <c r="M628" s="243"/>
      <c r="N628" s="243"/>
      <c r="O628" s="243"/>
      <c r="P628" s="243"/>
      <c r="Q628" s="243"/>
      <c r="R628" s="243"/>
      <c r="S628" s="243"/>
      <c r="T628" s="243"/>
      <c r="U628" s="243"/>
      <c r="V628" s="243"/>
      <c r="W628" s="243"/>
      <c r="X628" s="243"/>
      <c r="Y628" s="243"/>
      <c r="Z628" s="243"/>
      <c r="AA628" s="131"/>
      <c r="AB628" s="131"/>
      <c r="AC628" s="131"/>
      <c r="AD628" s="243"/>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131"/>
      <c r="BH628" s="131"/>
      <c r="BI628" s="131"/>
      <c r="BJ628" s="131"/>
      <c r="BK628" s="131"/>
      <c r="BL628" s="131"/>
      <c r="BM628" s="131"/>
      <c r="BN628" s="131"/>
      <c r="BO628" s="131"/>
      <c r="BP628" s="131"/>
    </row>
    <row r="629" spans="1:68" ht="16.5" customHeight="1">
      <c r="A629" s="207"/>
      <c r="B629" s="207"/>
      <c r="C629" s="207"/>
      <c r="D629" s="131"/>
      <c r="E629" s="131"/>
      <c r="F629" s="243"/>
      <c r="G629" s="131"/>
      <c r="H629" s="243"/>
      <c r="I629" s="243"/>
      <c r="J629" s="243"/>
      <c r="K629" s="243"/>
      <c r="L629" s="243"/>
      <c r="M629" s="243"/>
      <c r="N629" s="243"/>
      <c r="O629" s="243"/>
      <c r="P629" s="243"/>
      <c r="Q629" s="243"/>
      <c r="R629" s="243"/>
      <c r="S629" s="243"/>
      <c r="T629" s="243"/>
      <c r="U629" s="243"/>
      <c r="V629" s="243"/>
      <c r="W629" s="243"/>
      <c r="X629" s="243"/>
      <c r="Y629" s="243"/>
      <c r="Z629" s="243"/>
      <c r="AA629" s="131"/>
      <c r="AB629" s="131"/>
      <c r="AC629" s="131"/>
      <c r="AD629" s="243"/>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131"/>
      <c r="BH629" s="131"/>
      <c r="BI629" s="131"/>
      <c r="BJ629" s="131"/>
      <c r="BK629" s="131"/>
      <c r="BL629" s="131"/>
      <c r="BM629" s="131"/>
      <c r="BN629" s="131"/>
      <c r="BO629" s="131"/>
      <c r="BP629" s="131"/>
    </row>
    <row r="630" spans="1:68" ht="16.5" customHeight="1">
      <c r="A630" s="207"/>
      <c r="B630" s="207"/>
      <c r="C630" s="207"/>
      <c r="D630" s="131"/>
      <c r="E630" s="131"/>
      <c r="F630" s="243"/>
      <c r="G630" s="131"/>
      <c r="H630" s="243"/>
      <c r="I630" s="243"/>
      <c r="J630" s="243"/>
      <c r="K630" s="243"/>
      <c r="L630" s="243"/>
      <c r="M630" s="243"/>
      <c r="N630" s="243"/>
      <c r="O630" s="243"/>
      <c r="P630" s="243"/>
      <c r="Q630" s="243"/>
      <c r="R630" s="243"/>
      <c r="S630" s="243"/>
      <c r="T630" s="243"/>
      <c r="U630" s="243"/>
      <c r="V630" s="243"/>
      <c r="W630" s="243"/>
      <c r="X630" s="243"/>
      <c r="Y630" s="243"/>
      <c r="Z630" s="243"/>
      <c r="AA630" s="131"/>
      <c r="AB630" s="131"/>
      <c r="AC630" s="131"/>
      <c r="AD630" s="243"/>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131"/>
      <c r="BH630" s="131"/>
      <c r="BI630" s="131"/>
      <c r="BJ630" s="131"/>
      <c r="BK630" s="131"/>
      <c r="BL630" s="131"/>
      <c r="BM630" s="131"/>
      <c r="BN630" s="131"/>
      <c r="BO630" s="131"/>
      <c r="BP630" s="131"/>
    </row>
    <row r="631" spans="1:68" ht="16.5" customHeight="1">
      <c r="A631" s="207"/>
      <c r="B631" s="207"/>
      <c r="C631" s="207"/>
      <c r="D631" s="131"/>
      <c r="E631" s="131"/>
      <c r="F631" s="243"/>
      <c r="G631" s="131"/>
      <c r="H631" s="243"/>
      <c r="I631" s="243"/>
      <c r="J631" s="243"/>
      <c r="K631" s="243"/>
      <c r="L631" s="243"/>
      <c r="M631" s="243"/>
      <c r="N631" s="243"/>
      <c r="O631" s="243"/>
      <c r="P631" s="243"/>
      <c r="Q631" s="243"/>
      <c r="R631" s="243"/>
      <c r="S631" s="243"/>
      <c r="T631" s="243"/>
      <c r="U631" s="243"/>
      <c r="V631" s="243"/>
      <c r="W631" s="243"/>
      <c r="X631" s="243"/>
      <c r="Y631" s="243"/>
      <c r="Z631" s="243"/>
      <c r="AA631" s="131"/>
      <c r="AB631" s="131"/>
      <c r="AC631" s="131"/>
      <c r="AD631" s="243"/>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131"/>
      <c r="BH631" s="131"/>
      <c r="BI631" s="131"/>
      <c r="BJ631" s="131"/>
      <c r="BK631" s="131"/>
      <c r="BL631" s="131"/>
      <c r="BM631" s="131"/>
      <c r="BN631" s="131"/>
      <c r="BO631" s="131"/>
      <c r="BP631" s="131"/>
    </row>
    <row r="632" spans="1:68" ht="16.5" customHeight="1">
      <c r="A632" s="207"/>
      <c r="B632" s="207"/>
      <c r="C632" s="207"/>
      <c r="D632" s="131"/>
      <c r="E632" s="131"/>
      <c r="F632" s="243"/>
      <c r="G632" s="131"/>
      <c r="H632" s="243"/>
      <c r="I632" s="243"/>
      <c r="J632" s="243"/>
      <c r="K632" s="243"/>
      <c r="L632" s="243"/>
      <c r="M632" s="243"/>
      <c r="N632" s="243"/>
      <c r="O632" s="243"/>
      <c r="P632" s="243"/>
      <c r="Q632" s="243"/>
      <c r="R632" s="243"/>
      <c r="S632" s="243"/>
      <c r="T632" s="243"/>
      <c r="U632" s="243"/>
      <c r="V632" s="243"/>
      <c r="W632" s="243"/>
      <c r="X632" s="243"/>
      <c r="Y632" s="243"/>
      <c r="Z632" s="243"/>
      <c r="AA632" s="131"/>
      <c r="AB632" s="131"/>
      <c r="AC632" s="131"/>
      <c r="AD632" s="243"/>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131"/>
      <c r="BH632" s="131"/>
      <c r="BI632" s="131"/>
      <c r="BJ632" s="131"/>
      <c r="BK632" s="131"/>
      <c r="BL632" s="131"/>
      <c r="BM632" s="131"/>
      <c r="BN632" s="131"/>
      <c r="BO632" s="131"/>
      <c r="BP632" s="131"/>
    </row>
    <row r="633" spans="1:68" ht="16.5" customHeight="1">
      <c r="A633" s="207"/>
      <c r="B633" s="207"/>
      <c r="C633" s="207"/>
      <c r="D633" s="131"/>
      <c r="E633" s="131"/>
      <c r="F633" s="243"/>
      <c r="G633" s="131"/>
      <c r="H633" s="243"/>
      <c r="I633" s="243"/>
      <c r="J633" s="243"/>
      <c r="K633" s="243"/>
      <c r="L633" s="243"/>
      <c r="M633" s="243"/>
      <c r="N633" s="243"/>
      <c r="O633" s="243"/>
      <c r="P633" s="243"/>
      <c r="Q633" s="243"/>
      <c r="R633" s="243"/>
      <c r="S633" s="243"/>
      <c r="T633" s="243"/>
      <c r="U633" s="243"/>
      <c r="V633" s="243"/>
      <c r="W633" s="243"/>
      <c r="X633" s="243"/>
      <c r="Y633" s="243"/>
      <c r="Z633" s="243"/>
      <c r="AA633" s="131"/>
      <c r="AB633" s="131"/>
      <c r="AC633" s="131"/>
      <c r="AD633" s="243"/>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131"/>
      <c r="BH633" s="131"/>
      <c r="BI633" s="131"/>
      <c r="BJ633" s="131"/>
      <c r="BK633" s="131"/>
      <c r="BL633" s="131"/>
      <c r="BM633" s="131"/>
      <c r="BN633" s="131"/>
      <c r="BO633" s="131"/>
      <c r="BP633" s="131"/>
    </row>
    <row r="634" spans="1:68" ht="16.5" customHeight="1">
      <c r="A634" s="207"/>
      <c r="B634" s="207"/>
      <c r="C634" s="207"/>
      <c r="D634" s="131"/>
      <c r="E634" s="131"/>
      <c r="F634" s="243"/>
      <c r="G634" s="131"/>
      <c r="H634" s="243"/>
      <c r="I634" s="243"/>
      <c r="J634" s="243"/>
      <c r="K634" s="243"/>
      <c r="L634" s="243"/>
      <c r="M634" s="243"/>
      <c r="N634" s="243"/>
      <c r="O634" s="243"/>
      <c r="P634" s="243"/>
      <c r="Q634" s="243"/>
      <c r="R634" s="243"/>
      <c r="S634" s="243"/>
      <c r="T634" s="243"/>
      <c r="U634" s="243"/>
      <c r="V634" s="243"/>
      <c r="W634" s="243"/>
      <c r="X634" s="243"/>
      <c r="Y634" s="243"/>
      <c r="Z634" s="243"/>
      <c r="AA634" s="131"/>
      <c r="AB634" s="131"/>
      <c r="AC634" s="131"/>
      <c r="AD634" s="243"/>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131"/>
      <c r="BH634" s="131"/>
      <c r="BI634" s="131"/>
      <c r="BJ634" s="131"/>
      <c r="BK634" s="131"/>
      <c r="BL634" s="131"/>
      <c r="BM634" s="131"/>
      <c r="BN634" s="131"/>
      <c r="BO634" s="131"/>
      <c r="BP634" s="131"/>
    </row>
    <row r="635" spans="1:68" ht="16.5" customHeight="1">
      <c r="A635" s="207"/>
      <c r="B635" s="207"/>
      <c r="C635" s="207"/>
      <c r="D635" s="131"/>
      <c r="E635" s="131"/>
      <c r="F635" s="243"/>
      <c r="G635" s="131"/>
      <c r="H635" s="243"/>
      <c r="I635" s="243"/>
      <c r="J635" s="243"/>
      <c r="K635" s="243"/>
      <c r="L635" s="243"/>
      <c r="M635" s="243"/>
      <c r="N635" s="243"/>
      <c r="O635" s="243"/>
      <c r="P635" s="243"/>
      <c r="Q635" s="243"/>
      <c r="R635" s="243"/>
      <c r="S635" s="243"/>
      <c r="T635" s="243"/>
      <c r="U635" s="243"/>
      <c r="V635" s="243"/>
      <c r="W635" s="243"/>
      <c r="X635" s="243"/>
      <c r="Y635" s="243"/>
      <c r="Z635" s="243"/>
      <c r="AA635" s="131"/>
      <c r="AB635" s="131"/>
      <c r="AC635" s="131"/>
      <c r="AD635" s="243"/>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row>
    <row r="636" spans="1:68" ht="16.5" customHeight="1">
      <c r="A636" s="207"/>
      <c r="B636" s="207"/>
      <c r="C636" s="207"/>
      <c r="D636" s="131"/>
      <c r="E636" s="131"/>
      <c r="F636" s="243"/>
      <c r="G636" s="131"/>
      <c r="H636" s="243"/>
      <c r="I636" s="243"/>
      <c r="J636" s="243"/>
      <c r="K636" s="243"/>
      <c r="L636" s="243"/>
      <c r="M636" s="243"/>
      <c r="N636" s="243"/>
      <c r="O636" s="243"/>
      <c r="P636" s="243"/>
      <c r="Q636" s="243"/>
      <c r="R636" s="243"/>
      <c r="S636" s="243"/>
      <c r="T636" s="243"/>
      <c r="U636" s="243"/>
      <c r="V636" s="243"/>
      <c r="W636" s="243"/>
      <c r="X636" s="243"/>
      <c r="Y636" s="243"/>
      <c r="Z636" s="243"/>
      <c r="AA636" s="131"/>
      <c r="AB636" s="131"/>
      <c r="AC636" s="131"/>
      <c r="AD636" s="243"/>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row>
    <row r="637" spans="1:68" ht="16.5" customHeight="1">
      <c r="A637" s="207"/>
      <c r="B637" s="207"/>
      <c r="C637" s="207"/>
      <c r="D637" s="131"/>
      <c r="E637" s="131"/>
      <c r="F637" s="243"/>
      <c r="G637" s="131"/>
      <c r="H637" s="243"/>
      <c r="I637" s="243"/>
      <c r="J637" s="243"/>
      <c r="K637" s="243"/>
      <c r="L637" s="243"/>
      <c r="M637" s="243"/>
      <c r="N637" s="243"/>
      <c r="O637" s="243"/>
      <c r="P637" s="243"/>
      <c r="Q637" s="243"/>
      <c r="R637" s="243"/>
      <c r="S637" s="243"/>
      <c r="T637" s="243"/>
      <c r="U637" s="243"/>
      <c r="V637" s="243"/>
      <c r="W637" s="243"/>
      <c r="X637" s="243"/>
      <c r="Y637" s="243"/>
      <c r="Z637" s="243"/>
      <c r="AA637" s="131"/>
      <c r="AB637" s="131"/>
      <c r="AC637" s="131"/>
      <c r="AD637" s="243"/>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row>
    <row r="638" spans="1:68" ht="16.5" customHeight="1">
      <c r="A638" s="207"/>
      <c r="B638" s="207"/>
      <c r="C638" s="207"/>
      <c r="D638" s="131"/>
      <c r="E638" s="131"/>
      <c r="F638" s="243"/>
      <c r="G638" s="131"/>
      <c r="H638" s="243"/>
      <c r="I638" s="243"/>
      <c r="J638" s="243"/>
      <c r="K638" s="243"/>
      <c r="L638" s="243"/>
      <c r="M638" s="243"/>
      <c r="N638" s="243"/>
      <c r="O638" s="243"/>
      <c r="P638" s="243"/>
      <c r="Q638" s="243"/>
      <c r="R638" s="243"/>
      <c r="S638" s="243"/>
      <c r="T638" s="243"/>
      <c r="U638" s="243"/>
      <c r="V638" s="243"/>
      <c r="W638" s="243"/>
      <c r="X638" s="243"/>
      <c r="Y638" s="243"/>
      <c r="Z638" s="243"/>
      <c r="AA638" s="131"/>
      <c r="AB638" s="131"/>
      <c r="AC638" s="131"/>
      <c r="AD638" s="243"/>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131"/>
      <c r="BH638" s="131"/>
      <c r="BI638" s="131"/>
      <c r="BJ638" s="131"/>
      <c r="BK638" s="131"/>
      <c r="BL638" s="131"/>
      <c r="BM638" s="131"/>
      <c r="BN638" s="131"/>
      <c r="BO638" s="131"/>
      <c r="BP638" s="131"/>
    </row>
    <row r="639" spans="1:68" ht="16.5" customHeight="1">
      <c r="A639" s="207"/>
      <c r="B639" s="207"/>
      <c r="C639" s="207"/>
      <c r="D639" s="131"/>
      <c r="E639" s="131"/>
      <c r="F639" s="243"/>
      <c r="G639" s="131"/>
      <c r="H639" s="243"/>
      <c r="I639" s="243"/>
      <c r="J639" s="243"/>
      <c r="K639" s="243"/>
      <c r="L639" s="243"/>
      <c r="M639" s="243"/>
      <c r="N639" s="243"/>
      <c r="O639" s="243"/>
      <c r="P639" s="243"/>
      <c r="Q639" s="243"/>
      <c r="R639" s="243"/>
      <c r="S639" s="243"/>
      <c r="T639" s="243"/>
      <c r="U639" s="243"/>
      <c r="V639" s="243"/>
      <c r="W639" s="243"/>
      <c r="X639" s="243"/>
      <c r="Y639" s="243"/>
      <c r="Z639" s="243"/>
      <c r="AA639" s="131"/>
      <c r="AB639" s="131"/>
      <c r="AC639" s="131"/>
      <c r="AD639" s="243"/>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1"/>
      <c r="BM639" s="131"/>
      <c r="BN639" s="131"/>
      <c r="BO639" s="131"/>
      <c r="BP639" s="131"/>
    </row>
    <row r="640" spans="1:68" ht="16.5" customHeight="1">
      <c r="A640" s="207"/>
      <c r="B640" s="207"/>
      <c r="C640" s="207"/>
      <c r="D640" s="131"/>
      <c r="E640" s="131"/>
      <c r="F640" s="243"/>
      <c r="G640" s="131"/>
      <c r="H640" s="243"/>
      <c r="I640" s="243"/>
      <c r="J640" s="243"/>
      <c r="K640" s="243"/>
      <c r="L640" s="243"/>
      <c r="M640" s="243"/>
      <c r="N640" s="243"/>
      <c r="O640" s="243"/>
      <c r="P640" s="243"/>
      <c r="Q640" s="243"/>
      <c r="R640" s="243"/>
      <c r="S640" s="243"/>
      <c r="T640" s="243"/>
      <c r="U640" s="243"/>
      <c r="V640" s="243"/>
      <c r="W640" s="243"/>
      <c r="X640" s="243"/>
      <c r="Y640" s="243"/>
      <c r="Z640" s="243"/>
      <c r="AA640" s="131"/>
      <c r="AB640" s="131"/>
      <c r="AC640" s="131"/>
      <c r="AD640" s="243"/>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1"/>
      <c r="BM640" s="131"/>
      <c r="BN640" s="131"/>
      <c r="BO640" s="131"/>
      <c r="BP640" s="131"/>
    </row>
    <row r="641" spans="1:68" ht="16.5" customHeight="1">
      <c r="A641" s="207"/>
      <c r="B641" s="207"/>
      <c r="C641" s="207"/>
      <c r="D641" s="131"/>
      <c r="E641" s="131"/>
      <c r="F641" s="243"/>
      <c r="G641" s="131"/>
      <c r="H641" s="243"/>
      <c r="I641" s="243"/>
      <c r="J641" s="243"/>
      <c r="K641" s="243"/>
      <c r="L641" s="243"/>
      <c r="M641" s="243"/>
      <c r="N641" s="243"/>
      <c r="O641" s="243"/>
      <c r="P641" s="243"/>
      <c r="Q641" s="243"/>
      <c r="R641" s="243"/>
      <c r="S641" s="243"/>
      <c r="T641" s="243"/>
      <c r="U641" s="243"/>
      <c r="V641" s="243"/>
      <c r="W641" s="243"/>
      <c r="X641" s="243"/>
      <c r="Y641" s="243"/>
      <c r="Z641" s="243"/>
      <c r="AA641" s="131"/>
      <c r="AB641" s="131"/>
      <c r="AC641" s="131"/>
      <c r="AD641" s="243"/>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row>
    <row r="642" spans="1:68" ht="16.5" customHeight="1">
      <c r="A642" s="207"/>
      <c r="B642" s="207"/>
      <c r="C642" s="207"/>
      <c r="D642" s="131"/>
      <c r="E642" s="131"/>
      <c r="F642" s="243"/>
      <c r="G642" s="131"/>
      <c r="H642" s="243"/>
      <c r="I642" s="243"/>
      <c r="J642" s="243"/>
      <c r="K642" s="243"/>
      <c r="L642" s="243"/>
      <c r="M642" s="243"/>
      <c r="N642" s="243"/>
      <c r="O642" s="243"/>
      <c r="P642" s="243"/>
      <c r="Q642" s="243"/>
      <c r="R642" s="243"/>
      <c r="S642" s="243"/>
      <c r="T642" s="243"/>
      <c r="U642" s="243"/>
      <c r="V642" s="243"/>
      <c r="W642" s="243"/>
      <c r="X642" s="243"/>
      <c r="Y642" s="243"/>
      <c r="Z642" s="243"/>
      <c r="AA642" s="131"/>
      <c r="AB642" s="131"/>
      <c r="AC642" s="131"/>
      <c r="AD642" s="243"/>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row>
    <row r="643" spans="1:68" ht="16.5" customHeight="1">
      <c r="A643" s="207"/>
      <c r="B643" s="207"/>
      <c r="C643" s="207"/>
      <c r="D643" s="131"/>
      <c r="E643" s="131"/>
      <c r="F643" s="243"/>
      <c r="G643" s="131"/>
      <c r="H643" s="243"/>
      <c r="I643" s="243"/>
      <c r="J643" s="243"/>
      <c r="K643" s="243"/>
      <c r="L643" s="243"/>
      <c r="M643" s="243"/>
      <c r="N643" s="243"/>
      <c r="O643" s="243"/>
      <c r="P643" s="243"/>
      <c r="Q643" s="243"/>
      <c r="R643" s="243"/>
      <c r="S643" s="243"/>
      <c r="T643" s="243"/>
      <c r="U643" s="243"/>
      <c r="V643" s="243"/>
      <c r="W643" s="243"/>
      <c r="X643" s="243"/>
      <c r="Y643" s="243"/>
      <c r="Z643" s="243"/>
      <c r="AA643" s="131"/>
      <c r="AB643" s="131"/>
      <c r="AC643" s="131"/>
      <c r="AD643" s="243"/>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row>
    <row r="644" spans="1:68" ht="16.5" customHeight="1">
      <c r="A644" s="207"/>
      <c r="B644" s="207"/>
      <c r="C644" s="207"/>
      <c r="D644" s="131"/>
      <c r="E644" s="131"/>
      <c r="F644" s="243"/>
      <c r="G644" s="131"/>
      <c r="H644" s="243"/>
      <c r="I644" s="243"/>
      <c r="J644" s="243"/>
      <c r="K644" s="243"/>
      <c r="L644" s="243"/>
      <c r="M644" s="243"/>
      <c r="N644" s="243"/>
      <c r="O644" s="243"/>
      <c r="P644" s="243"/>
      <c r="Q644" s="243"/>
      <c r="R644" s="243"/>
      <c r="S644" s="243"/>
      <c r="T644" s="243"/>
      <c r="U644" s="243"/>
      <c r="V644" s="243"/>
      <c r="W644" s="243"/>
      <c r="X644" s="243"/>
      <c r="Y644" s="243"/>
      <c r="Z644" s="243"/>
      <c r="AA644" s="131"/>
      <c r="AB644" s="131"/>
      <c r="AC644" s="131"/>
      <c r="AD644" s="243"/>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1"/>
      <c r="BM644" s="131"/>
      <c r="BN644" s="131"/>
      <c r="BO644" s="131"/>
      <c r="BP644" s="131"/>
    </row>
    <row r="645" spans="1:68" ht="16.5" customHeight="1">
      <c r="A645" s="207"/>
      <c r="B645" s="207"/>
      <c r="C645" s="207"/>
      <c r="D645" s="131"/>
      <c r="E645" s="131"/>
      <c r="F645" s="243"/>
      <c r="G645" s="131"/>
      <c r="H645" s="243"/>
      <c r="I645" s="243"/>
      <c r="J645" s="243"/>
      <c r="K645" s="243"/>
      <c r="L645" s="243"/>
      <c r="M645" s="243"/>
      <c r="N645" s="243"/>
      <c r="O645" s="243"/>
      <c r="P645" s="243"/>
      <c r="Q645" s="243"/>
      <c r="R645" s="243"/>
      <c r="S645" s="243"/>
      <c r="T645" s="243"/>
      <c r="U645" s="243"/>
      <c r="V645" s="243"/>
      <c r="W645" s="243"/>
      <c r="X645" s="243"/>
      <c r="Y645" s="243"/>
      <c r="Z645" s="243"/>
      <c r="AA645" s="131"/>
      <c r="AB645" s="131"/>
      <c r="AC645" s="131"/>
      <c r="AD645" s="243"/>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131"/>
      <c r="BH645" s="131"/>
      <c r="BI645" s="131"/>
      <c r="BJ645" s="131"/>
      <c r="BK645" s="131"/>
      <c r="BL645" s="131"/>
      <c r="BM645" s="131"/>
      <c r="BN645" s="131"/>
      <c r="BO645" s="131"/>
      <c r="BP645" s="131"/>
    </row>
    <row r="646" spans="1:68" ht="16.5" customHeight="1">
      <c r="A646" s="207"/>
      <c r="B646" s="207"/>
      <c r="C646" s="207"/>
      <c r="D646" s="131"/>
      <c r="E646" s="131"/>
      <c r="F646" s="243"/>
      <c r="G646" s="131"/>
      <c r="H646" s="243"/>
      <c r="I646" s="243"/>
      <c r="J646" s="243"/>
      <c r="K646" s="243"/>
      <c r="L646" s="243"/>
      <c r="M646" s="243"/>
      <c r="N646" s="243"/>
      <c r="O646" s="243"/>
      <c r="P646" s="243"/>
      <c r="Q646" s="243"/>
      <c r="R646" s="243"/>
      <c r="S646" s="243"/>
      <c r="T646" s="243"/>
      <c r="U646" s="243"/>
      <c r="V646" s="243"/>
      <c r="W646" s="243"/>
      <c r="X646" s="243"/>
      <c r="Y646" s="243"/>
      <c r="Z646" s="243"/>
      <c r="AA646" s="131"/>
      <c r="AB646" s="131"/>
      <c r="AC646" s="131"/>
      <c r="AD646" s="243"/>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131"/>
      <c r="BH646" s="131"/>
      <c r="BI646" s="131"/>
      <c r="BJ646" s="131"/>
      <c r="BK646" s="131"/>
      <c r="BL646" s="131"/>
      <c r="BM646" s="131"/>
      <c r="BN646" s="131"/>
      <c r="BO646" s="131"/>
      <c r="BP646" s="131"/>
    </row>
    <row r="647" spans="1:68" ht="16.5" customHeight="1">
      <c r="A647" s="207"/>
      <c r="B647" s="207"/>
      <c r="C647" s="207"/>
      <c r="D647" s="131"/>
      <c r="E647" s="131"/>
      <c r="F647" s="243"/>
      <c r="G647" s="131"/>
      <c r="H647" s="243"/>
      <c r="I647" s="243"/>
      <c r="J647" s="243"/>
      <c r="K647" s="243"/>
      <c r="L647" s="243"/>
      <c r="M647" s="243"/>
      <c r="N647" s="243"/>
      <c r="O647" s="243"/>
      <c r="P647" s="243"/>
      <c r="Q647" s="243"/>
      <c r="R647" s="243"/>
      <c r="S647" s="243"/>
      <c r="T647" s="243"/>
      <c r="U647" s="243"/>
      <c r="V647" s="243"/>
      <c r="W647" s="243"/>
      <c r="X647" s="243"/>
      <c r="Y647" s="243"/>
      <c r="Z647" s="243"/>
      <c r="AA647" s="131"/>
      <c r="AB647" s="131"/>
      <c r="AC647" s="131"/>
      <c r="AD647" s="243"/>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row>
    <row r="648" spans="1:68" ht="16.5" customHeight="1">
      <c r="A648" s="207"/>
      <c r="B648" s="207"/>
      <c r="C648" s="207"/>
      <c r="D648" s="131"/>
      <c r="E648" s="131"/>
      <c r="F648" s="243"/>
      <c r="G648" s="131"/>
      <c r="H648" s="243"/>
      <c r="I648" s="243"/>
      <c r="J648" s="243"/>
      <c r="K648" s="243"/>
      <c r="L648" s="243"/>
      <c r="M648" s="243"/>
      <c r="N648" s="243"/>
      <c r="O648" s="243"/>
      <c r="P648" s="243"/>
      <c r="Q648" s="243"/>
      <c r="R648" s="243"/>
      <c r="S648" s="243"/>
      <c r="T648" s="243"/>
      <c r="U648" s="243"/>
      <c r="V648" s="243"/>
      <c r="W648" s="243"/>
      <c r="X648" s="243"/>
      <c r="Y648" s="243"/>
      <c r="Z648" s="243"/>
      <c r="AA648" s="131"/>
      <c r="AB648" s="131"/>
      <c r="AC648" s="131"/>
      <c r="AD648" s="243"/>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row>
    <row r="649" spans="1:68" ht="16.5" customHeight="1">
      <c r="A649" s="207"/>
      <c r="B649" s="207"/>
      <c r="C649" s="207"/>
      <c r="D649" s="131"/>
      <c r="E649" s="131"/>
      <c r="F649" s="243"/>
      <c r="G649" s="131"/>
      <c r="H649" s="243"/>
      <c r="I649" s="243"/>
      <c r="J649" s="243"/>
      <c r="K649" s="243"/>
      <c r="L649" s="243"/>
      <c r="M649" s="243"/>
      <c r="N649" s="243"/>
      <c r="O649" s="243"/>
      <c r="P649" s="243"/>
      <c r="Q649" s="243"/>
      <c r="R649" s="243"/>
      <c r="S649" s="243"/>
      <c r="T649" s="243"/>
      <c r="U649" s="243"/>
      <c r="V649" s="243"/>
      <c r="W649" s="243"/>
      <c r="X649" s="243"/>
      <c r="Y649" s="243"/>
      <c r="Z649" s="243"/>
      <c r="AA649" s="131"/>
      <c r="AB649" s="131"/>
      <c r="AC649" s="131"/>
      <c r="AD649" s="243"/>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row>
    <row r="650" spans="1:68" ht="16.5" customHeight="1">
      <c r="A650" s="207"/>
      <c r="B650" s="207"/>
      <c r="C650" s="207"/>
      <c r="D650" s="131"/>
      <c r="E650" s="131"/>
      <c r="F650" s="243"/>
      <c r="G650" s="131"/>
      <c r="H650" s="243"/>
      <c r="I650" s="243"/>
      <c r="J650" s="243"/>
      <c r="K650" s="243"/>
      <c r="L650" s="243"/>
      <c r="M650" s="243"/>
      <c r="N650" s="243"/>
      <c r="O650" s="243"/>
      <c r="P650" s="243"/>
      <c r="Q650" s="243"/>
      <c r="R650" s="243"/>
      <c r="S650" s="243"/>
      <c r="T650" s="243"/>
      <c r="U650" s="243"/>
      <c r="V650" s="243"/>
      <c r="W650" s="243"/>
      <c r="X650" s="243"/>
      <c r="Y650" s="243"/>
      <c r="Z650" s="243"/>
      <c r="AA650" s="131"/>
      <c r="AB650" s="131"/>
      <c r="AC650" s="131"/>
      <c r="AD650" s="243"/>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row>
    <row r="651" spans="1:68" ht="16.5" customHeight="1">
      <c r="A651" s="207"/>
      <c r="B651" s="207"/>
      <c r="C651" s="207"/>
      <c r="D651" s="131"/>
      <c r="E651" s="131"/>
      <c r="F651" s="243"/>
      <c r="G651" s="131"/>
      <c r="H651" s="243"/>
      <c r="I651" s="243"/>
      <c r="J651" s="243"/>
      <c r="K651" s="243"/>
      <c r="L651" s="243"/>
      <c r="M651" s="243"/>
      <c r="N651" s="243"/>
      <c r="O651" s="243"/>
      <c r="P651" s="243"/>
      <c r="Q651" s="243"/>
      <c r="R651" s="243"/>
      <c r="S651" s="243"/>
      <c r="T651" s="243"/>
      <c r="U651" s="243"/>
      <c r="V651" s="243"/>
      <c r="W651" s="243"/>
      <c r="X651" s="243"/>
      <c r="Y651" s="243"/>
      <c r="Z651" s="243"/>
      <c r="AA651" s="131"/>
      <c r="AB651" s="131"/>
      <c r="AC651" s="131"/>
      <c r="AD651" s="243"/>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1"/>
      <c r="BM651" s="131"/>
      <c r="BN651" s="131"/>
      <c r="BO651" s="131"/>
      <c r="BP651" s="131"/>
    </row>
    <row r="652" spans="1:68" ht="16.5" customHeight="1">
      <c r="A652" s="207"/>
      <c r="B652" s="207"/>
      <c r="C652" s="207"/>
      <c r="D652" s="131"/>
      <c r="E652" s="131"/>
      <c r="F652" s="243"/>
      <c r="G652" s="131"/>
      <c r="H652" s="243"/>
      <c r="I652" s="243"/>
      <c r="J652" s="243"/>
      <c r="K652" s="243"/>
      <c r="L652" s="243"/>
      <c r="M652" s="243"/>
      <c r="N652" s="243"/>
      <c r="O652" s="243"/>
      <c r="P652" s="243"/>
      <c r="Q652" s="243"/>
      <c r="R652" s="243"/>
      <c r="S652" s="243"/>
      <c r="T652" s="243"/>
      <c r="U652" s="243"/>
      <c r="V652" s="243"/>
      <c r="W652" s="243"/>
      <c r="X652" s="243"/>
      <c r="Y652" s="243"/>
      <c r="Z652" s="243"/>
      <c r="AA652" s="131"/>
      <c r="AB652" s="131"/>
      <c r="AC652" s="131"/>
      <c r="AD652" s="243"/>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1"/>
      <c r="BM652" s="131"/>
      <c r="BN652" s="131"/>
      <c r="BO652" s="131"/>
      <c r="BP652" s="131"/>
    </row>
    <row r="653" spans="1:68" ht="16.5" customHeight="1">
      <c r="A653" s="207"/>
      <c r="B653" s="207"/>
      <c r="C653" s="207"/>
      <c r="D653" s="131"/>
      <c r="E653" s="131"/>
      <c r="F653" s="243"/>
      <c r="G653" s="131"/>
      <c r="H653" s="243"/>
      <c r="I653" s="243"/>
      <c r="J653" s="243"/>
      <c r="K653" s="243"/>
      <c r="L653" s="243"/>
      <c r="M653" s="243"/>
      <c r="N653" s="243"/>
      <c r="O653" s="243"/>
      <c r="P653" s="243"/>
      <c r="Q653" s="243"/>
      <c r="R653" s="243"/>
      <c r="S653" s="243"/>
      <c r="T653" s="243"/>
      <c r="U653" s="243"/>
      <c r="V653" s="243"/>
      <c r="W653" s="243"/>
      <c r="X653" s="243"/>
      <c r="Y653" s="243"/>
      <c r="Z653" s="243"/>
      <c r="AA653" s="131"/>
      <c r="AB653" s="131"/>
      <c r="AC653" s="131"/>
      <c r="AD653" s="243"/>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131"/>
      <c r="BH653" s="131"/>
      <c r="BI653" s="131"/>
      <c r="BJ653" s="131"/>
      <c r="BK653" s="131"/>
      <c r="BL653" s="131"/>
      <c r="BM653" s="131"/>
      <c r="BN653" s="131"/>
      <c r="BO653" s="131"/>
      <c r="BP653" s="131"/>
    </row>
    <row r="654" spans="1:68" ht="16.5" customHeight="1">
      <c r="A654" s="207"/>
      <c r="B654" s="207"/>
      <c r="C654" s="207"/>
      <c r="D654" s="131"/>
      <c r="E654" s="131"/>
      <c r="F654" s="243"/>
      <c r="G654" s="131"/>
      <c r="H654" s="243"/>
      <c r="I654" s="243"/>
      <c r="J654" s="243"/>
      <c r="K654" s="243"/>
      <c r="L654" s="243"/>
      <c r="M654" s="243"/>
      <c r="N654" s="243"/>
      <c r="O654" s="243"/>
      <c r="P654" s="243"/>
      <c r="Q654" s="243"/>
      <c r="R654" s="243"/>
      <c r="S654" s="243"/>
      <c r="T654" s="243"/>
      <c r="U654" s="243"/>
      <c r="V654" s="243"/>
      <c r="W654" s="243"/>
      <c r="X654" s="243"/>
      <c r="Y654" s="243"/>
      <c r="Z654" s="243"/>
      <c r="AA654" s="131"/>
      <c r="AB654" s="131"/>
      <c r="AC654" s="131"/>
      <c r="AD654" s="243"/>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row>
    <row r="655" spans="1:68" ht="16.5" customHeight="1">
      <c r="A655" s="207"/>
      <c r="B655" s="207"/>
      <c r="C655" s="207"/>
      <c r="D655" s="131"/>
      <c r="E655" s="131"/>
      <c r="F655" s="243"/>
      <c r="G655" s="131"/>
      <c r="H655" s="243"/>
      <c r="I655" s="243"/>
      <c r="J655" s="243"/>
      <c r="K655" s="243"/>
      <c r="L655" s="243"/>
      <c r="M655" s="243"/>
      <c r="N655" s="243"/>
      <c r="O655" s="243"/>
      <c r="P655" s="243"/>
      <c r="Q655" s="243"/>
      <c r="R655" s="243"/>
      <c r="S655" s="243"/>
      <c r="T655" s="243"/>
      <c r="U655" s="243"/>
      <c r="V655" s="243"/>
      <c r="W655" s="243"/>
      <c r="X655" s="243"/>
      <c r="Y655" s="243"/>
      <c r="Z655" s="243"/>
      <c r="AA655" s="131"/>
      <c r="AB655" s="131"/>
      <c r="AC655" s="131"/>
      <c r="AD655" s="243"/>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row>
    <row r="656" spans="1:68" ht="16.5" customHeight="1">
      <c r="A656" s="207"/>
      <c r="B656" s="207"/>
      <c r="C656" s="207"/>
      <c r="D656" s="131"/>
      <c r="E656" s="131"/>
      <c r="F656" s="243"/>
      <c r="G656" s="131"/>
      <c r="H656" s="243"/>
      <c r="I656" s="243"/>
      <c r="J656" s="243"/>
      <c r="K656" s="243"/>
      <c r="L656" s="243"/>
      <c r="M656" s="243"/>
      <c r="N656" s="243"/>
      <c r="O656" s="243"/>
      <c r="P656" s="243"/>
      <c r="Q656" s="243"/>
      <c r="R656" s="243"/>
      <c r="S656" s="243"/>
      <c r="T656" s="243"/>
      <c r="U656" s="243"/>
      <c r="V656" s="243"/>
      <c r="W656" s="243"/>
      <c r="X656" s="243"/>
      <c r="Y656" s="243"/>
      <c r="Z656" s="243"/>
      <c r="AA656" s="131"/>
      <c r="AB656" s="131"/>
      <c r="AC656" s="131"/>
      <c r="AD656" s="243"/>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1"/>
      <c r="BM656" s="131"/>
      <c r="BN656" s="131"/>
      <c r="BO656" s="131"/>
      <c r="BP656" s="131"/>
    </row>
    <row r="657" spans="1:68" ht="16.5" customHeight="1">
      <c r="A657" s="207"/>
      <c r="B657" s="207"/>
      <c r="C657" s="207"/>
      <c r="D657" s="131"/>
      <c r="E657" s="131"/>
      <c r="F657" s="243"/>
      <c r="G657" s="131"/>
      <c r="H657" s="243"/>
      <c r="I657" s="243"/>
      <c r="J657" s="243"/>
      <c r="K657" s="243"/>
      <c r="L657" s="243"/>
      <c r="M657" s="243"/>
      <c r="N657" s="243"/>
      <c r="O657" s="243"/>
      <c r="P657" s="243"/>
      <c r="Q657" s="243"/>
      <c r="R657" s="243"/>
      <c r="S657" s="243"/>
      <c r="T657" s="243"/>
      <c r="U657" s="243"/>
      <c r="V657" s="243"/>
      <c r="W657" s="243"/>
      <c r="X657" s="243"/>
      <c r="Y657" s="243"/>
      <c r="Z657" s="243"/>
      <c r="AA657" s="131"/>
      <c r="AB657" s="131"/>
      <c r="AC657" s="131"/>
      <c r="AD657" s="243"/>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131"/>
      <c r="BH657" s="131"/>
      <c r="BI657" s="131"/>
      <c r="BJ657" s="131"/>
      <c r="BK657" s="131"/>
      <c r="BL657" s="131"/>
      <c r="BM657" s="131"/>
      <c r="BN657" s="131"/>
      <c r="BO657" s="131"/>
      <c r="BP657" s="131"/>
    </row>
    <row r="658" spans="1:68" ht="16.5" customHeight="1">
      <c r="A658" s="207"/>
      <c r="B658" s="207"/>
      <c r="C658" s="207"/>
      <c r="D658" s="131"/>
      <c r="E658" s="131"/>
      <c r="F658" s="243"/>
      <c r="G658" s="131"/>
      <c r="H658" s="243"/>
      <c r="I658" s="243"/>
      <c r="J658" s="243"/>
      <c r="K658" s="243"/>
      <c r="L658" s="243"/>
      <c r="M658" s="243"/>
      <c r="N658" s="243"/>
      <c r="O658" s="243"/>
      <c r="P658" s="243"/>
      <c r="Q658" s="243"/>
      <c r="R658" s="243"/>
      <c r="S658" s="243"/>
      <c r="T658" s="243"/>
      <c r="U658" s="243"/>
      <c r="V658" s="243"/>
      <c r="W658" s="243"/>
      <c r="X658" s="243"/>
      <c r="Y658" s="243"/>
      <c r="Z658" s="243"/>
      <c r="AA658" s="131"/>
      <c r="AB658" s="131"/>
      <c r="AC658" s="131"/>
      <c r="AD658" s="243"/>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row>
    <row r="659" spans="1:68" ht="16.5" customHeight="1">
      <c r="A659" s="207"/>
      <c r="B659" s="207"/>
      <c r="C659" s="207"/>
      <c r="D659" s="131"/>
      <c r="E659" s="131"/>
      <c r="F659" s="243"/>
      <c r="G659" s="131"/>
      <c r="H659" s="243"/>
      <c r="I659" s="243"/>
      <c r="J659" s="243"/>
      <c r="K659" s="243"/>
      <c r="L659" s="243"/>
      <c r="M659" s="243"/>
      <c r="N659" s="243"/>
      <c r="O659" s="243"/>
      <c r="P659" s="243"/>
      <c r="Q659" s="243"/>
      <c r="R659" s="243"/>
      <c r="S659" s="243"/>
      <c r="T659" s="243"/>
      <c r="U659" s="243"/>
      <c r="V659" s="243"/>
      <c r="W659" s="243"/>
      <c r="X659" s="243"/>
      <c r="Y659" s="243"/>
      <c r="Z659" s="243"/>
      <c r="AA659" s="131"/>
      <c r="AB659" s="131"/>
      <c r="AC659" s="131"/>
      <c r="AD659" s="243"/>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1"/>
      <c r="BM659" s="131"/>
      <c r="BN659" s="131"/>
      <c r="BO659" s="131"/>
      <c r="BP659" s="131"/>
    </row>
    <row r="660" spans="1:68" ht="16.5" customHeight="1">
      <c r="A660" s="207"/>
      <c r="B660" s="207"/>
      <c r="C660" s="207"/>
      <c r="D660" s="131"/>
      <c r="E660" s="131"/>
      <c r="F660" s="243"/>
      <c r="G660" s="131"/>
      <c r="H660" s="243"/>
      <c r="I660" s="243"/>
      <c r="J660" s="243"/>
      <c r="K660" s="243"/>
      <c r="L660" s="243"/>
      <c r="M660" s="243"/>
      <c r="N660" s="243"/>
      <c r="O660" s="243"/>
      <c r="P660" s="243"/>
      <c r="Q660" s="243"/>
      <c r="R660" s="243"/>
      <c r="S660" s="243"/>
      <c r="T660" s="243"/>
      <c r="U660" s="243"/>
      <c r="V660" s="243"/>
      <c r="W660" s="243"/>
      <c r="X660" s="243"/>
      <c r="Y660" s="243"/>
      <c r="Z660" s="243"/>
      <c r="AA660" s="131"/>
      <c r="AB660" s="131"/>
      <c r="AC660" s="131"/>
      <c r="AD660" s="243"/>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1"/>
      <c r="BM660" s="131"/>
      <c r="BN660" s="131"/>
      <c r="BO660" s="131"/>
      <c r="BP660" s="131"/>
    </row>
    <row r="661" spans="1:68" ht="16.5" customHeight="1">
      <c r="A661" s="207"/>
      <c r="B661" s="207"/>
      <c r="C661" s="207"/>
      <c r="D661" s="131"/>
      <c r="E661" s="131"/>
      <c r="F661" s="243"/>
      <c r="G661" s="131"/>
      <c r="H661" s="243"/>
      <c r="I661" s="243"/>
      <c r="J661" s="243"/>
      <c r="K661" s="243"/>
      <c r="L661" s="243"/>
      <c r="M661" s="243"/>
      <c r="N661" s="243"/>
      <c r="O661" s="243"/>
      <c r="P661" s="243"/>
      <c r="Q661" s="243"/>
      <c r="R661" s="243"/>
      <c r="S661" s="243"/>
      <c r="T661" s="243"/>
      <c r="U661" s="243"/>
      <c r="V661" s="243"/>
      <c r="W661" s="243"/>
      <c r="X661" s="243"/>
      <c r="Y661" s="243"/>
      <c r="Z661" s="243"/>
      <c r="AA661" s="131"/>
      <c r="AB661" s="131"/>
      <c r="AC661" s="131"/>
      <c r="AD661" s="243"/>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131"/>
      <c r="BH661" s="131"/>
      <c r="BI661" s="131"/>
      <c r="BJ661" s="131"/>
      <c r="BK661" s="131"/>
      <c r="BL661" s="131"/>
      <c r="BM661" s="131"/>
      <c r="BN661" s="131"/>
      <c r="BO661" s="131"/>
      <c r="BP661" s="131"/>
    </row>
    <row r="662" spans="1:68" ht="16.5" customHeight="1">
      <c r="A662" s="207"/>
      <c r="B662" s="207"/>
      <c r="C662" s="207"/>
      <c r="D662" s="131"/>
      <c r="E662" s="131"/>
      <c r="F662" s="243"/>
      <c r="G662" s="131"/>
      <c r="H662" s="243"/>
      <c r="I662" s="243"/>
      <c r="J662" s="243"/>
      <c r="K662" s="243"/>
      <c r="L662" s="243"/>
      <c r="M662" s="243"/>
      <c r="N662" s="243"/>
      <c r="O662" s="243"/>
      <c r="P662" s="243"/>
      <c r="Q662" s="243"/>
      <c r="R662" s="243"/>
      <c r="S662" s="243"/>
      <c r="T662" s="243"/>
      <c r="U662" s="243"/>
      <c r="V662" s="243"/>
      <c r="W662" s="243"/>
      <c r="X662" s="243"/>
      <c r="Y662" s="243"/>
      <c r="Z662" s="243"/>
      <c r="AA662" s="131"/>
      <c r="AB662" s="131"/>
      <c r="AC662" s="131"/>
      <c r="AD662" s="243"/>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131"/>
      <c r="BH662" s="131"/>
      <c r="BI662" s="131"/>
      <c r="BJ662" s="131"/>
      <c r="BK662" s="131"/>
      <c r="BL662" s="131"/>
      <c r="BM662" s="131"/>
      <c r="BN662" s="131"/>
      <c r="BO662" s="131"/>
      <c r="BP662" s="131"/>
    </row>
    <row r="663" spans="1:68" ht="16.5" customHeight="1">
      <c r="A663" s="207"/>
      <c r="B663" s="207"/>
      <c r="C663" s="207"/>
      <c r="D663" s="131"/>
      <c r="E663" s="131"/>
      <c r="F663" s="243"/>
      <c r="G663" s="131"/>
      <c r="H663" s="243"/>
      <c r="I663" s="243"/>
      <c r="J663" s="243"/>
      <c r="K663" s="243"/>
      <c r="L663" s="243"/>
      <c r="M663" s="243"/>
      <c r="N663" s="243"/>
      <c r="O663" s="243"/>
      <c r="P663" s="243"/>
      <c r="Q663" s="243"/>
      <c r="R663" s="243"/>
      <c r="S663" s="243"/>
      <c r="T663" s="243"/>
      <c r="U663" s="243"/>
      <c r="V663" s="243"/>
      <c r="W663" s="243"/>
      <c r="X663" s="243"/>
      <c r="Y663" s="243"/>
      <c r="Z663" s="243"/>
      <c r="AA663" s="131"/>
      <c r="AB663" s="131"/>
      <c r="AC663" s="131"/>
      <c r="AD663" s="243"/>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row>
    <row r="664" spans="1:68" ht="16.5" customHeight="1">
      <c r="A664" s="207"/>
      <c r="B664" s="207"/>
      <c r="C664" s="207"/>
      <c r="D664" s="131"/>
      <c r="E664" s="131"/>
      <c r="F664" s="243"/>
      <c r="G664" s="131"/>
      <c r="H664" s="243"/>
      <c r="I664" s="243"/>
      <c r="J664" s="243"/>
      <c r="K664" s="243"/>
      <c r="L664" s="243"/>
      <c r="M664" s="243"/>
      <c r="N664" s="243"/>
      <c r="O664" s="243"/>
      <c r="P664" s="243"/>
      <c r="Q664" s="243"/>
      <c r="R664" s="243"/>
      <c r="S664" s="243"/>
      <c r="T664" s="243"/>
      <c r="U664" s="243"/>
      <c r="V664" s="243"/>
      <c r="W664" s="243"/>
      <c r="X664" s="243"/>
      <c r="Y664" s="243"/>
      <c r="Z664" s="243"/>
      <c r="AA664" s="131"/>
      <c r="AB664" s="131"/>
      <c r="AC664" s="131"/>
      <c r="AD664" s="243"/>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row>
    <row r="665" spans="1:68" ht="16.5" customHeight="1">
      <c r="A665" s="207"/>
      <c r="B665" s="207"/>
      <c r="C665" s="207"/>
      <c r="D665" s="131"/>
      <c r="E665" s="131"/>
      <c r="F665" s="243"/>
      <c r="G665" s="131"/>
      <c r="H665" s="243"/>
      <c r="I665" s="243"/>
      <c r="J665" s="243"/>
      <c r="K665" s="243"/>
      <c r="L665" s="243"/>
      <c r="M665" s="243"/>
      <c r="N665" s="243"/>
      <c r="O665" s="243"/>
      <c r="P665" s="243"/>
      <c r="Q665" s="243"/>
      <c r="R665" s="243"/>
      <c r="S665" s="243"/>
      <c r="T665" s="243"/>
      <c r="U665" s="243"/>
      <c r="V665" s="243"/>
      <c r="W665" s="243"/>
      <c r="X665" s="243"/>
      <c r="Y665" s="243"/>
      <c r="Z665" s="243"/>
      <c r="AA665" s="131"/>
      <c r="AB665" s="131"/>
      <c r="AC665" s="131"/>
      <c r="AD665" s="243"/>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131"/>
      <c r="BH665" s="131"/>
      <c r="BI665" s="131"/>
      <c r="BJ665" s="131"/>
      <c r="BK665" s="131"/>
      <c r="BL665" s="131"/>
      <c r="BM665" s="131"/>
      <c r="BN665" s="131"/>
      <c r="BO665" s="131"/>
      <c r="BP665" s="131"/>
    </row>
    <row r="666" spans="1:68" ht="16.5" customHeight="1">
      <c r="A666" s="207"/>
      <c r="B666" s="207"/>
      <c r="C666" s="207"/>
      <c r="D666" s="131"/>
      <c r="E666" s="131"/>
      <c r="F666" s="243"/>
      <c r="G666" s="131"/>
      <c r="H666" s="243"/>
      <c r="I666" s="243"/>
      <c r="J666" s="243"/>
      <c r="K666" s="243"/>
      <c r="L666" s="243"/>
      <c r="M666" s="243"/>
      <c r="N666" s="243"/>
      <c r="O666" s="243"/>
      <c r="P666" s="243"/>
      <c r="Q666" s="243"/>
      <c r="R666" s="243"/>
      <c r="S666" s="243"/>
      <c r="T666" s="243"/>
      <c r="U666" s="243"/>
      <c r="V666" s="243"/>
      <c r="W666" s="243"/>
      <c r="X666" s="243"/>
      <c r="Y666" s="243"/>
      <c r="Z666" s="243"/>
      <c r="AA666" s="131"/>
      <c r="AB666" s="131"/>
      <c r="AC666" s="131"/>
      <c r="AD666" s="243"/>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row>
    <row r="667" spans="1:68" ht="16.5" customHeight="1">
      <c r="A667" s="207"/>
      <c r="B667" s="207"/>
      <c r="C667" s="207"/>
      <c r="D667" s="131"/>
      <c r="E667" s="131"/>
      <c r="F667" s="243"/>
      <c r="G667" s="131"/>
      <c r="H667" s="243"/>
      <c r="I667" s="243"/>
      <c r="J667" s="243"/>
      <c r="K667" s="243"/>
      <c r="L667" s="243"/>
      <c r="M667" s="243"/>
      <c r="N667" s="243"/>
      <c r="O667" s="243"/>
      <c r="P667" s="243"/>
      <c r="Q667" s="243"/>
      <c r="R667" s="243"/>
      <c r="S667" s="243"/>
      <c r="T667" s="243"/>
      <c r="U667" s="243"/>
      <c r="V667" s="243"/>
      <c r="W667" s="243"/>
      <c r="X667" s="243"/>
      <c r="Y667" s="243"/>
      <c r="Z667" s="243"/>
      <c r="AA667" s="131"/>
      <c r="AB667" s="131"/>
      <c r="AC667" s="131"/>
      <c r="AD667" s="243"/>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row>
    <row r="668" spans="1:68" ht="16.5" customHeight="1">
      <c r="A668" s="207"/>
      <c r="B668" s="207"/>
      <c r="C668" s="207"/>
      <c r="D668" s="131"/>
      <c r="E668" s="131"/>
      <c r="F668" s="243"/>
      <c r="G668" s="131"/>
      <c r="H668" s="243"/>
      <c r="I668" s="243"/>
      <c r="J668" s="243"/>
      <c r="K668" s="243"/>
      <c r="L668" s="243"/>
      <c r="M668" s="243"/>
      <c r="N668" s="243"/>
      <c r="O668" s="243"/>
      <c r="P668" s="243"/>
      <c r="Q668" s="243"/>
      <c r="R668" s="243"/>
      <c r="S668" s="243"/>
      <c r="T668" s="243"/>
      <c r="U668" s="243"/>
      <c r="V668" s="243"/>
      <c r="W668" s="243"/>
      <c r="X668" s="243"/>
      <c r="Y668" s="243"/>
      <c r="Z668" s="243"/>
      <c r="AA668" s="131"/>
      <c r="AB668" s="131"/>
      <c r="AC668" s="131"/>
      <c r="AD668" s="243"/>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row>
    <row r="669" spans="1:68" ht="16.5" customHeight="1">
      <c r="A669" s="207"/>
      <c r="B669" s="207"/>
      <c r="C669" s="207"/>
      <c r="D669" s="131"/>
      <c r="E669" s="131"/>
      <c r="F669" s="243"/>
      <c r="G669" s="131"/>
      <c r="H669" s="243"/>
      <c r="I669" s="243"/>
      <c r="J669" s="243"/>
      <c r="K669" s="243"/>
      <c r="L669" s="243"/>
      <c r="M669" s="243"/>
      <c r="N669" s="243"/>
      <c r="O669" s="243"/>
      <c r="P669" s="243"/>
      <c r="Q669" s="243"/>
      <c r="R669" s="243"/>
      <c r="S669" s="243"/>
      <c r="T669" s="243"/>
      <c r="U669" s="243"/>
      <c r="V669" s="243"/>
      <c r="W669" s="243"/>
      <c r="X669" s="243"/>
      <c r="Y669" s="243"/>
      <c r="Z669" s="243"/>
      <c r="AA669" s="131"/>
      <c r="AB669" s="131"/>
      <c r="AC669" s="131"/>
      <c r="AD669" s="243"/>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row>
    <row r="670" spans="1:68" ht="16.5" customHeight="1">
      <c r="A670" s="207"/>
      <c r="B670" s="207"/>
      <c r="C670" s="207"/>
      <c r="D670" s="131"/>
      <c r="E670" s="131"/>
      <c r="F670" s="243"/>
      <c r="G670" s="131"/>
      <c r="H670" s="243"/>
      <c r="I670" s="243"/>
      <c r="J670" s="243"/>
      <c r="K670" s="243"/>
      <c r="L670" s="243"/>
      <c r="M670" s="243"/>
      <c r="N670" s="243"/>
      <c r="O670" s="243"/>
      <c r="P670" s="243"/>
      <c r="Q670" s="243"/>
      <c r="R670" s="243"/>
      <c r="S670" s="243"/>
      <c r="T670" s="243"/>
      <c r="U670" s="243"/>
      <c r="V670" s="243"/>
      <c r="W670" s="243"/>
      <c r="X670" s="243"/>
      <c r="Y670" s="243"/>
      <c r="Z670" s="243"/>
      <c r="AA670" s="131"/>
      <c r="AB670" s="131"/>
      <c r="AC670" s="131"/>
      <c r="AD670" s="243"/>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row>
    <row r="671" spans="1:68" ht="16.5" customHeight="1">
      <c r="A671" s="207"/>
      <c r="B671" s="207"/>
      <c r="C671" s="207"/>
      <c r="D671" s="131"/>
      <c r="E671" s="131"/>
      <c r="F671" s="243"/>
      <c r="G671" s="131"/>
      <c r="H671" s="243"/>
      <c r="I671" s="243"/>
      <c r="J671" s="243"/>
      <c r="K671" s="243"/>
      <c r="L671" s="243"/>
      <c r="M671" s="243"/>
      <c r="N671" s="243"/>
      <c r="O671" s="243"/>
      <c r="P671" s="243"/>
      <c r="Q671" s="243"/>
      <c r="R671" s="243"/>
      <c r="S671" s="243"/>
      <c r="T671" s="243"/>
      <c r="U671" s="243"/>
      <c r="V671" s="243"/>
      <c r="W671" s="243"/>
      <c r="X671" s="243"/>
      <c r="Y671" s="243"/>
      <c r="Z671" s="243"/>
      <c r="AA671" s="131"/>
      <c r="AB671" s="131"/>
      <c r="AC671" s="131"/>
      <c r="AD671" s="243"/>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row>
    <row r="672" spans="1:68" ht="16.5" customHeight="1">
      <c r="A672" s="207"/>
      <c r="B672" s="207"/>
      <c r="C672" s="207"/>
      <c r="D672" s="131"/>
      <c r="E672" s="131"/>
      <c r="F672" s="243"/>
      <c r="G672" s="131"/>
      <c r="H672" s="243"/>
      <c r="I672" s="243"/>
      <c r="J672" s="243"/>
      <c r="K672" s="243"/>
      <c r="L672" s="243"/>
      <c r="M672" s="243"/>
      <c r="N672" s="243"/>
      <c r="O672" s="243"/>
      <c r="P672" s="243"/>
      <c r="Q672" s="243"/>
      <c r="R672" s="243"/>
      <c r="S672" s="243"/>
      <c r="T672" s="243"/>
      <c r="U672" s="243"/>
      <c r="V672" s="243"/>
      <c r="W672" s="243"/>
      <c r="X672" s="243"/>
      <c r="Y672" s="243"/>
      <c r="Z672" s="243"/>
      <c r="AA672" s="131"/>
      <c r="AB672" s="131"/>
      <c r="AC672" s="131"/>
      <c r="AD672" s="243"/>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row>
    <row r="673" spans="1:68" ht="16.5" customHeight="1">
      <c r="A673" s="207"/>
      <c r="B673" s="207"/>
      <c r="C673" s="207"/>
      <c r="D673" s="131"/>
      <c r="E673" s="131"/>
      <c r="F673" s="243"/>
      <c r="G673" s="131"/>
      <c r="H673" s="243"/>
      <c r="I673" s="243"/>
      <c r="J673" s="243"/>
      <c r="K673" s="243"/>
      <c r="L673" s="243"/>
      <c r="M673" s="243"/>
      <c r="N673" s="243"/>
      <c r="O673" s="243"/>
      <c r="P673" s="243"/>
      <c r="Q673" s="243"/>
      <c r="R673" s="243"/>
      <c r="S673" s="243"/>
      <c r="T673" s="243"/>
      <c r="U673" s="243"/>
      <c r="V673" s="243"/>
      <c r="W673" s="243"/>
      <c r="X673" s="243"/>
      <c r="Y673" s="243"/>
      <c r="Z673" s="243"/>
      <c r="AA673" s="131"/>
      <c r="AB673" s="131"/>
      <c r="AC673" s="131"/>
      <c r="AD673" s="243"/>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row>
    <row r="674" spans="1:68" ht="16.5" customHeight="1">
      <c r="A674" s="207"/>
      <c r="B674" s="207"/>
      <c r="C674" s="207"/>
      <c r="D674" s="131"/>
      <c r="E674" s="131"/>
      <c r="F674" s="243"/>
      <c r="G674" s="131"/>
      <c r="H674" s="243"/>
      <c r="I674" s="243"/>
      <c r="J674" s="243"/>
      <c r="K674" s="243"/>
      <c r="L674" s="243"/>
      <c r="M674" s="243"/>
      <c r="N674" s="243"/>
      <c r="O674" s="243"/>
      <c r="P674" s="243"/>
      <c r="Q674" s="243"/>
      <c r="R674" s="243"/>
      <c r="S674" s="243"/>
      <c r="T674" s="243"/>
      <c r="U674" s="243"/>
      <c r="V674" s="243"/>
      <c r="W674" s="243"/>
      <c r="X674" s="243"/>
      <c r="Y674" s="243"/>
      <c r="Z674" s="243"/>
      <c r="AA674" s="131"/>
      <c r="AB674" s="131"/>
      <c r="AC674" s="131"/>
      <c r="AD674" s="243"/>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row>
    <row r="675" spans="1:68" ht="16.5" customHeight="1">
      <c r="A675" s="207"/>
      <c r="B675" s="207"/>
      <c r="C675" s="207"/>
      <c r="D675" s="131"/>
      <c r="E675" s="131"/>
      <c r="F675" s="243"/>
      <c r="G675" s="131"/>
      <c r="H675" s="243"/>
      <c r="I675" s="243"/>
      <c r="J675" s="243"/>
      <c r="K675" s="243"/>
      <c r="L675" s="243"/>
      <c r="M675" s="243"/>
      <c r="N675" s="243"/>
      <c r="O675" s="243"/>
      <c r="P675" s="243"/>
      <c r="Q675" s="243"/>
      <c r="R675" s="243"/>
      <c r="S675" s="243"/>
      <c r="T675" s="243"/>
      <c r="U675" s="243"/>
      <c r="V675" s="243"/>
      <c r="W675" s="243"/>
      <c r="X675" s="243"/>
      <c r="Y675" s="243"/>
      <c r="Z675" s="243"/>
      <c r="AA675" s="131"/>
      <c r="AB675" s="131"/>
      <c r="AC675" s="131"/>
      <c r="AD675" s="243"/>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row>
    <row r="676" spans="1:68" ht="16.5" customHeight="1">
      <c r="A676" s="207"/>
      <c r="B676" s="207"/>
      <c r="C676" s="207"/>
      <c r="D676" s="131"/>
      <c r="E676" s="131"/>
      <c r="F676" s="243"/>
      <c r="G676" s="131"/>
      <c r="H676" s="243"/>
      <c r="I676" s="243"/>
      <c r="J676" s="243"/>
      <c r="K676" s="243"/>
      <c r="L676" s="243"/>
      <c r="M676" s="243"/>
      <c r="N676" s="243"/>
      <c r="O676" s="243"/>
      <c r="P676" s="243"/>
      <c r="Q676" s="243"/>
      <c r="R676" s="243"/>
      <c r="S676" s="243"/>
      <c r="T676" s="243"/>
      <c r="U676" s="243"/>
      <c r="V676" s="243"/>
      <c r="W676" s="243"/>
      <c r="X676" s="243"/>
      <c r="Y676" s="243"/>
      <c r="Z676" s="243"/>
      <c r="AA676" s="131"/>
      <c r="AB676" s="131"/>
      <c r="AC676" s="131"/>
      <c r="AD676" s="243"/>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row>
    <row r="677" spans="1:68" ht="16.5" customHeight="1">
      <c r="A677" s="207"/>
      <c r="B677" s="207"/>
      <c r="C677" s="207"/>
      <c r="D677" s="131"/>
      <c r="E677" s="131"/>
      <c r="F677" s="243"/>
      <c r="G677" s="131"/>
      <c r="H677" s="243"/>
      <c r="I677" s="243"/>
      <c r="J677" s="243"/>
      <c r="K677" s="243"/>
      <c r="L677" s="243"/>
      <c r="M677" s="243"/>
      <c r="N677" s="243"/>
      <c r="O677" s="243"/>
      <c r="P677" s="243"/>
      <c r="Q677" s="243"/>
      <c r="R677" s="243"/>
      <c r="S677" s="243"/>
      <c r="T677" s="243"/>
      <c r="U677" s="243"/>
      <c r="V677" s="243"/>
      <c r="W677" s="243"/>
      <c r="X677" s="243"/>
      <c r="Y677" s="243"/>
      <c r="Z677" s="243"/>
      <c r="AA677" s="131"/>
      <c r="AB677" s="131"/>
      <c r="AC677" s="131"/>
      <c r="AD677" s="243"/>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row>
    <row r="678" spans="1:68" ht="16.5" customHeight="1">
      <c r="A678" s="207"/>
      <c r="B678" s="207"/>
      <c r="C678" s="207"/>
      <c r="D678" s="131"/>
      <c r="E678" s="131"/>
      <c r="F678" s="243"/>
      <c r="G678" s="131"/>
      <c r="H678" s="243"/>
      <c r="I678" s="243"/>
      <c r="J678" s="243"/>
      <c r="K678" s="243"/>
      <c r="L678" s="243"/>
      <c r="M678" s="243"/>
      <c r="N678" s="243"/>
      <c r="O678" s="243"/>
      <c r="P678" s="243"/>
      <c r="Q678" s="243"/>
      <c r="R678" s="243"/>
      <c r="S678" s="243"/>
      <c r="T678" s="243"/>
      <c r="U678" s="243"/>
      <c r="V678" s="243"/>
      <c r="W678" s="243"/>
      <c r="X678" s="243"/>
      <c r="Y678" s="243"/>
      <c r="Z678" s="243"/>
      <c r="AA678" s="131"/>
      <c r="AB678" s="131"/>
      <c r="AC678" s="131"/>
      <c r="AD678" s="243"/>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row>
    <row r="679" spans="1:68" ht="16.5" customHeight="1">
      <c r="A679" s="207"/>
      <c r="B679" s="207"/>
      <c r="C679" s="207"/>
      <c r="D679" s="131"/>
      <c r="E679" s="131"/>
      <c r="F679" s="243"/>
      <c r="G679" s="131"/>
      <c r="H679" s="243"/>
      <c r="I679" s="243"/>
      <c r="J679" s="243"/>
      <c r="K679" s="243"/>
      <c r="L679" s="243"/>
      <c r="M679" s="243"/>
      <c r="N679" s="243"/>
      <c r="O679" s="243"/>
      <c r="P679" s="243"/>
      <c r="Q679" s="243"/>
      <c r="R679" s="243"/>
      <c r="S679" s="243"/>
      <c r="T679" s="243"/>
      <c r="U679" s="243"/>
      <c r="V679" s="243"/>
      <c r="W679" s="243"/>
      <c r="X679" s="243"/>
      <c r="Y679" s="243"/>
      <c r="Z679" s="243"/>
      <c r="AA679" s="131"/>
      <c r="AB679" s="131"/>
      <c r="AC679" s="131"/>
      <c r="AD679" s="243"/>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row>
    <row r="680" spans="1:68" ht="16.5" customHeight="1">
      <c r="A680" s="207"/>
      <c r="B680" s="207"/>
      <c r="C680" s="207"/>
      <c r="D680" s="131"/>
      <c r="E680" s="131"/>
      <c r="F680" s="243"/>
      <c r="G680" s="131"/>
      <c r="H680" s="243"/>
      <c r="I680" s="243"/>
      <c r="J680" s="243"/>
      <c r="K680" s="243"/>
      <c r="L680" s="243"/>
      <c r="M680" s="243"/>
      <c r="N680" s="243"/>
      <c r="O680" s="243"/>
      <c r="P680" s="243"/>
      <c r="Q680" s="243"/>
      <c r="R680" s="243"/>
      <c r="S680" s="243"/>
      <c r="T680" s="243"/>
      <c r="U680" s="243"/>
      <c r="V680" s="243"/>
      <c r="W680" s="243"/>
      <c r="X680" s="243"/>
      <c r="Y680" s="243"/>
      <c r="Z680" s="243"/>
      <c r="AA680" s="131"/>
      <c r="AB680" s="131"/>
      <c r="AC680" s="131"/>
      <c r="AD680" s="243"/>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row>
    <row r="681" spans="1:68" ht="16.5" customHeight="1">
      <c r="A681" s="207"/>
      <c r="B681" s="207"/>
      <c r="C681" s="207"/>
      <c r="D681" s="131"/>
      <c r="E681" s="131"/>
      <c r="F681" s="243"/>
      <c r="G681" s="131"/>
      <c r="H681" s="243"/>
      <c r="I681" s="243"/>
      <c r="J681" s="243"/>
      <c r="K681" s="243"/>
      <c r="L681" s="243"/>
      <c r="M681" s="243"/>
      <c r="N681" s="243"/>
      <c r="O681" s="243"/>
      <c r="P681" s="243"/>
      <c r="Q681" s="243"/>
      <c r="R681" s="243"/>
      <c r="S681" s="243"/>
      <c r="T681" s="243"/>
      <c r="U681" s="243"/>
      <c r="V681" s="243"/>
      <c r="W681" s="243"/>
      <c r="X681" s="243"/>
      <c r="Y681" s="243"/>
      <c r="Z681" s="243"/>
      <c r="AA681" s="131"/>
      <c r="AB681" s="131"/>
      <c r="AC681" s="131"/>
      <c r="AD681" s="243"/>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row>
    <row r="682" spans="1:68" ht="16.5" customHeight="1">
      <c r="A682" s="207"/>
      <c r="B682" s="207"/>
      <c r="C682" s="207"/>
      <c r="D682" s="131"/>
      <c r="E682" s="131"/>
      <c r="F682" s="243"/>
      <c r="G682" s="131"/>
      <c r="H682" s="243"/>
      <c r="I682" s="243"/>
      <c r="J682" s="243"/>
      <c r="K682" s="243"/>
      <c r="L682" s="243"/>
      <c r="M682" s="243"/>
      <c r="N682" s="243"/>
      <c r="O682" s="243"/>
      <c r="P682" s="243"/>
      <c r="Q682" s="243"/>
      <c r="R682" s="243"/>
      <c r="S682" s="243"/>
      <c r="T682" s="243"/>
      <c r="U682" s="243"/>
      <c r="V682" s="243"/>
      <c r="W682" s="243"/>
      <c r="X682" s="243"/>
      <c r="Y682" s="243"/>
      <c r="Z682" s="243"/>
      <c r="AA682" s="131"/>
      <c r="AB682" s="131"/>
      <c r="AC682" s="131"/>
      <c r="AD682" s="243"/>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row>
    <row r="683" spans="1:68" ht="16.5" customHeight="1">
      <c r="A683" s="207"/>
      <c r="B683" s="207"/>
      <c r="C683" s="207"/>
      <c r="D683" s="131"/>
      <c r="E683" s="131"/>
      <c r="F683" s="243"/>
      <c r="G683" s="131"/>
      <c r="H683" s="243"/>
      <c r="I683" s="243"/>
      <c r="J683" s="243"/>
      <c r="K683" s="243"/>
      <c r="L683" s="243"/>
      <c r="M683" s="243"/>
      <c r="N683" s="243"/>
      <c r="O683" s="243"/>
      <c r="P683" s="243"/>
      <c r="Q683" s="243"/>
      <c r="R683" s="243"/>
      <c r="S683" s="243"/>
      <c r="T683" s="243"/>
      <c r="U683" s="243"/>
      <c r="V683" s="243"/>
      <c r="W683" s="243"/>
      <c r="X683" s="243"/>
      <c r="Y683" s="243"/>
      <c r="Z683" s="243"/>
      <c r="AA683" s="131"/>
      <c r="AB683" s="131"/>
      <c r="AC683" s="131"/>
      <c r="AD683" s="243"/>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row>
    <row r="684" spans="1:68" ht="16.5" customHeight="1">
      <c r="A684" s="207"/>
      <c r="B684" s="207"/>
      <c r="C684" s="207"/>
      <c r="D684" s="131"/>
      <c r="E684" s="131"/>
      <c r="F684" s="243"/>
      <c r="G684" s="131"/>
      <c r="H684" s="243"/>
      <c r="I684" s="243"/>
      <c r="J684" s="243"/>
      <c r="K684" s="243"/>
      <c r="L684" s="243"/>
      <c r="M684" s="243"/>
      <c r="N684" s="243"/>
      <c r="O684" s="243"/>
      <c r="P684" s="243"/>
      <c r="Q684" s="243"/>
      <c r="R684" s="243"/>
      <c r="S684" s="243"/>
      <c r="T684" s="243"/>
      <c r="U684" s="243"/>
      <c r="V684" s="243"/>
      <c r="W684" s="243"/>
      <c r="X684" s="243"/>
      <c r="Y684" s="243"/>
      <c r="Z684" s="243"/>
      <c r="AA684" s="131"/>
      <c r="AB684" s="131"/>
      <c r="AC684" s="131"/>
      <c r="AD684" s="243"/>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row>
    <row r="685" spans="1:68" ht="16.5" customHeight="1">
      <c r="A685" s="207"/>
      <c r="B685" s="207"/>
      <c r="C685" s="207"/>
      <c r="D685" s="131"/>
      <c r="E685" s="131"/>
      <c r="F685" s="243"/>
      <c r="G685" s="131"/>
      <c r="H685" s="243"/>
      <c r="I685" s="243"/>
      <c r="J685" s="243"/>
      <c r="K685" s="243"/>
      <c r="L685" s="243"/>
      <c r="M685" s="243"/>
      <c r="N685" s="243"/>
      <c r="O685" s="243"/>
      <c r="P685" s="243"/>
      <c r="Q685" s="243"/>
      <c r="R685" s="243"/>
      <c r="S685" s="243"/>
      <c r="T685" s="243"/>
      <c r="U685" s="243"/>
      <c r="V685" s="243"/>
      <c r="W685" s="243"/>
      <c r="X685" s="243"/>
      <c r="Y685" s="243"/>
      <c r="Z685" s="243"/>
      <c r="AA685" s="131"/>
      <c r="AB685" s="131"/>
      <c r="AC685" s="131"/>
      <c r="AD685" s="243"/>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row>
    <row r="686" spans="1:68" ht="16.5" customHeight="1">
      <c r="A686" s="207"/>
      <c r="B686" s="207"/>
      <c r="C686" s="207"/>
      <c r="D686" s="131"/>
      <c r="E686" s="131"/>
      <c r="F686" s="243"/>
      <c r="G686" s="131"/>
      <c r="H686" s="243"/>
      <c r="I686" s="243"/>
      <c r="J686" s="243"/>
      <c r="K686" s="243"/>
      <c r="L686" s="243"/>
      <c r="M686" s="243"/>
      <c r="N686" s="243"/>
      <c r="O686" s="243"/>
      <c r="P686" s="243"/>
      <c r="Q686" s="243"/>
      <c r="R686" s="243"/>
      <c r="S686" s="243"/>
      <c r="T686" s="243"/>
      <c r="U686" s="243"/>
      <c r="V686" s="243"/>
      <c r="W686" s="243"/>
      <c r="X686" s="243"/>
      <c r="Y686" s="243"/>
      <c r="Z686" s="243"/>
      <c r="AA686" s="131"/>
      <c r="AB686" s="131"/>
      <c r="AC686" s="131"/>
      <c r="AD686" s="243"/>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row>
    <row r="687" spans="1:68" ht="16.5" customHeight="1">
      <c r="A687" s="207"/>
      <c r="B687" s="207"/>
      <c r="C687" s="207"/>
      <c r="D687" s="131"/>
      <c r="E687" s="131"/>
      <c r="F687" s="243"/>
      <c r="G687" s="131"/>
      <c r="H687" s="243"/>
      <c r="I687" s="243"/>
      <c r="J687" s="243"/>
      <c r="K687" s="243"/>
      <c r="L687" s="243"/>
      <c r="M687" s="243"/>
      <c r="N687" s="243"/>
      <c r="O687" s="243"/>
      <c r="P687" s="243"/>
      <c r="Q687" s="243"/>
      <c r="R687" s="243"/>
      <c r="S687" s="243"/>
      <c r="T687" s="243"/>
      <c r="U687" s="243"/>
      <c r="V687" s="243"/>
      <c r="W687" s="243"/>
      <c r="X687" s="243"/>
      <c r="Y687" s="243"/>
      <c r="Z687" s="243"/>
      <c r="AA687" s="131"/>
      <c r="AB687" s="131"/>
      <c r="AC687" s="131"/>
      <c r="AD687" s="243"/>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row>
    <row r="688" spans="1:68" ht="16.5" customHeight="1">
      <c r="A688" s="207"/>
      <c r="B688" s="207"/>
      <c r="C688" s="207"/>
      <c r="D688" s="131"/>
      <c r="E688" s="131"/>
      <c r="F688" s="243"/>
      <c r="G688" s="131"/>
      <c r="H688" s="243"/>
      <c r="I688" s="243"/>
      <c r="J688" s="243"/>
      <c r="K688" s="243"/>
      <c r="L688" s="243"/>
      <c r="M688" s="243"/>
      <c r="N688" s="243"/>
      <c r="O688" s="243"/>
      <c r="P688" s="243"/>
      <c r="Q688" s="243"/>
      <c r="R688" s="243"/>
      <c r="S688" s="243"/>
      <c r="T688" s="243"/>
      <c r="U688" s="243"/>
      <c r="V688" s="243"/>
      <c r="W688" s="243"/>
      <c r="X688" s="243"/>
      <c r="Y688" s="243"/>
      <c r="Z688" s="243"/>
      <c r="AA688" s="131"/>
      <c r="AB688" s="131"/>
      <c r="AC688" s="131"/>
      <c r="AD688" s="243"/>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row>
    <row r="689" spans="1:68" ht="16.5" customHeight="1">
      <c r="A689" s="207"/>
      <c r="B689" s="207"/>
      <c r="C689" s="207"/>
      <c r="D689" s="131"/>
      <c r="E689" s="131"/>
      <c r="F689" s="243"/>
      <c r="G689" s="131"/>
      <c r="H689" s="243"/>
      <c r="I689" s="243"/>
      <c r="J689" s="243"/>
      <c r="K689" s="243"/>
      <c r="L689" s="243"/>
      <c r="M689" s="243"/>
      <c r="N689" s="243"/>
      <c r="O689" s="243"/>
      <c r="P689" s="243"/>
      <c r="Q689" s="243"/>
      <c r="R689" s="243"/>
      <c r="S689" s="243"/>
      <c r="T689" s="243"/>
      <c r="U689" s="243"/>
      <c r="V689" s="243"/>
      <c r="W689" s="243"/>
      <c r="X689" s="243"/>
      <c r="Y689" s="243"/>
      <c r="Z689" s="243"/>
      <c r="AA689" s="131"/>
      <c r="AB689" s="131"/>
      <c r="AC689" s="131"/>
      <c r="AD689" s="243"/>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row>
    <row r="690" spans="1:68" ht="16.5" customHeight="1">
      <c r="A690" s="207"/>
      <c r="B690" s="207"/>
      <c r="C690" s="207"/>
      <c r="D690" s="131"/>
      <c r="E690" s="131"/>
      <c r="F690" s="243"/>
      <c r="G690" s="131"/>
      <c r="H690" s="243"/>
      <c r="I690" s="243"/>
      <c r="J690" s="243"/>
      <c r="K690" s="243"/>
      <c r="L690" s="243"/>
      <c r="M690" s="243"/>
      <c r="N690" s="243"/>
      <c r="O690" s="243"/>
      <c r="P690" s="243"/>
      <c r="Q690" s="243"/>
      <c r="R690" s="243"/>
      <c r="S690" s="243"/>
      <c r="T690" s="243"/>
      <c r="U690" s="243"/>
      <c r="V690" s="243"/>
      <c r="W690" s="243"/>
      <c r="X690" s="243"/>
      <c r="Y690" s="243"/>
      <c r="Z690" s="243"/>
      <c r="AA690" s="131"/>
      <c r="AB690" s="131"/>
      <c r="AC690" s="131"/>
      <c r="AD690" s="243"/>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row>
    <row r="691" spans="1:68" ht="16.5" customHeight="1">
      <c r="A691" s="207"/>
      <c r="B691" s="207"/>
      <c r="C691" s="207"/>
      <c r="D691" s="131"/>
      <c r="E691" s="131"/>
      <c r="F691" s="243"/>
      <c r="G691" s="131"/>
      <c r="H691" s="243"/>
      <c r="I691" s="243"/>
      <c r="J691" s="243"/>
      <c r="K691" s="243"/>
      <c r="L691" s="243"/>
      <c r="M691" s="243"/>
      <c r="N691" s="243"/>
      <c r="O691" s="243"/>
      <c r="P691" s="243"/>
      <c r="Q691" s="243"/>
      <c r="R691" s="243"/>
      <c r="S691" s="243"/>
      <c r="T691" s="243"/>
      <c r="U691" s="243"/>
      <c r="V691" s="243"/>
      <c r="W691" s="243"/>
      <c r="X691" s="243"/>
      <c r="Y691" s="243"/>
      <c r="Z691" s="243"/>
      <c r="AA691" s="131"/>
      <c r="AB691" s="131"/>
      <c r="AC691" s="131"/>
      <c r="AD691" s="243"/>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row>
    <row r="692" spans="1:68" ht="16.5" customHeight="1">
      <c r="A692" s="207"/>
      <c r="B692" s="207"/>
      <c r="C692" s="207"/>
      <c r="D692" s="131"/>
      <c r="E692" s="131"/>
      <c r="F692" s="243"/>
      <c r="G692" s="131"/>
      <c r="H692" s="243"/>
      <c r="I692" s="243"/>
      <c r="J692" s="243"/>
      <c r="K692" s="243"/>
      <c r="L692" s="243"/>
      <c r="M692" s="243"/>
      <c r="N692" s="243"/>
      <c r="O692" s="243"/>
      <c r="P692" s="243"/>
      <c r="Q692" s="243"/>
      <c r="R692" s="243"/>
      <c r="S692" s="243"/>
      <c r="T692" s="243"/>
      <c r="U692" s="243"/>
      <c r="V692" s="243"/>
      <c r="W692" s="243"/>
      <c r="X692" s="243"/>
      <c r="Y692" s="243"/>
      <c r="Z692" s="243"/>
      <c r="AA692" s="131"/>
      <c r="AB692" s="131"/>
      <c r="AC692" s="131"/>
      <c r="AD692" s="243"/>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row>
    <row r="693" spans="1:68" ht="16.5" customHeight="1">
      <c r="A693" s="207"/>
      <c r="B693" s="207"/>
      <c r="C693" s="207"/>
      <c r="D693" s="131"/>
      <c r="E693" s="131"/>
      <c r="F693" s="243"/>
      <c r="G693" s="131"/>
      <c r="H693" s="243"/>
      <c r="I693" s="243"/>
      <c r="J693" s="243"/>
      <c r="K693" s="243"/>
      <c r="L693" s="243"/>
      <c r="M693" s="243"/>
      <c r="N693" s="243"/>
      <c r="O693" s="243"/>
      <c r="P693" s="243"/>
      <c r="Q693" s="243"/>
      <c r="R693" s="243"/>
      <c r="S693" s="243"/>
      <c r="T693" s="243"/>
      <c r="U693" s="243"/>
      <c r="V693" s="243"/>
      <c r="W693" s="243"/>
      <c r="X693" s="243"/>
      <c r="Y693" s="243"/>
      <c r="Z693" s="243"/>
      <c r="AA693" s="131"/>
      <c r="AB693" s="131"/>
      <c r="AC693" s="131"/>
      <c r="AD693" s="243"/>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row>
    <row r="694" spans="1:68" ht="16.5" customHeight="1">
      <c r="A694" s="207"/>
      <c r="B694" s="207"/>
      <c r="C694" s="207"/>
      <c r="D694" s="131"/>
      <c r="E694" s="131"/>
      <c r="F694" s="243"/>
      <c r="G694" s="131"/>
      <c r="H694" s="243"/>
      <c r="I694" s="243"/>
      <c r="J694" s="243"/>
      <c r="K694" s="243"/>
      <c r="L694" s="243"/>
      <c r="M694" s="243"/>
      <c r="N694" s="243"/>
      <c r="O694" s="243"/>
      <c r="P694" s="243"/>
      <c r="Q694" s="243"/>
      <c r="R694" s="243"/>
      <c r="S694" s="243"/>
      <c r="T694" s="243"/>
      <c r="U694" s="243"/>
      <c r="V694" s="243"/>
      <c r="W694" s="243"/>
      <c r="X694" s="243"/>
      <c r="Y694" s="243"/>
      <c r="Z694" s="243"/>
      <c r="AA694" s="131"/>
      <c r="AB694" s="131"/>
      <c r="AC694" s="131"/>
      <c r="AD694" s="243"/>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row>
    <row r="695" spans="1:68" ht="16.5" customHeight="1">
      <c r="A695" s="207"/>
      <c r="B695" s="207"/>
      <c r="C695" s="207"/>
      <c r="D695" s="131"/>
      <c r="E695" s="131"/>
      <c r="F695" s="243"/>
      <c r="G695" s="131"/>
      <c r="H695" s="243"/>
      <c r="I695" s="243"/>
      <c r="J695" s="243"/>
      <c r="K695" s="243"/>
      <c r="L695" s="243"/>
      <c r="M695" s="243"/>
      <c r="N695" s="243"/>
      <c r="O695" s="243"/>
      <c r="P695" s="243"/>
      <c r="Q695" s="243"/>
      <c r="R695" s="243"/>
      <c r="S695" s="243"/>
      <c r="T695" s="243"/>
      <c r="U695" s="243"/>
      <c r="V695" s="243"/>
      <c r="W695" s="243"/>
      <c r="X695" s="243"/>
      <c r="Y695" s="243"/>
      <c r="Z695" s="243"/>
      <c r="AA695" s="131"/>
      <c r="AB695" s="131"/>
      <c r="AC695" s="131"/>
      <c r="AD695" s="243"/>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row>
    <row r="696" spans="1:68" ht="16.5" customHeight="1">
      <c r="A696" s="207"/>
      <c r="B696" s="207"/>
      <c r="C696" s="207"/>
      <c r="D696" s="131"/>
      <c r="E696" s="131"/>
      <c r="F696" s="243"/>
      <c r="G696" s="131"/>
      <c r="H696" s="243"/>
      <c r="I696" s="243"/>
      <c r="J696" s="243"/>
      <c r="K696" s="243"/>
      <c r="L696" s="243"/>
      <c r="M696" s="243"/>
      <c r="N696" s="243"/>
      <c r="O696" s="243"/>
      <c r="P696" s="243"/>
      <c r="Q696" s="243"/>
      <c r="R696" s="243"/>
      <c r="S696" s="243"/>
      <c r="T696" s="243"/>
      <c r="U696" s="243"/>
      <c r="V696" s="243"/>
      <c r="W696" s="243"/>
      <c r="X696" s="243"/>
      <c r="Y696" s="243"/>
      <c r="Z696" s="243"/>
      <c r="AA696" s="131"/>
      <c r="AB696" s="131"/>
      <c r="AC696" s="131"/>
      <c r="AD696" s="243"/>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row>
    <row r="697" spans="1:68" ht="16.5" customHeight="1">
      <c r="A697" s="207"/>
      <c r="B697" s="207"/>
      <c r="C697" s="207"/>
      <c r="D697" s="131"/>
      <c r="E697" s="131"/>
      <c r="F697" s="243"/>
      <c r="G697" s="131"/>
      <c r="H697" s="243"/>
      <c r="I697" s="243"/>
      <c r="J697" s="243"/>
      <c r="K697" s="243"/>
      <c r="L697" s="243"/>
      <c r="M697" s="243"/>
      <c r="N697" s="243"/>
      <c r="O697" s="243"/>
      <c r="P697" s="243"/>
      <c r="Q697" s="243"/>
      <c r="R697" s="243"/>
      <c r="S697" s="243"/>
      <c r="T697" s="243"/>
      <c r="U697" s="243"/>
      <c r="V697" s="243"/>
      <c r="W697" s="243"/>
      <c r="X697" s="243"/>
      <c r="Y697" s="243"/>
      <c r="Z697" s="243"/>
      <c r="AA697" s="131"/>
      <c r="AB697" s="131"/>
      <c r="AC697" s="131"/>
      <c r="AD697" s="243"/>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131"/>
      <c r="BH697" s="131"/>
      <c r="BI697" s="131"/>
      <c r="BJ697" s="131"/>
      <c r="BK697" s="131"/>
      <c r="BL697" s="131"/>
      <c r="BM697" s="131"/>
      <c r="BN697" s="131"/>
      <c r="BO697" s="131"/>
      <c r="BP697" s="131"/>
    </row>
    <row r="698" spans="1:68" ht="16.5" customHeight="1">
      <c r="A698" s="207"/>
      <c r="B698" s="207"/>
      <c r="C698" s="207"/>
      <c r="D698" s="131"/>
      <c r="E698" s="131"/>
      <c r="F698" s="243"/>
      <c r="G698" s="131"/>
      <c r="H698" s="243"/>
      <c r="I698" s="243"/>
      <c r="J698" s="243"/>
      <c r="K698" s="243"/>
      <c r="L698" s="243"/>
      <c r="M698" s="243"/>
      <c r="N698" s="243"/>
      <c r="O698" s="243"/>
      <c r="P698" s="243"/>
      <c r="Q698" s="243"/>
      <c r="R698" s="243"/>
      <c r="S698" s="243"/>
      <c r="T698" s="243"/>
      <c r="U698" s="243"/>
      <c r="V698" s="243"/>
      <c r="W698" s="243"/>
      <c r="X698" s="243"/>
      <c r="Y698" s="243"/>
      <c r="Z698" s="243"/>
      <c r="AA698" s="131"/>
      <c r="AB698" s="131"/>
      <c r="AC698" s="131"/>
      <c r="AD698" s="243"/>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131"/>
      <c r="BH698" s="131"/>
      <c r="BI698" s="131"/>
      <c r="BJ698" s="131"/>
      <c r="BK698" s="131"/>
      <c r="BL698" s="131"/>
      <c r="BM698" s="131"/>
      <c r="BN698" s="131"/>
      <c r="BO698" s="131"/>
      <c r="BP698" s="131"/>
    </row>
    <row r="699" spans="1:68" ht="16.5" customHeight="1">
      <c r="A699" s="207"/>
      <c r="B699" s="207"/>
      <c r="C699" s="207"/>
      <c r="D699" s="131"/>
      <c r="E699" s="131"/>
      <c r="F699" s="243"/>
      <c r="G699" s="131"/>
      <c r="H699" s="243"/>
      <c r="I699" s="243"/>
      <c r="J699" s="243"/>
      <c r="K699" s="243"/>
      <c r="L699" s="243"/>
      <c r="M699" s="243"/>
      <c r="N699" s="243"/>
      <c r="O699" s="243"/>
      <c r="P699" s="243"/>
      <c r="Q699" s="243"/>
      <c r="R699" s="243"/>
      <c r="S699" s="243"/>
      <c r="T699" s="243"/>
      <c r="U699" s="243"/>
      <c r="V699" s="243"/>
      <c r="W699" s="243"/>
      <c r="X699" s="243"/>
      <c r="Y699" s="243"/>
      <c r="Z699" s="243"/>
      <c r="AA699" s="131"/>
      <c r="AB699" s="131"/>
      <c r="AC699" s="131"/>
      <c r="AD699" s="243"/>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131"/>
      <c r="BH699" s="131"/>
      <c r="BI699" s="131"/>
      <c r="BJ699" s="131"/>
      <c r="BK699" s="131"/>
      <c r="BL699" s="131"/>
      <c r="BM699" s="131"/>
      <c r="BN699" s="131"/>
      <c r="BO699" s="131"/>
      <c r="BP699" s="131"/>
    </row>
    <row r="700" spans="1:68" ht="16.5" customHeight="1">
      <c r="A700" s="207"/>
      <c r="B700" s="207"/>
      <c r="C700" s="207"/>
      <c r="D700" s="131"/>
      <c r="E700" s="131"/>
      <c r="F700" s="243"/>
      <c r="G700" s="131"/>
      <c r="H700" s="243"/>
      <c r="I700" s="243"/>
      <c r="J700" s="243"/>
      <c r="K700" s="243"/>
      <c r="L700" s="243"/>
      <c r="M700" s="243"/>
      <c r="N700" s="243"/>
      <c r="O700" s="243"/>
      <c r="P700" s="243"/>
      <c r="Q700" s="243"/>
      <c r="R700" s="243"/>
      <c r="S700" s="243"/>
      <c r="T700" s="243"/>
      <c r="U700" s="243"/>
      <c r="V700" s="243"/>
      <c r="W700" s="243"/>
      <c r="X700" s="243"/>
      <c r="Y700" s="243"/>
      <c r="Z700" s="243"/>
      <c r="AA700" s="131"/>
      <c r="AB700" s="131"/>
      <c r="AC700" s="131"/>
      <c r="AD700" s="243"/>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131"/>
      <c r="BH700" s="131"/>
      <c r="BI700" s="131"/>
      <c r="BJ700" s="131"/>
      <c r="BK700" s="131"/>
      <c r="BL700" s="131"/>
      <c r="BM700" s="131"/>
      <c r="BN700" s="131"/>
      <c r="BO700" s="131"/>
      <c r="BP700" s="131"/>
    </row>
    <row r="701" spans="1:68" ht="16.5" customHeight="1">
      <c r="A701" s="207"/>
      <c r="B701" s="207"/>
      <c r="C701" s="207"/>
      <c r="D701" s="131"/>
      <c r="E701" s="131"/>
      <c r="F701" s="243"/>
      <c r="G701" s="131"/>
      <c r="H701" s="243"/>
      <c r="I701" s="243"/>
      <c r="J701" s="243"/>
      <c r="K701" s="243"/>
      <c r="L701" s="243"/>
      <c r="M701" s="243"/>
      <c r="N701" s="243"/>
      <c r="O701" s="243"/>
      <c r="P701" s="243"/>
      <c r="Q701" s="243"/>
      <c r="R701" s="243"/>
      <c r="S701" s="243"/>
      <c r="T701" s="243"/>
      <c r="U701" s="243"/>
      <c r="V701" s="243"/>
      <c r="W701" s="243"/>
      <c r="X701" s="243"/>
      <c r="Y701" s="243"/>
      <c r="Z701" s="243"/>
      <c r="AA701" s="131"/>
      <c r="AB701" s="131"/>
      <c r="AC701" s="131"/>
      <c r="AD701" s="243"/>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row>
    <row r="702" spans="1:68" ht="16.5" customHeight="1">
      <c r="A702" s="207"/>
      <c r="B702" s="207"/>
      <c r="C702" s="207"/>
      <c r="D702" s="131"/>
      <c r="E702" s="131"/>
      <c r="F702" s="243"/>
      <c r="G702" s="131"/>
      <c r="H702" s="243"/>
      <c r="I702" s="243"/>
      <c r="J702" s="243"/>
      <c r="K702" s="243"/>
      <c r="L702" s="243"/>
      <c r="M702" s="243"/>
      <c r="N702" s="243"/>
      <c r="O702" s="243"/>
      <c r="P702" s="243"/>
      <c r="Q702" s="243"/>
      <c r="R702" s="243"/>
      <c r="S702" s="243"/>
      <c r="T702" s="243"/>
      <c r="U702" s="243"/>
      <c r="V702" s="243"/>
      <c r="W702" s="243"/>
      <c r="X702" s="243"/>
      <c r="Y702" s="243"/>
      <c r="Z702" s="243"/>
      <c r="AA702" s="131"/>
      <c r="AB702" s="131"/>
      <c r="AC702" s="131"/>
      <c r="AD702" s="243"/>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131"/>
      <c r="BH702" s="131"/>
      <c r="BI702" s="131"/>
      <c r="BJ702" s="131"/>
      <c r="BK702" s="131"/>
      <c r="BL702" s="131"/>
      <c r="BM702" s="131"/>
      <c r="BN702" s="131"/>
      <c r="BO702" s="131"/>
      <c r="BP702" s="131"/>
    </row>
    <row r="703" spans="1:68" ht="16.5" customHeight="1">
      <c r="A703" s="207"/>
      <c r="B703" s="207"/>
      <c r="C703" s="207"/>
      <c r="D703" s="131"/>
      <c r="E703" s="131"/>
      <c r="F703" s="243"/>
      <c r="G703" s="131"/>
      <c r="H703" s="243"/>
      <c r="I703" s="243"/>
      <c r="J703" s="243"/>
      <c r="K703" s="243"/>
      <c r="L703" s="243"/>
      <c r="M703" s="243"/>
      <c r="N703" s="243"/>
      <c r="O703" s="243"/>
      <c r="P703" s="243"/>
      <c r="Q703" s="243"/>
      <c r="R703" s="243"/>
      <c r="S703" s="243"/>
      <c r="T703" s="243"/>
      <c r="U703" s="243"/>
      <c r="V703" s="243"/>
      <c r="W703" s="243"/>
      <c r="X703" s="243"/>
      <c r="Y703" s="243"/>
      <c r="Z703" s="243"/>
      <c r="AA703" s="131"/>
      <c r="AB703" s="131"/>
      <c r="AC703" s="131"/>
      <c r="AD703" s="243"/>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131"/>
      <c r="BH703" s="131"/>
      <c r="BI703" s="131"/>
      <c r="BJ703" s="131"/>
      <c r="BK703" s="131"/>
      <c r="BL703" s="131"/>
      <c r="BM703" s="131"/>
      <c r="BN703" s="131"/>
      <c r="BO703" s="131"/>
      <c r="BP703" s="131"/>
    </row>
    <row r="704" spans="1:68" ht="16.5" customHeight="1">
      <c r="A704" s="207"/>
      <c r="B704" s="207"/>
      <c r="C704" s="207"/>
      <c r="D704" s="131"/>
      <c r="E704" s="131"/>
      <c r="F704" s="243"/>
      <c r="G704" s="131"/>
      <c r="H704" s="243"/>
      <c r="I704" s="243"/>
      <c r="J704" s="243"/>
      <c r="K704" s="243"/>
      <c r="L704" s="243"/>
      <c r="M704" s="243"/>
      <c r="N704" s="243"/>
      <c r="O704" s="243"/>
      <c r="P704" s="243"/>
      <c r="Q704" s="243"/>
      <c r="R704" s="243"/>
      <c r="S704" s="243"/>
      <c r="T704" s="243"/>
      <c r="U704" s="243"/>
      <c r="V704" s="243"/>
      <c r="W704" s="243"/>
      <c r="X704" s="243"/>
      <c r="Y704" s="243"/>
      <c r="Z704" s="243"/>
      <c r="AA704" s="131"/>
      <c r="AB704" s="131"/>
      <c r="AC704" s="131"/>
      <c r="AD704" s="243"/>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131"/>
      <c r="BH704" s="131"/>
      <c r="BI704" s="131"/>
      <c r="BJ704" s="131"/>
      <c r="BK704" s="131"/>
      <c r="BL704" s="131"/>
      <c r="BM704" s="131"/>
      <c r="BN704" s="131"/>
      <c r="BO704" s="131"/>
      <c r="BP704" s="131"/>
    </row>
    <row r="705" spans="1:68" ht="16.5" customHeight="1">
      <c r="A705" s="207"/>
      <c r="B705" s="207"/>
      <c r="C705" s="207"/>
      <c r="D705" s="131"/>
      <c r="E705" s="131"/>
      <c r="F705" s="243"/>
      <c r="G705" s="131"/>
      <c r="H705" s="243"/>
      <c r="I705" s="243"/>
      <c r="J705" s="243"/>
      <c r="K705" s="243"/>
      <c r="L705" s="243"/>
      <c r="M705" s="243"/>
      <c r="N705" s="243"/>
      <c r="O705" s="243"/>
      <c r="P705" s="243"/>
      <c r="Q705" s="243"/>
      <c r="R705" s="243"/>
      <c r="S705" s="243"/>
      <c r="T705" s="243"/>
      <c r="U705" s="243"/>
      <c r="V705" s="243"/>
      <c r="W705" s="243"/>
      <c r="X705" s="243"/>
      <c r="Y705" s="243"/>
      <c r="Z705" s="243"/>
      <c r="AA705" s="131"/>
      <c r="AB705" s="131"/>
      <c r="AC705" s="131"/>
      <c r="AD705" s="243"/>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131"/>
      <c r="BH705" s="131"/>
      <c r="BI705" s="131"/>
      <c r="BJ705" s="131"/>
      <c r="BK705" s="131"/>
      <c r="BL705" s="131"/>
      <c r="BM705" s="131"/>
      <c r="BN705" s="131"/>
      <c r="BO705" s="131"/>
      <c r="BP705" s="131"/>
    </row>
    <row r="706" spans="1:68" ht="16.5" customHeight="1">
      <c r="A706" s="207"/>
      <c r="B706" s="207"/>
      <c r="C706" s="207"/>
      <c r="D706" s="131"/>
      <c r="E706" s="131"/>
      <c r="F706" s="243"/>
      <c r="G706" s="131"/>
      <c r="H706" s="243"/>
      <c r="I706" s="243"/>
      <c r="J706" s="243"/>
      <c r="K706" s="243"/>
      <c r="L706" s="243"/>
      <c r="M706" s="243"/>
      <c r="N706" s="243"/>
      <c r="O706" s="243"/>
      <c r="P706" s="243"/>
      <c r="Q706" s="243"/>
      <c r="R706" s="243"/>
      <c r="S706" s="243"/>
      <c r="T706" s="243"/>
      <c r="U706" s="243"/>
      <c r="V706" s="243"/>
      <c r="W706" s="243"/>
      <c r="X706" s="243"/>
      <c r="Y706" s="243"/>
      <c r="Z706" s="243"/>
      <c r="AA706" s="131"/>
      <c r="AB706" s="131"/>
      <c r="AC706" s="131"/>
      <c r="AD706" s="243"/>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131"/>
      <c r="BH706" s="131"/>
      <c r="BI706" s="131"/>
      <c r="BJ706" s="131"/>
      <c r="BK706" s="131"/>
      <c r="BL706" s="131"/>
      <c r="BM706" s="131"/>
      <c r="BN706" s="131"/>
      <c r="BO706" s="131"/>
      <c r="BP706" s="131"/>
    </row>
    <row r="707" spans="1:68" ht="16.5" customHeight="1">
      <c r="A707" s="207"/>
      <c r="B707" s="207"/>
      <c r="C707" s="207"/>
      <c r="D707" s="131"/>
      <c r="E707" s="131"/>
      <c r="F707" s="243"/>
      <c r="G707" s="131"/>
      <c r="H707" s="243"/>
      <c r="I707" s="243"/>
      <c r="J707" s="243"/>
      <c r="K707" s="243"/>
      <c r="L707" s="243"/>
      <c r="M707" s="243"/>
      <c r="N707" s="243"/>
      <c r="O707" s="243"/>
      <c r="P707" s="243"/>
      <c r="Q707" s="243"/>
      <c r="R707" s="243"/>
      <c r="S707" s="243"/>
      <c r="T707" s="243"/>
      <c r="U707" s="243"/>
      <c r="V707" s="243"/>
      <c r="W707" s="243"/>
      <c r="X707" s="243"/>
      <c r="Y707" s="243"/>
      <c r="Z707" s="243"/>
      <c r="AA707" s="131"/>
      <c r="AB707" s="131"/>
      <c r="AC707" s="131"/>
      <c r="AD707" s="243"/>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c r="BG707" s="131"/>
      <c r="BH707" s="131"/>
      <c r="BI707" s="131"/>
      <c r="BJ707" s="131"/>
      <c r="BK707" s="131"/>
      <c r="BL707" s="131"/>
      <c r="BM707" s="131"/>
      <c r="BN707" s="131"/>
      <c r="BO707" s="131"/>
      <c r="BP707" s="131"/>
    </row>
    <row r="708" spans="1:68" ht="16.5" customHeight="1">
      <c r="A708" s="207"/>
      <c r="B708" s="207"/>
      <c r="C708" s="207"/>
      <c r="D708" s="131"/>
      <c r="E708" s="131"/>
      <c r="F708" s="243"/>
      <c r="G708" s="131"/>
      <c r="H708" s="243"/>
      <c r="I708" s="243"/>
      <c r="J708" s="243"/>
      <c r="K708" s="243"/>
      <c r="L708" s="243"/>
      <c r="M708" s="243"/>
      <c r="N708" s="243"/>
      <c r="O708" s="243"/>
      <c r="P708" s="243"/>
      <c r="Q708" s="243"/>
      <c r="R708" s="243"/>
      <c r="S708" s="243"/>
      <c r="T708" s="243"/>
      <c r="U708" s="243"/>
      <c r="V708" s="243"/>
      <c r="W708" s="243"/>
      <c r="X708" s="243"/>
      <c r="Y708" s="243"/>
      <c r="Z708" s="243"/>
      <c r="AA708" s="131"/>
      <c r="AB708" s="131"/>
      <c r="AC708" s="131"/>
      <c r="AD708" s="243"/>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c r="BG708" s="131"/>
      <c r="BH708" s="131"/>
      <c r="BI708" s="131"/>
      <c r="BJ708" s="131"/>
      <c r="BK708" s="131"/>
      <c r="BL708" s="131"/>
      <c r="BM708" s="131"/>
      <c r="BN708" s="131"/>
      <c r="BO708" s="131"/>
      <c r="BP708" s="131"/>
    </row>
    <row r="709" spans="1:68" ht="16.5" customHeight="1">
      <c r="A709" s="207"/>
      <c r="B709" s="207"/>
      <c r="C709" s="207"/>
      <c r="D709" s="131"/>
      <c r="E709" s="131"/>
      <c r="F709" s="243"/>
      <c r="G709" s="131"/>
      <c r="H709" s="243"/>
      <c r="I709" s="243"/>
      <c r="J709" s="243"/>
      <c r="K709" s="243"/>
      <c r="L709" s="243"/>
      <c r="M709" s="243"/>
      <c r="N709" s="243"/>
      <c r="O709" s="243"/>
      <c r="P709" s="243"/>
      <c r="Q709" s="243"/>
      <c r="R709" s="243"/>
      <c r="S709" s="243"/>
      <c r="T709" s="243"/>
      <c r="U709" s="243"/>
      <c r="V709" s="243"/>
      <c r="W709" s="243"/>
      <c r="X709" s="243"/>
      <c r="Y709" s="243"/>
      <c r="Z709" s="243"/>
      <c r="AA709" s="131"/>
      <c r="AB709" s="131"/>
      <c r="AC709" s="131"/>
      <c r="AD709" s="243"/>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c r="BG709" s="131"/>
      <c r="BH709" s="131"/>
      <c r="BI709" s="131"/>
      <c r="BJ709" s="131"/>
      <c r="BK709" s="131"/>
      <c r="BL709" s="131"/>
      <c r="BM709" s="131"/>
      <c r="BN709" s="131"/>
      <c r="BO709" s="131"/>
      <c r="BP709" s="131"/>
    </row>
    <row r="710" spans="1:68" ht="16.5" customHeight="1">
      <c r="A710" s="207"/>
      <c r="B710" s="207"/>
      <c r="C710" s="207"/>
      <c r="D710" s="131"/>
      <c r="E710" s="131"/>
      <c r="F710" s="243"/>
      <c r="G710" s="131"/>
      <c r="H710" s="243"/>
      <c r="I710" s="243"/>
      <c r="J710" s="243"/>
      <c r="K710" s="243"/>
      <c r="L710" s="243"/>
      <c r="M710" s="243"/>
      <c r="N710" s="243"/>
      <c r="O710" s="243"/>
      <c r="P710" s="243"/>
      <c r="Q710" s="243"/>
      <c r="R710" s="243"/>
      <c r="S710" s="243"/>
      <c r="T710" s="243"/>
      <c r="U710" s="243"/>
      <c r="V710" s="243"/>
      <c r="W710" s="243"/>
      <c r="X710" s="243"/>
      <c r="Y710" s="243"/>
      <c r="Z710" s="243"/>
      <c r="AA710" s="131"/>
      <c r="AB710" s="131"/>
      <c r="AC710" s="131"/>
      <c r="AD710" s="243"/>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c r="BG710" s="131"/>
      <c r="BH710" s="131"/>
      <c r="BI710" s="131"/>
      <c r="BJ710" s="131"/>
      <c r="BK710" s="131"/>
      <c r="BL710" s="131"/>
      <c r="BM710" s="131"/>
      <c r="BN710" s="131"/>
      <c r="BO710" s="131"/>
      <c r="BP710" s="131"/>
    </row>
    <row r="711" spans="1:68" ht="16.5" customHeight="1">
      <c r="A711" s="207"/>
      <c r="B711" s="207"/>
      <c r="C711" s="207"/>
      <c r="D711" s="131"/>
      <c r="E711" s="131"/>
      <c r="F711" s="243"/>
      <c r="G711" s="131"/>
      <c r="H711" s="243"/>
      <c r="I711" s="243"/>
      <c r="J711" s="243"/>
      <c r="K711" s="243"/>
      <c r="L711" s="243"/>
      <c r="M711" s="243"/>
      <c r="N711" s="243"/>
      <c r="O711" s="243"/>
      <c r="P711" s="243"/>
      <c r="Q711" s="243"/>
      <c r="R711" s="243"/>
      <c r="S711" s="243"/>
      <c r="T711" s="243"/>
      <c r="U711" s="243"/>
      <c r="V711" s="243"/>
      <c r="W711" s="243"/>
      <c r="X711" s="243"/>
      <c r="Y711" s="243"/>
      <c r="Z711" s="243"/>
      <c r="AA711" s="131"/>
      <c r="AB711" s="131"/>
      <c r="AC711" s="131"/>
      <c r="AD711" s="243"/>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c r="BG711" s="131"/>
      <c r="BH711" s="131"/>
      <c r="BI711" s="131"/>
      <c r="BJ711" s="131"/>
      <c r="BK711" s="131"/>
      <c r="BL711" s="131"/>
      <c r="BM711" s="131"/>
      <c r="BN711" s="131"/>
      <c r="BO711" s="131"/>
      <c r="BP711" s="131"/>
    </row>
    <row r="712" spans="1:68" ht="16.5" customHeight="1">
      <c r="A712" s="207"/>
      <c r="B712" s="207"/>
      <c r="C712" s="207"/>
      <c r="D712" s="131"/>
      <c r="E712" s="131"/>
      <c r="F712" s="243"/>
      <c r="G712" s="131"/>
      <c r="H712" s="243"/>
      <c r="I712" s="243"/>
      <c r="J712" s="243"/>
      <c r="K712" s="243"/>
      <c r="L712" s="243"/>
      <c r="M712" s="243"/>
      <c r="N712" s="243"/>
      <c r="O712" s="243"/>
      <c r="P712" s="243"/>
      <c r="Q712" s="243"/>
      <c r="R712" s="243"/>
      <c r="S712" s="243"/>
      <c r="T712" s="243"/>
      <c r="U712" s="243"/>
      <c r="V712" s="243"/>
      <c r="W712" s="243"/>
      <c r="X712" s="243"/>
      <c r="Y712" s="243"/>
      <c r="Z712" s="243"/>
      <c r="AA712" s="131"/>
      <c r="AB712" s="131"/>
      <c r="AC712" s="131"/>
      <c r="AD712" s="243"/>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c r="BG712" s="131"/>
      <c r="BH712" s="131"/>
      <c r="BI712" s="131"/>
      <c r="BJ712" s="131"/>
      <c r="BK712" s="131"/>
      <c r="BL712" s="131"/>
      <c r="BM712" s="131"/>
      <c r="BN712" s="131"/>
      <c r="BO712" s="131"/>
      <c r="BP712" s="131"/>
    </row>
    <row r="713" spans="1:68" ht="16.5" customHeight="1">
      <c r="A713" s="207"/>
      <c r="B713" s="207"/>
      <c r="C713" s="207"/>
      <c r="D713" s="131"/>
      <c r="E713" s="131"/>
      <c r="F713" s="243"/>
      <c r="G713" s="131"/>
      <c r="H713" s="243"/>
      <c r="I713" s="243"/>
      <c r="J713" s="243"/>
      <c r="K713" s="243"/>
      <c r="L713" s="243"/>
      <c r="M713" s="243"/>
      <c r="N713" s="243"/>
      <c r="O713" s="243"/>
      <c r="P713" s="243"/>
      <c r="Q713" s="243"/>
      <c r="R713" s="243"/>
      <c r="S713" s="243"/>
      <c r="T713" s="243"/>
      <c r="U713" s="243"/>
      <c r="V713" s="243"/>
      <c r="W713" s="243"/>
      <c r="X713" s="243"/>
      <c r="Y713" s="243"/>
      <c r="Z713" s="243"/>
      <c r="AA713" s="131"/>
      <c r="AB713" s="131"/>
      <c r="AC713" s="131"/>
      <c r="AD713" s="243"/>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c r="BG713" s="131"/>
      <c r="BH713" s="131"/>
      <c r="BI713" s="131"/>
      <c r="BJ713" s="131"/>
      <c r="BK713" s="131"/>
      <c r="BL713" s="131"/>
      <c r="BM713" s="131"/>
      <c r="BN713" s="131"/>
      <c r="BO713" s="131"/>
      <c r="BP713" s="131"/>
    </row>
    <row r="714" spans="1:68" ht="16.5" customHeight="1">
      <c r="A714" s="207"/>
      <c r="B714" s="207"/>
      <c r="C714" s="207"/>
      <c r="D714" s="131"/>
      <c r="E714" s="131"/>
      <c r="F714" s="243"/>
      <c r="G714" s="131"/>
      <c r="H714" s="243"/>
      <c r="I714" s="243"/>
      <c r="J714" s="243"/>
      <c r="K714" s="243"/>
      <c r="L714" s="243"/>
      <c r="M714" s="243"/>
      <c r="N714" s="243"/>
      <c r="O714" s="243"/>
      <c r="P714" s="243"/>
      <c r="Q714" s="243"/>
      <c r="R714" s="243"/>
      <c r="S714" s="243"/>
      <c r="T714" s="243"/>
      <c r="U714" s="243"/>
      <c r="V714" s="243"/>
      <c r="W714" s="243"/>
      <c r="X714" s="243"/>
      <c r="Y714" s="243"/>
      <c r="Z714" s="243"/>
      <c r="AA714" s="131"/>
      <c r="AB714" s="131"/>
      <c r="AC714" s="131"/>
      <c r="AD714" s="243"/>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c r="BG714" s="131"/>
      <c r="BH714" s="131"/>
      <c r="BI714" s="131"/>
      <c r="BJ714" s="131"/>
      <c r="BK714" s="131"/>
      <c r="BL714" s="131"/>
      <c r="BM714" s="131"/>
      <c r="BN714" s="131"/>
      <c r="BO714" s="131"/>
      <c r="BP714" s="131"/>
    </row>
    <row r="715" spans="1:68" ht="16.5" customHeight="1">
      <c r="A715" s="207"/>
      <c r="B715" s="207"/>
      <c r="C715" s="207"/>
      <c r="D715" s="131"/>
      <c r="E715" s="131"/>
      <c r="F715" s="243"/>
      <c r="G715" s="131"/>
      <c r="H715" s="243"/>
      <c r="I715" s="243"/>
      <c r="J715" s="243"/>
      <c r="K715" s="243"/>
      <c r="L715" s="243"/>
      <c r="M715" s="243"/>
      <c r="N715" s="243"/>
      <c r="O715" s="243"/>
      <c r="P715" s="243"/>
      <c r="Q715" s="243"/>
      <c r="R715" s="243"/>
      <c r="S715" s="243"/>
      <c r="T715" s="243"/>
      <c r="U715" s="243"/>
      <c r="V715" s="243"/>
      <c r="W715" s="243"/>
      <c r="X715" s="243"/>
      <c r="Y715" s="243"/>
      <c r="Z715" s="243"/>
      <c r="AA715" s="131"/>
      <c r="AB715" s="131"/>
      <c r="AC715" s="131"/>
      <c r="AD715" s="243"/>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c r="BG715" s="131"/>
      <c r="BH715" s="131"/>
      <c r="BI715" s="131"/>
      <c r="BJ715" s="131"/>
      <c r="BK715" s="131"/>
      <c r="BL715" s="131"/>
      <c r="BM715" s="131"/>
      <c r="BN715" s="131"/>
      <c r="BO715" s="131"/>
      <c r="BP715" s="131"/>
    </row>
    <row r="716" spans="1:68" ht="16.5" customHeight="1">
      <c r="A716" s="207"/>
      <c r="B716" s="207"/>
      <c r="C716" s="207"/>
      <c r="D716" s="131"/>
      <c r="E716" s="131"/>
      <c r="F716" s="243"/>
      <c r="G716" s="131"/>
      <c r="H716" s="243"/>
      <c r="I716" s="243"/>
      <c r="J716" s="243"/>
      <c r="K716" s="243"/>
      <c r="L716" s="243"/>
      <c r="M716" s="243"/>
      <c r="N716" s="243"/>
      <c r="O716" s="243"/>
      <c r="P716" s="243"/>
      <c r="Q716" s="243"/>
      <c r="R716" s="243"/>
      <c r="S716" s="243"/>
      <c r="T716" s="243"/>
      <c r="U716" s="243"/>
      <c r="V716" s="243"/>
      <c r="W716" s="243"/>
      <c r="X716" s="243"/>
      <c r="Y716" s="243"/>
      <c r="Z716" s="243"/>
      <c r="AA716" s="131"/>
      <c r="AB716" s="131"/>
      <c r="AC716" s="131"/>
      <c r="AD716" s="243"/>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c r="BG716" s="131"/>
      <c r="BH716" s="131"/>
      <c r="BI716" s="131"/>
      <c r="BJ716" s="131"/>
      <c r="BK716" s="131"/>
      <c r="BL716" s="131"/>
      <c r="BM716" s="131"/>
      <c r="BN716" s="131"/>
      <c r="BO716" s="131"/>
      <c r="BP716" s="131"/>
    </row>
    <row r="717" spans="1:68" ht="16.5" customHeight="1">
      <c r="A717" s="207"/>
      <c r="B717" s="207"/>
      <c r="C717" s="207"/>
      <c r="D717" s="131"/>
      <c r="E717" s="131"/>
      <c r="F717" s="243"/>
      <c r="G717" s="131"/>
      <c r="H717" s="243"/>
      <c r="I717" s="243"/>
      <c r="J717" s="243"/>
      <c r="K717" s="243"/>
      <c r="L717" s="243"/>
      <c r="M717" s="243"/>
      <c r="N717" s="243"/>
      <c r="O717" s="243"/>
      <c r="P717" s="243"/>
      <c r="Q717" s="243"/>
      <c r="R717" s="243"/>
      <c r="S717" s="243"/>
      <c r="T717" s="243"/>
      <c r="U717" s="243"/>
      <c r="V717" s="243"/>
      <c r="W717" s="243"/>
      <c r="X717" s="243"/>
      <c r="Y717" s="243"/>
      <c r="Z717" s="243"/>
      <c r="AA717" s="131"/>
      <c r="AB717" s="131"/>
      <c r="AC717" s="131"/>
      <c r="AD717" s="243"/>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c r="BG717" s="131"/>
      <c r="BH717" s="131"/>
      <c r="BI717" s="131"/>
      <c r="BJ717" s="131"/>
      <c r="BK717" s="131"/>
      <c r="BL717" s="131"/>
      <c r="BM717" s="131"/>
      <c r="BN717" s="131"/>
      <c r="BO717" s="131"/>
      <c r="BP717" s="131"/>
    </row>
    <row r="718" spans="1:68" ht="16.5" customHeight="1">
      <c r="A718" s="207"/>
      <c r="B718" s="207"/>
      <c r="C718" s="207"/>
      <c r="D718" s="131"/>
      <c r="E718" s="131"/>
      <c r="F718" s="243"/>
      <c r="G718" s="131"/>
      <c r="H718" s="243"/>
      <c r="I718" s="243"/>
      <c r="J718" s="243"/>
      <c r="K718" s="243"/>
      <c r="L718" s="243"/>
      <c r="M718" s="243"/>
      <c r="N718" s="243"/>
      <c r="O718" s="243"/>
      <c r="P718" s="243"/>
      <c r="Q718" s="243"/>
      <c r="R718" s="243"/>
      <c r="S718" s="243"/>
      <c r="T718" s="243"/>
      <c r="U718" s="243"/>
      <c r="V718" s="243"/>
      <c r="W718" s="243"/>
      <c r="X718" s="243"/>
      <c r="Y718" s="243"/>
      <c r="Z718" s="243"/>
      <c r="AA718" s="131"/>
      <c r="AB718" s="131"/>
      <c r="AC718" s="131"/>
      <c r="AD718" s="243"/>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c r="BG718" s="131"/>
      <c r="BH718" s="131"/>
      <c r="BI718" s="131"/>
      <c r="BJ718" s="131"/>
      <c r="BK718" s="131"/>
      <c r="BL718" s="131"/>
      <c r="BM718" s="131"/>
      <c r="BN718" s="131"/>
      <c r="BO718" s="131"/>
      <c r="BP718" s="131"/>
    </row>
    <row r="719" spans="1:68" ht="16.5" customHeight="1">
      <c r="A719" s="207"/>
      <c r="B719" s="207"/>
      <c r="C719" s="207"/>
      <c r="D719" s="131"/>
      <c r="E719" s="131"/>
      <c r="F719" s="243"/>
      <c r="G719" s="131"/>
      <c r="H719" s="243"/>
      <c r="I719" s="243"/>
      <c r="J719" s="243"/>
      <c r="K719" s="243"/>
      <c r="L719" s="243"/>
      <c r="M719" s="243"/>
      <c r="N719" s="243"/>
      <c r="O719" s="243"/>
      <c r="P719" s="243"/>
      <c r="Q719" s="243"/>
      <c r="R719" s="243"/>
      <c r="S719" s="243"/>
      <c r="T719" s="243"/>
      <c r="U719" s="243"/>
      <c r="V719" s="243"/>
      <c r="W719" s="243"/>
      <c r="X719" s="243"/>
      <c r="Y719" s="243"/>
      <c r="Z719" s="243"/>
      <c r="AA719" s="131"/>
      <c r="AB719" s="131"/>
      <c r="AC719" s="131"/>
      <c r="AD719" s="243"/>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c r="BG719" s="131"/>
      <c r="BH719" s="131"/>
      <c r="BI719" s="131"/>
      <c r="BJ719" s="131"/>
      <c r="BK719" s="131"/>
      <c r="BL719" s="131"/>
      <c r="BM719" s="131"/>
      <c r="BN719" s="131"/>
      <c r="BO719" s="131"/>
      <c r="BP719" s="131"/>
    </row>
    <row r="720" spans="1:68" ht="16.5" customHeight="1">
      <c r="A720" s="207"/>
      <c r="B720" s="207"/>
      <c r="C720" s="207"/>
      <c r="D720" s="131"/>
      <c r="E720" s="131"/>
      <c r="F720" s="243"/>
      <c r="G720" s="131"/>
      <c r="H720" s="243"/>
      <c r="I720" s="243"/>
      <c r="J720" s="243"/>
      <c r="K720" s="243"/>
      <c r="L720" s="243"/>
      <c r="M720" s="243"/>
      <c r="N720" s="243"/>
      <c r="O720" s="243"/>
      <c r="P720" s="243"/>
      <c r="Q720" s="243"/>
      <c r="R720" s="243"/>
      <c r="S720" s="243"/>
      <c r="T720" s="243"/>
      <c r="U720" s="243"/>
      <c r="V720" s="243"/>
      <c r="W720" s="243"/>
      <c r="X720" s="243"/>
      <c r="Y720" s="243"/>
      <c r="Z720" s="243"/>
      <c r="AA720" s="131"/>
      <c r="AB720" s="131"/>
      <c r="AC720" s="131"/>
      <c r="AD720" s="243"/>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c r="BG720" s="131"/>
      <c r="BH720" s="131"/>
      <c r="BI720" s="131"/>
      <c r="BJ720" s="131"/>
      <c r="BK720" s="131"/>
      <c r="BL720" s="131"/>
      <c r="BM720" s="131"/>
      <c r="BN720" s="131"/>
      <c r="BO720" s="131"/>
      <c r="BP720" s="131"/>
    </row>
    <row r="721" spans="1:68" ht="16.5" customHeight="1">
      <c r="A721" s="207"/>
      <c r="B721" s="207"/>
      <c r="C721" s="207"/>
      <c r="D721" s="131"/>
      <c r="E721" s="131"/>
      <c r="F721" s="243"/>
      <c r="G721" s="131"/>
      <c r="H721" s="243"/>
      <c r="I721" s="243"/>
      <c r="J721" s="243"/>
      <c r="K721" s="243"/>
      <c r="L721" s="243"/>
      <c r="M721" s="243"/>
      <c r="N721" s="243"/>
      <c r="O721" s="243"/>
      <c r="P721" s="243"/>
      <c r="Q721" s="243"/>
      <c r="R721" s="243"/>
      <c r="S721" s="243"/>
      <c r="T721" s="243"/>
      <c r="U721" s="243"/>
      <c r="V721" s="243"/>
      <c r="W721" s="243"/>
      <c r="X721" s="243"/>
      <c r="Y721" s="243"/>
      <c r="Z721" s="243"/>
      <c r="AA721" s="131"/>
      <c r="AB721" s="131"/>
      <c r="AC721" s="131"/>
      <c r="AD721" s="243"/>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c r="BG721" s="131"/>
      <c r="BH721" s="131"/>
      <c r="BI721" s="131"/>
      <c r="BJ721" s="131"/>
      <c r="BK721" s="131"/>
      <c r="BL721" s="131"/>
      <c r="BM721" s="131"/>
      <c r="BN721" s="131"/>
      <c r="BO721" s="131"/>
      <c r="BP721" s="131"/>
    </row>
    <row r="722" spans="1:68" ht="16.5" customHeight="1">
      <c r="A722" s="207"/>
      <c r="B722" s="207"/>
      <c r="C722" s="207"/>
      <c r="D722" s="131"/>
      <c r="E722" s="131"/>
      <c r="F722" s="243"/>
      <c r="G722" s="131"/>
      <c r="H722" s="243"/>
      <c r="I722" s="243"/>
      <c r="J722" s="243"/>
      <c r="K722" s="243"/>
      <c r="L722" s="243"/>
      <c r="M722" s="243"/>
      <c r="N722" s="243"/>
      <c r="O722" s="243"/>
      <c r="P722" s="243"/>
      <c r="Q722" s="243"/>
      <c r="R722" s="243"/>
      <c r="S722" s="243"/>
      <c r="T722" s="243"/>
      <c r="U722" s="243"/>
      <c r="V722" s="243"/>
      <c r="W722" s="243"/>
      <c r="X722" s="243"/>
      <c r="Y722" s="243"/>
      <c r="Z722" s="243"/>
      <c r="AA722" s="131"/>
      <c r="AB722" s="131"/>
      <c r="AC722" s="131"/>
      <c r="AD722" s="243"/>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c r="BG722" s="131"/>
      <c r="BH722" s="131"/>
      <c r="BI722" s="131"/>
      <c r="BJ722" s="131"/>
      <c r="BK722" s="131"/>
      <c r="BL722" s="131"/>
      <c r="BM722" s="131"/>
      <c r="BN722" s="131"/>
      <c r="BO722" s="131"/>
      <c r="BP722" s="131"/>
    </row>
    <row r="723" spans="1:68" ht="16.5" customHeight="1">
      <c r="A723" s="207"/>
      <c r="B723" s="207"/>
      <c r="C723" s="207"/>
      <c r="D723" s="131"/>
      <c r="E723" s="131"/>
      <c r="F723" s="243"/>
      <c r="G723" s="131"/>
      <c r="H723" s="243"/>
      <c r="I723" s="243"/>
      <c r="J723" s="243"/>
      <c r="K723" s="243"/>
      <c r="L723" s="243"/>
      <c r="M723" s="243"/>
      <c r="N723" s="243"/>
      <c r="O723" s="243"/>
      <c r="P723" s="243"/>
      <c r="Q723" s="243"/>
      <c r="R723" s="243"/>
      <c r="S723" s="243"/>
      <c r="T723" s="243"/>
      <c r="U723" s="243"/>
      <c r="V723" s="243"/>
      <c r="W723" s="243"/>
      <c r="X723" s="243"/>
      <c r="Y723" s="243"/>
      <c r="Z723" s="243"/>
      <c r="AA723" s="131"/>
      <c r="AB723" s="131"/>
      <c r="AC723" s="131"/>
      <c r="AD723" s="243"/>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row>
    <row r="724" spans="1:68" ht="16.5" customHeight="1">
      <c r="A724" s="207"/>
      <c r="B724" s="207"/>
      <c r="C724" s="207"/>
      <c r="D724" s="131"/>
      <c r="E724" s="131"/>
      <c r="F724" s="243"/>
      <c r="G724" s="131"/>
      <c r="H724" s="243"/>
      <c r="I724" s="243"/>
      <c r="J724" s="243"/>
      <c r="K724" s="243"/>
      <c r="L724" s="243"/>
      <c r="M724" s="243"/>
      <c r="N724" s="243"/>
      <c r="O724" s="243"/>
      <c r="P724" s="243"/>
      <c r="Q724" s="243"/>
      <c r="R724" s="243"/>
      <c r="S724" s="243"/>
      <c r="T724" s="243"/>
      <c r="U724" s="243"/>
      <c r="V724" s="243"/>
      <c r="W724" s="243"/>
      <c r="X724" s="243"/>
      <c r="Y724" s="243"/>
      <c r="Z724" s="243"/>
      <c r="AA724" s="131"/>
      <c r="AB724" s="131"/>
      <c r="AC724" s="131"/>
      <c r="AD724" s="243"/>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c r="BG724" s="131"/>
      <c r="BH724" s="131"/>
      <c r="BI724" s="131"/>
      <c r="BJ724" s="131"/>
      <c r="BK724" s="131"/>
      <c r="BL724" s="131"/>
      <c r="BM724" s="131"/>
      <c r="BN724" s="131"/>
      <c r="BO724" s="131"/>
      <c r="BP724" s="131"/>
    </row>
    <row r="725" spans="1:68" ht="16.5" customHeight="1">
      <c r="A725" s="207"/>
      <c r="B725" s="207"/>
      <c r="C725" s="207"/>
      <c r="D725" s="131"/>
      <c r="E725" s="131"/>
      <c r="F725" s="243"/>
      <c r="G725" s="131"/>
      <c r="H725" s="243"/>
      <c r="I725" s="243"/>
      <c r="J725" s="243"/>
      <c r="K725" s="243"/>
      <c r="L725" s="243"/>
      <c r="M725" s="243"/>
      <c r="N725" s="243"/>
      <c r="O725" s="243"/>
      <c r="P725" s="243"/>
      <c r="Q725" s="243"/>
      <c r="R725" s="243"/>
      <c r="S725" s="243"/>
      <c r="T725" s="243"/>
      <c r="U725" s="243"/>
      <c r="V725" s="243"/>
      <c r="W725" s="243"/>
      <c r="X725" s="243"/>
      <c r="Y725" s="243"/>
      <c r="Z725" s="243"/>
      <c r="AA725" s="131"/>
      <c r="AB725" s="131"/>
      <c r="AC725" s="131"/>
      <c r="AD725" s="243"/>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c r="BG725" s="131"/>
      <c r="BH725" s="131"/>
      <c r="BI725" s="131"/>
      <c r="BJ725" s="131"/>
      <c r="BK725" s="131"/>
      <c r="BL725" s="131"/>
      <c r="BM725" s="131"/>
      <c r="BN725" s="131"/>
      <c r="BO725" s="131"/>
      <c r="BP725" s="131"/>
    </row>
    <row r="726" spans="1:68" ht="16.5" customHeight="1">
      <c r="A726" s="207"/>
      <c r="B726" s="207"/>
      <c r="C726" s="207"/>
      <c r="D726" s="131"/>
      <c r="E726" s="131"/>
      <c r="F726" s="243"/>
      <c r="G726" s="131"/>
      <c r="H726" s="243"/>
      <c r="I726" s="243"/>
      <c r="J726" s="243"/>
      <c r="K726" s="243"/>
      <c r="L726" s="243"/>
      <c r="M726" s="243"/>
      <c r="N726" s="243"/>
      <c r="O726" s="243"/>
      <c r="P726" s="243"/>
      <c r="Q726" s="243"/>
      <c r="R726" s="243"/>
      <c r="S726" s="243"/>
      <c r="T726" s="243"/>
      <c r="U726" s="243"/>
      <c r="V726" s="243"/>
      <c r="W726" s="243"/>
      <c r="X726" s="243"/>
      <c r="Y726" s="243"/>
      <c r="Z726" s="243"/>
      <c r="AA726" s="131"/>
      <c r="AB726" s="131"/>
      <c r="AC726" s="131"/>
      <c r="AD726" s="243"/>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c r="BG726" s="131"/>
      <c r="BH726" s="131"/>
      <c r="BI726" s="131"/>
      <c r="BJ726" s="131"/>
      <c r="BK726" s="131"/>
      <c r="BL726" s="131"/>
      <c r="BM726" s="131"/>
      <c r="BN726" s="131"/>
      <c r="BO726" s="131"/>
      <c r="BP726" s="131"/>
    </row>
    <row r="727" spans="1:68" ht="16.5" customHeight="1">
      <c r="A727" s="207"/>
      <c r="B727" s="207"/>
      <c r="C727" s="207"/>
      <c r="D727" s="131"/>
      <c r="E727" s="131"/>
      <c r="F727" s="243"/>
      <c r="G727" s="131"/>
      <c r="H727" s="243"/>
      <c r="I727" s="243"/>
      <c r="J727" s="243"/>
      <c r="K727" s="243"/>
      <c r="L727" s="243"/>
      <c r="M727" s="243"/>
      <c r="N727" s="243"/>
      <c r="O727" s="243"/>
      <c r="P727" s="243"/>
      <c r="Q727" s="243"/>
      <c r="R727" s="243"/>
      <c r="S727" s="243"/>
      <c r="T727" s="243"/>
      <c r="U727" s="243"/>
      <c r="V727" s="243"/>
      <c r="W727" s="243"/>
      <c r="X727" s="243"/>
      <c r="Y727" s="243"/>
      <c r="Z727" s="243"/>
      <c r="AA727" s="131"/>
      <c r="AB727" s="131"/>
      <c r="AC727" s="131"/>
      <c r="AD727" s="243"/>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c r="BG727" s="131"/>
      <c r="BH727" s="131"/>
      <c r="BI727" s="131"/>
      <c r="BJ727" s="131"/>
      <c r="BK727" s="131"/>
      <c r="BL727" s="131"/>
      <c r="BM727" s="131"/>
      <c r="BN727" s="131"/>
      <c r="BO727" s="131"/>
      <c r="BP727" s="131"/>
    </row>
    <row r="728" spans="1:68" ht="16.5" customHeight="1">
      <c r="A728" s="207"/>
      <c r="B728" s="207"/>
      <c r="C728" s="207"/>
      <c r="D728" s="131"/>
      <c r="E728" s="131"/>
      <c r="F728" s="243"/>
      <c r="G728" s="131"/>
      <c r="H728" s="243"/>
      <c r="I728" s="243"/>
      <c r="J728" s="243"/>
      <c r="K728" s="243"/>
      <c r="L728" s="243"/>
      <c r="M728" s="243"/>
      <c r="N728" s="243"/>
      <c r="O728" s="243"/>
      <c r="P728" s="243"/>
      <c r="Q728" s="243"/>
      <c r="R728" s="243"/>
      <c r="S728" s="243"/>
      <c r="T728" s="243"/>
      <c r="U728" s="243"/>
      <c r="V728" s="243"/>
      <c r="W728" s="243"/>
      <c r="X728" s="243"/>
      <c r="Y728" s="243"/>
      <c r="Z728" s="243"/>
      <c r="AA728" s="131"/>
      <c r="AB728" s="131"/>
      <c r="AC728" s="131"/>
      <c r="AD728" s="243"/>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131"/>
      <c r="BH728" s="131"/>
      <c r="BI728" s="131"/>
      <c r="BJ728" s="131"/>
      <c r="BK728" s="131"/>
      <c r="BL728" s="131"/>
      <c r="BM728" s="131"/>
      <c r="BN728" s="131"/>
      <c r="BO728" s="131"/>
      <c r="BP728" s="131"/>
    </row>
    <row r="729" spans="1:68" ht="16.5" customHeight="1">
      <c r="A729" s="207"/>
      <c r="B729" s="207"/>
      <c r="C729" s="207"/>
      <c r="D729" s="131"/>
      <c r="E729" s="131"/>
      <c r="F729" s="243"/>
      <c r="G729" s="131"/>
      <c r="H729" s="243"/>
      <c r="I729" s="243"/>
      <c r="J729" s="243"/>
      <c r="K729" s="243"/>
      <c r="L729" s="243"/>
      <c r="M729" s="243"/>
      <c r="N729" s="243"/>
      <c r="O729" s="243"/>
      <c r="P729" s="243"/>
      <c r="Q729" s="243"/>
      <c r="R729" s="243"/>
      <c r="S729" s="243"/>
      <c r="T729" s="243"/>
      <c r="U729" s="243"/>
      <c r="V729" s="243"/>
      <c r="W729" s="243"/>
      <c r="X729" s="243"/>
      <c r="Y729" s="243"/>
      <c r="Z729" s="243"/>
      <c r="AA729" s="131"/>
      <c r="AB729" s="131"/>
      <c r="AC729" s="131"/>
      <c r="AD729" s="243"/>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131"/>
      <c r="BH729" s="131"/>
      <c r="BI729" s="131"/>
      <c r="BJ729" s="131"/>
      <c r="BK729" s="131"/>
      <c r="BL729" s="131"/>
      <c r="BM729" s="131"/>
      <c r="BN729" s="131"/>
      <c r="BO729" s="131"/>
      <c r="BP729" s="131"/>
    </row>
    <row r="730" spans="1:68" ht="16.5" customHeight="1">
      <c r="A730" s="207"/>
      <c r="B730" s="207"/>
      <c r="C730" s="207"/>
      <c r="D730" s="131"/>
      <c r="E730" s="131"/>
      <c r="F730" s="243"/>
      <c r="G730" s="131"/>
      <c r="H730" s="243"/>
      <c r="I730" s="243"/>
      <c r="J730" s="243"/>
      <c r="K730" s="243"/>
      <c r="L730" s="243"/>
      <c r="M730" s="243"/>
      <c r="N730" s="243"/>
      <c r="O730" s="243"/>
      <c r="P730" s="243"/>
      <c r="Q730" s="243"/>
      <c r="R730" s="243"/>
      <c r="S730" s="243"/>
      <c r="T730" s="243"/>
      <c r="U730" s="243"/>
      <c r="V730" s="243"/>
      <c r="W730" s="243"/>
      <c r="X730" s="243"/>
      <c r="Y730" s="243"/>
      <c r="Z730" s="243"/>
      <c r="AA730" s="131"/>
      <c r="AB730" s="131"/>
      <c r="AC730" s="131"/>
      <c r="AD730" s="243"/>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c r="BG730" s="131"/>
      <c r="BH730" s="131"/>
      <c r="BI730" s="131"/>
      <c r="BJ730" s="131"/>
      <c r="BK730" s="131"/>
      <c r="BL730" s="131"/>
      <c r="BM730" s="131"/>
      <c r="BN730" s="131"/>
      <c r="BO730" s="131"/>
      <c r="BP730" s="131"/>
    </row>
    <row r="731" spans="1:68" ht="16.5" customHeight="1">
      <c r="A731" s="207"/>
      <c r="B731" s="207"/>
      <c r="C731" s="207"/>
      <c r="D731" s="131"/>
      <c r="E731" s="131"/>
      <c r="F731" s="243"/>
      <c r="G731" s="131"/>
      <c r="H731" s="243"/>
      <c r="I731" s="243"/>
      <c r="J731" s="243"/>
      <c r="K731" s="243"/>
      <c r="L731" s="243"/>
      <c r="M731" s="243"/>
      <c r="N731" s="243"/>
      <c r="O731" s="243"/>
      <c r="P731" s="243"/>
      <c r="Q731" s="243"/>
      <c r="R731" s="243"/>
      <c r="S731" s="243"/>
      <c r="T731" s="243"/>
      <c r="U731" s="243"/>
      <c r="V731" s="243"/>
      <c r="W731" s="243"/>
      <c r="X731" s="243"/>
      <c r="Y731" s="243"/>
      <c r="Z731" s="243"/>
      <c r="AA731" s="131"/>
      <c r="AB731" s="131"/>
      <c r="AC731" s="131"/>
      <c r="AD731" s="243"/>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c r="BG731" s="131"/>
      <c r="BH731" s="131"/>
      <c r="BI731" s="131"/>
      <c r="BJ731" s="131"/>
      <c r="BK731" s="131"/>
      <c r="BL731" s="131"/>
      <c r="BM731" s="131"/>
      <c r="BN731" s="131"/>
      <c r="BO731" s="131"/>
      <c r="BP731" s="131"/>
    </row>
    <row r="732" spans="1:68" ht="16.5" customHeight="1">
      <c r="A732" s="207"/>
      <c r="B732" s="207"/>
      <c r="C732" s="207"/>
      <c r="D732" s="131"/>
      <c r="E732" s="131"/>
      <c r="F732" s="243"/>
      <c r="G732" s="131"/>
      <c r="H732" s="243"/>
      <c r="I732" s="243"/>
      <c r="J732" s="243"/>
      <c r="K732" s="243"/>
      <c r="L732" s="243"/>
      <c r="M732" s="243"/>
      <c r="N732" s="243"/>
      <c r="O732" s="243"/>
      <c r="P732" s="243"/>
      <c r="Q732" s="243"/>
      <c r="R732" s="243"/>
      <c r="S732" s="243"/>
      <c r="T732" s="243"/>
      <c r="U732" s="243"/>
      <c r="V732" s="243"/>
      <c r="W732" s="243"/>
      <c r="X732" s="243"/>
      <c r="Y732" s="243"/>
      <c r="Z732" s="243"/>
      <c r="AA732" s="131"/>
      <c r="AB732" s="131"/>
      <c r="AC732" s="131"/>
      <c r="AD732" s="243"/>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131"/>
      <c r="BH732" s="131"/>
      <c r="BI732" s="131"/>
      <c r="BJ732" s="131"/>
      <c r="BK732" s="131"/>
      <c r="BL732" s="131"/>
      <c r="BM732" s="131"/>
      <c r="BN732" s="131"/>
      <c r="BO732" s="131"/>
      <c r="BP732" s="131"/>
    </row>
    <row r="733" spans="1:68" ht="16.5" customHeight="1">
      <c r="A733" s="207"/>
      <c r="B733" s="207"/>
      <c r="C733" s="207"/>
      <c r="D733" s="131"/>
      <c r="E733" s="131"/>
      <c r="F733" s="243"/>
      <c r="G733" s="131"/>
      <c r="H733" s="243"/>
      <c r="I733" s="243"/>
      <c r="J733" s="243"/>
      <c r="K733" s="243"/>
      <c r="L733" s="243"/>
      <c r="M733" s="243"/>
      <c r="N733" s="243"/>
      <c r="O733" s="243"/>
      <c r="P733" s="243"/>
      <c r="Q733" s="243"/>
      <c r="R733" s="243"/>
      <c r="S733" s="243"/>
      <c r="T733" s="243"/>
      <c r="U733" s="243"/>
      <c r="V733" s="243"/>
      <c r="W733" s="243"/>
      <c r="X733" s="243"/>
      <c r="Y733" s="243"/>
      <c r="Z733" s="243"/>
      <c r="AA733" s="131"/>
      <c r="AB733" s="131"/>
      <c r="AC733" s="131"/>
      <c r="AD733" s="243"/>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c r="BG733" s="131"/>
      <c r="BH733" s="131"/>
      <c r="BI733" s="131"/>
      <c r="BJ733" s="131"/>
      <c r="BK733" s="131"/>
      <c r="BL733" s="131"/>
      <c r="BM733" s="131"/>
      <c r="BN733" s="131"/>
      <c r="BO733" s="131"/>
      <c r="BP733" s="131"/>
    </row>
    <row r="734" spans="1:68" ht="16.5" customHeight="1">
      <c r="A734" s="207"/>
      <c r="B734" s="207"/>
      <c r="C734" s="207"/>
      <c r="D734" s="131"/>
      <c r="E734" s="131"/>
      <c r="F734" s="243"/>
      <c r="G734" s="131"/>
      <c r="H734" s="243"/>
      <c r="I734" s="243"/>
      <c r="J734" s="243"/>
      <c r="K734" s="243"/>
      <c r="L734" s="243"/>
      <c r="M734" s="243"/>
      <c r="N734" s="243"/>
      <c r="O734" s="243"/>
      <c r="P734" s="243"/>
      <c r="Q734" s="243"/>
      <c r="R734" s="243"/>
      <c r="S734" s="243"/>
      <c r="T734" s="243"/>
      <c r="U734" s="243"/>
      <c r="V734" s="243"/>
      <c r="W734" s="243"/>
      <c r="X734" s="243"/>
      <c r="Y734" s="243"/>
      <c r="Z734" s="243"/>
      <c r="AA734" s="131"/>
      <c r="AB734" s="131"/>
      <c r="AC734" s="131"/>
      <c r="AD734" s="243"/>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c r="BG734" s="131"/>
      <c r="BH734" s="131"/>
      <c r="BI734" s="131"/>
      <c r="BJ734" s="131"/>
      <c r="BK734" s="131"/>
      <c r="BL734" s="131"/>
      <c r="BM734" s="131"/>
      <c r="BN734" s="131"/>
      <c r="BO734" s="131"/>
      <c r="BP734" s="131"/>
    </row>
    <row r="735" spans="1:68" ht="16.5" customHeight="1">
      <c r="A735" s="207"/>
      <c r="B735" s="207"/>
      <c r="C735" s="207"/>
      <c r="D735" s="131"/>
      <c r="E735" s="131"/>
      <c r="F735" s="243"/>
      <c r="G735" s="131"/>
      <c r="H735" s="243"/>
      <c r="I735" s="243"/>
      <c r="J735" s="243"/>
      <c r="K735" s="243"/>
      <c r="L735" s="243"/>
      <c r="M735" s="243"/>
      <c r="N735" s="243"/>
      <c r="O735" s="243"/>
      <c r="P735" s="243"/>
      <c r="Q735" s="243"/>
      <c r="R735" s="243"/>
      <c r="S735" s="243"/>
      <c r="T735" s="243"/>
      <c r="U735" s="243"/>
      <c r="V735" s="243"/>
      <c r="W735" s="243"/>
      <c r="X735" s="243"/>
      <c r="Y735" s="243"/>
      <c r="Z735" s="243"/>
      <c r="AA735" s="131"/>
      <c r="AB735" s="131"/>
      <c r="AC735" s="131"/>
      <c r="AD735" s="243"/>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c r="BG735" s="131"/>
      <c r="BH735" s="131"/>
      <c r="BI735" s="131"/>
      <c r="BJ735" s="131"/>
      <c r="BK735" s="131"/>
      <c r="BL735" s="131"/>
      <c r="BM735" s="131"/>
      <c r="BN735" s="131"/>
      <c r="BO735" s="131"/>
      <c r="BP735" s="131"/>
    </row>
    <row r="736" spans="1:68" ht="16.5" customHeight="1">
      <c r="A736" s="207"/>
      <c r="B736" s="207"/>
      <c r="C736" s="207"/>
      <c r="D736" s="131"/>
      <c r="E736" s="131"/>
      <c r="F736" s="243"/>
      <c r="G736" s="131"/>
      <c r="H736" s="243"/>
      <c r="I736" s="243"/>
      <c r="J736" s="243"/>
      <c r="K736" s="243"/>
      <c r="L736" s="243"/>
      <c r="M736" s="243"/>
      <c r="N736" s="243"/>
      <c r="O736" s="243"/>
      <c r="P736" s="243"/>
      <c r="Q736" s="243"/>
      <c r="R736" s="243"/>
      <c r="S736" s="243"/>
      <c r="T736" s="243"/>
      <c r="U736" s="243"/>
      <c r="V736" s="243"/>
      <c r="W736" s="243"/>
      <c r="X736" s="243"/>
      <c r="Y736" s="243"/>
      <c r="Z736" s="243"/>
      <c r="AA736" s="131"/>
      <c r="AB736" s="131"/>
      <c r="AC736" s="131"/>
      <c r="AD736" s="243"/>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c r="BG736" s="131"/>
      <c r="BH736" s="131"/>
      <c r="BI736" s="131"/>
      <c r="BJ736" s="131"/>
      <c r="BK736" s="131"/>
      <c r="BL736" s="131"/>
      <c r="BM736" s="131"/>
      <c r="BN736" s="131"/>
      <c r="BO736" s="131"/>
      <c r="BP736" s="131"/>
    </row>
    <row r="737" spans="1:68" ht="16.5" customHeight="1">
      <c r="A737" s="207"/>
      <c r="B737" s="207"/>
      <c r="C737" s="207"/>
      <c r="D737" s="131"/>
      <c r="E737" s="131"/>
      <c r="F737" s="243"/>
      <c r="G737" s="131"/>
      <c r="H737" s="243"/>
      <c r="I737" s="243"/>
      <c r="J737" s="243"/>
      <c r="K737" s="243"/>
      <c r="L737" s="243"/>
      <c r="M737" s="243"/>
      <c r="N737" s="243"/>
      <c r="O737" s="243"/>
      <c r="P737" s="243"/>
      <c r="Q737" s="243"/>
      <c r="R737" s="243"/>
      <c r="S737" s="243"/>
      <c r="T737" s="243"/>
      <c r="U737" s="243"/>
      <c r="V737" s="243"/>
      <c r="W737" s="243"/>
      <c r="X737" s="243"/>
      <c r="Y737" s="243"/>
      <c r="Z737" s="243"/>
      <c r="AA737" s="131"/>
      <c r="AB737" s="131"/>
      <c r="AC737" s="131"/>
      <c r="AD737" s="243"/>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c r="BG737" s="131"/>
      <c r="BH737" s="131"/>
      <c r="BI737" s="131"/>
      <c r="BJ737" s="131"/>
      <c r="BK737" s="131"/>
      <c r="BL737" s="131"/>
      <c r="BM737" s="131"/>
      <c r="BN737" s="131"/>
      <c r="BO737" s="131"/>
      <c r="BP737" s="131"/>
    </row>
    <row r="738" spans="1:68" ht="16.5" customHeight="1">
      <c r="A738" s="207"/>
      <c r="B738" s="207"/>
      <c r="C738" s="207"/>
      <c r="D738" s="131"/>
      <c r="E738" s="131"/>
      <c r="F738" s="243"/>
      <c r="G738" s="131"/>
      <c r="H738" s="243"/>
      <c r="I738" s="243"/>
      <c r="J738" s="243"/>
      <c r="K738" s="243"/>
      <c r="L738" s="243"/>
      <c r="M738" s="243"/>
      <c r="N738" s="243"/>
      <c r="O738" s="243"/>
      <c r="P738" s="243"/>
      <c r="Q738" s="243"/>
      <c r="R738" s="243"/>
      <c r="S738" s="243"/>
      <c r="T738" s="243"/>
      <c r="U738" s="243"/>
      <c r="V738" s="243"/>
      <c r="W738" s="243"/>
      <c r="X738" s="243"/>
      <c r="Y738" s="243"/>
      <c r="Z738" s="243"/>
      <c r="AA738" s="131"/>
      <c r="AB738" s="131"/>
      <c r="AC738" s="131"/>
      <c r="AD738" s="243"/>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c r="BG738" s="131"/>
      <c r="BH738" s="131"/>
      <c r="BI738" s="131"/>
      <c r="BJ738" s="131"/>
      <c r="BK738" s="131"/>
      <c r="BL738" s="131"/>
      <c r="BM738" s="131"/>
      <c r="BN738" s="131"/>
      <c r="BO738" s="131"/>
      <c r="BP738" s="131"/>
    </row>
    <row r="739" spans="1:68" ht="16.5" customHeight="1">
      <c r="A739" s="207"/>
      <c r="B739" s="207"/>
      <c r="C739" s="207"/>
      <c r="D739" s="131"/>
      <c r="E739" s="131"/>
      <c r="F739" s="243"/>
      <c r="G739" s="131"/>
      <c r="H739" s="243"/>
      <c r="I739" s="243"/>
      <c r="J739" s="243"/>
      <c r="K739" s="243"/>
      <c r="L739" s="243"/>
      <c r="M739" s="243"/>
      <c r="N739" s="243"/>
      <c r="O739" s="243"/>
      <c r="P739" s="243"/>
      <c r="Q739" s="243"/>
      <c r="R739" s="243"/>
      <c r="S739" s="243"/>
      <c r="T739" s="243"/>
      <c r="U739" s="243"/>
      <c r="V739" s="243"/>
      <c r="W739" s="243"/>
      <c r="X739" s="243"/>
      <c r="Y739" s="243"/>
      <c r="Z739" s="243"/>
      <c r="AA739" s="131"/>
      <c r="AB739" s="131"/>
      <c r="AC739" s="131"/>
      <c r="AD739" s="243"/>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c r="BG739" s="131"/>
      <c r="BH739" s="131"/>
      <c r="BI739" s="131"/>
      <c r="BJ739" s="131"/>
      <c r="BK739" s="131"/>
      <c r="BL739" s="131"/>
      <c r="BM739" s="131"/>
      <c r="BN739" s="131"/>
      <c r="BO739" s="131"/>
      <c r="BP739" s="131"/>
    </row>
    <row r="740" spans="1:68" ht="16.5" customHeight="1">
      <c r="A740" s="207"/>
      <c r="B740" s="207"/>
      <c r="C740" s="207"/>
      <c r="D740" s="131"/>
      <c r="E740" s="131"/>
      <c r="F740" s="243"/>
      <c r="G740" s="131"/>
      <c r="H740" s="243"/>
      <c r="I740" s="243"/>
      <c r="J740" s="243"/>
      <c r="K740" s="243"/>
      <c r="L740" s="243"/>
      <c r="M740" s="243"/>
      <c r="N740" s="243"/>
      <c r="O740" s="243"/>
      <c r="P740" s="243"/>
      <c r="Q740" s="243"/>
      <c r="R740" s="243"/>
      <c r="S740" s="243"/>
      <c r="T740" s="243"/>
      <c r="U740" s="243"/>
      <c r="V740" s="243"/>
      <c r="W740" s="243"/>
      <c r="X740" s="243"/>
      <c r="Y740" s="243"/>
      <c r="Z740" s="243"/>
      <c r="AA740" s="131"/>
      <c r="AB740" s="131"/>
      <c r="AC740" s="131"/>
      <c r="AD740" s="243"/>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c r="BG740" s="131"/>
      <c r="BH740" s="131"/>
      <c r="BI740" s="131"/>
      <c r="BJ740" s="131"/>
      <c r="BK740" s="131"/>
      <c r="BL740" s="131"/>
      <c r="BM740" s="131"/>
      <c r="BN740" s="131"/>
      <c r="BO740" s="131"/>
      <c r="BP740" s="131"/>
    </row>
    <row r="741" spans="1:68" ht="16.5" customHeight="1">
      <c r="A741" s="207"/>
      <c r="B741" s="207"/>
      <c r="C741" s="207"/>
      <c r="D741" s="131"/>
      <c r="E741" s="131"/>
      <c r="F741" s="243"/>
      <c r="G741" s="131"/>
      <c r="H741" s="243"/>
      <c r="I741" s="243"/>
      <c r="J741" s="243"/>
      <c r="K741" s="243"/>
      <c r="L741" s="243"/>
      <c r="M741" s="243"/>
      <c r="N741" s="243"/>
      <c r="O741" s="243"/>
      <c r="P741" s="243"/>
      <c r="Q741" s="243"/>
      <c r="R741" s="243"/>
      <c r="S741" s="243"/>
      <c r="T741" s="243"/>
      <c r="U741" s="243"/>
      <c r="V741" s="243"/>
      <c r="W741" s="243"/>
      <c r="X741" s="243"/>
      <c r="Y741" s="243"/>
      <c r="Z741" s="243"/>
      <c r="AA741" s="131"/>
      <c r="AB741" s="131"/>
      <c r="AC741" s="131"/>
      <c r="AD741" s="243"/>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c r="BG741" s="131"/>
      <c r="BH741" s="131"/>
      <c r="BI741" s="131"/>
      <c r="BJ741" s="131"/>
      <c r="BK741" s="131"/>
      <c r="BL741" s="131"/>
      <c r="BM741" s="131"/>
      <c r="BN741" s="131"/>
      <c r="BO741" s="131"/>
      <c r="BP741" s="131"/>
    </row>
    <row r="742" spans="1:68" ht="16.5" customHeight="1">
      <c r="A742" s="207"/>
      <c r="B742" s="207"/>
      <c r="C742" s="207"/>
      <c r="D742" s="131"/>
      <c r="E742" s="131"/>
      <c r="F742" s="243"/>
      <c r="G742" s="131"/>
      <c r="H742" s="243"/>
      <c r="I742" s="243"/>
      <c r="J742" s="243"/>
      <c r="K742" s="243"/>
      <c r="L742" s="243"/>
      <c r="M742" s="243"/>
      <c r="N742" s="243"/>
      <c r="O742" s="243"/>
      <c r="P742" s="243"/>
      <c r="Q742" s="243"/>
      <c r="R742" s="243"/>
      <c r="S742" s="243"/>
      <c r="T742" s="243"/>
      <c r="U742" s="243"/>
      <c r="V742" s="243"/>
      <c r="W742" s="243"/>
      <c r="X742" s="243"/>
      <c r="Y742" s="243"/>
      <c r="Z742" s="243"/>
      <c r="AA742" s="131"/>
      <c r="AB742" s="131"/>
      <c r="AC742" s="131"/>
      <c r="AD742" s="243"/>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c r="BG742" s="131"/>
      <c r="BH742" s="131"/>
      <c r="BI742" s="131"/>
      <c r="BJ742" s="131"/>
      <c r="BK742" s="131"/>
      <c r="BL742" s="131"/>
      <c r="BM742" s="131"/>
      <c r="BN742" s="131"/>
      <c r="BO742" s="131"/>
      <c r="BP742" s="131"/>
    </row>
    <row r="743" spans="1:68" ht="16.5" customHeight="1">
      <c r="A743" s="207"/>
      <c r="B743" s="207"/>
      <c r="C743" s="207"/>
      <c r="D743" s="131"/>
      <c r="E743" s="131"/>
      <c r="F743" s="243"/>
      <c r="G743" s="131"/>
      <c r="H743" s="243"/>
      <c r="I743" s="243"/>
      <c r="J743" s="243"/>
      <c r="K743" s="243"/>
      <c r="L743" s="243"/>
      <c r="M743" s="243"/>
      <c r="N743" s="243"/>
      <c r="O743" s="243"/>
      <c r="P743" s="243"/>
      <c r="Q743" s="243"/>
      <c r="R743" s="243"/>
      <c r="S743" s="243"/>
      <c r="T743" s="243"/>
      <c r="U743" s="243"/>
      <c r="V743" s="243"/>
      <c r="W743" s="243"/>
      <c r="X743" s="243"/>
      <c r="Y743" s="243"/>
      <c r="Z743" s="243"/>
      <c r="AA743" s="131"/>
      <c r="AB743" s="131"/>
      <c r="AC743" s="131"/>
      <c r="AD743" s="243"/>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c r="BG743" s="131"/>
      <c r="BH743" s="131"/>
      <c r="BI743" s="131"/>
      <c r="BJ743" s="131"/>
      <c r="BK743" s="131"/>
      <c r="BL743" s="131"/>
      <c r="BM743" s="131"/>
      <c r="BN743" s="131"/>
      <c r="BO743" s="131"/>
      <c r="BP743" s="131"/>
    </row>
    <row r="744" spans="1:68" ht="16.5" customHeight="1">
      <c r="A744" s="207"/>
      <c r="B744" s="207"/>
      <c r="C744" s="207"/>
      <c r="D744" s="131"/>
      <c r="E744" s="131"/>
      <c r="F744" s="243"/>
      <c r="G744" s="131"/>
      <c r="H744" s="243"/>
      <c r="I744" s="243"/>
      <c r="J744" s="243"/>
      <c r="K744" s="243"/>
      <c r="L744" s="243"/>
      <c r="M744" s="243"/>
      <c r="N744" s="243"/>
      <c r="O744" s="243"/>
      <c r="P744" s="243"/>
      <c r="Q744" s="243"/>
      <c r="R744" s="243"/>
      <c r="S744" s="243"/>
      <c r="T744" s="243"/>
      <c r="U744" s="243"/>
      <c r="V744" s="243"/>
      <c r="W744" s="243"/>
      <c r="X744" s="243"/>
      <c r="Y744" s="243"/>
      <c r="Z744" s="243"/>
      <c r="AA744" s="131"/>
      <c r="AB744" s="131"/>
      <c r="AC744" s="131"/>
      <c r="AD744" s="243"/>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c r="BG744" s="131"/>
      <c r="BH744" s="131"/>
      <c r="BI744" s="131"/>
      <c r="BJ744" s="131"/>
      <c r="BK744" s="131"/>
      <c r="BL744" s="131"/>
      <c r="BM744" s="131"/>
      <c r="BN744" s="131"/>
      <c r="BO744" s="131"/>
      <c r="BP744" s="131"/>
    </row>
    <row r="745" spans="1:68" ht="16.5" customHeight="1">
      <c r="A745" s="207"/>
      <c r="B745" s="207"/>
      <c r="C745" s="207"/>
      <c r="D745" s="131"/>
      <c r="E745" s="131"/>
      <c r="F745" s="243"/>
      <c r="G745" s="131"/>
      <c r="H745" s="243"/>
      <c r="I745" s="243"/>
      <c r="J745" s="243"/>
      <c r="K745" s="243"/>
      <c r="L745" s="243"/>
      <c r="M745" s="243"/>
      <c r="N745" s="243"/>
      <c r="O745" s="243"/>
      <c r="P745" s="243"/>
      <c r="Q745" s="243"/>
      <c r="R745" s="243"/>
      <c r="S745" s="243"/>
      <c r="T745" s="243"/>
      <c r="U745" s="243"/>
      <c r="V745" s="243"/>
      <c r="W745" s="243"/>
      <c r="X745" s="243"/>
      <c r="Y745" s="243"/>
      <c r="Z745" s="243"/>
      <c r="AA745" s="131"/>
      <c r="AB745" s="131"/>
      <c r="AC745" s="131"/>
      <c r="AD745" s="243"/>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c r="BG745" s="131"/>
      <c r="BH745" s="131"/>
      <c r="BI745" s="131"/>
      <c r="BJ745" s="131"/>
      <c r="BK745" s="131"/>
      <c r="BL745" s="131"/>
      <c r="BM745" s="131"/>
      <c r="BN745" s="131"/>
      <c r="BO745" s="131"/>
      <c r="BP745" s="131"/>
    </row>
    <row r="746" spans="1:68" ht="16.5" customHeight="1">
      <c r="A746" s="207"/>
      <c r="B746" s="207"/>
      <c r="C746" s="207"/>
      <c r="D746" s="131"/>
      <c r="E746" s="131"/>
      <c r="F746" s="243"/>
      <c r="G746" s="131"/>
      <c r="H746" s="243"/>
      <c r="I746" s="243"/>
      <c r="J746" s="243"/>
      <c r="K746" s="243"/>
      <c r="L746" s="243"/>
      <c r="M746" s="243"/>
      <c r="N746" s="243"/>
      <c r="O746" s="243"/>
      <c r="P746" s="243"/>
      <c r="Q746" s="243"/>
      <c r="R746" s="243"/>
      <c r="S746" s="243"/>
      <c r="T746" s="243"/>
      <c r="U746" s="243"/>
      <c r="V746" s="243"/>
      <c r="W746" s="243"/>
      <c r="X746" s="243"/>
      <c r="Y746" s="243"/>
      <c r="Z746" s="243"/>
      <c r="AA746" s="131"/>
      <c r="AB746" s="131"/>
      <c r="AC746" s="131"/>
      <c r="AD746" s="243"/>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c r="BG746" s="131"/>
      <c r="BH746" s="131"/>
      <c r="BI746" s="131"/>
      <c r="BJ746" s="131"/>
      <c r="BK746" s="131"/>
      <c r="BL746" s="131"/>
      <c r="BM746" s="131"/>
      <c r="BN746" s="131"/>
      <c r="BO746" s="131"/>
      <c r="BP746" s="131"/>
    </row>
    <row r="747" spans="1:68" ht="16.5" customHeight="1">
      <c r="A747" s="207"/>
      <c r="B747" s="207"/>
      <c r="C747" s="207"/>
      <c r="D747" s="131"/>
      <c r="E747" s="131"/>
      <c r="F747" s="243"/>
      <c r="G747" s="131"/>
      <c r="H747" s="243"/>
      <c r="I747" s="243"/>
      <c r="J747" s="243"/>
      <c r="K747" s="243"/>
      <c r="L747" s="243"/>
      <c r="M747" s="243"/>
      <c r="N747" s="243"/>
      <c r="O747" s="243"/>
      <c r="P747" s="243"/>
      <c r="Q747" s="243"/>
      <c r="R747" s="243"/>
      <c r="S747" s="243"/>
      <c r="T747" s="243"/>
      <c r="U747" s="243"/>
      <c r="V747" s="243"/>
      <c r="W747" s="243"/>
      <c r="X747" s="243"/>
      <c r="Y747" s="243"/>
      <c r="Z747" s="243"/>
      <c r="AA747" s="131"/>
      <c r="AB747" s="131"/>
      <c r="AC747" s="131"/>
      <c r="AD747" s="243"/>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c r="BG747" s="131"/>
      <c r="BH747" s="131"/>
      <c r="BI747" s="131"/>
      <c r="BJ747" s="131"/>
      <c r="BK747" s="131"/>
      <c r="BL747" s="131"/>
      <c r="BM747" s="131"/>
      <c r="BN747" s="131"/>
      <c r="BO747" s="131"/>
      <c r="BP747" s="131"/>
    </row>
    <row r="748" spans="1:68" ht="16.5" customHeight="1">
      <c r="A748" s="207"/>
      <c r="B748" s="207"/>
      <c r="C748" s="207"/>
      <c r="D748" s="131"/>
      <c r="E748" s="131"/>
      <c r="F748" s="243"/>
      <c r="G748" s="131"/>
      <c r="H748" s="243"/>
      <c r="I748" s="243"/>
      <c r="J748" s="243"/>
      <c r="K748" s="243"/>
      <c r="L748" s="243"/>
      <c r="M748" s="243"/>
      <c r="N748" s="243"/>
      <c r="O748" s="243"/>
      <c r="P748" s="243"/>
      <c r="Q748" s="243"/>
      <c r="R748" s="243"/>
      <c r="S748" s="243"/>
      <c r="T748" s="243"/>
      <c r="U748" s="243"/>
      <c r="V748" s="243"/>
      <c r="W748" s="243"/>
      <c r="X748" s="243"/>
      <c r="Y748" s="243"/>
      <c r="Z748" s="243"/>
      <c r="AA748" s="131"/>
      <c r="AB748" s="131"/>
      <c r="AC748" s="131"/>
      <c r="AD748" s="243"/>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c r="BG748" s="131"/>
      <c r="BH748" s="131"/>
      <c r="BI748" s="131"/>
      <c r="BJ748" s="131"/>
      <c r="BK748" s="131"/>
      <c r="BL748" s="131"/>
      <c r="BM748" s="131"/>
      <c r="BN748" s="131"/>
      <c r="BO748" s="131"/>
      <c r="BP748" s="131"/>
    </row>
    <row r="749" spans="1:68" ht="16.5" customHeight="1">
      <c r="A749" s="207"/>
      <c r="B749" s="207"/>
      <c r="C749" s="207"/>
      <c r="D749" s="131"/>
      <c r="E749" s="131"/>
      <c r="F749" s="243"/>
      <c r="G749" s="131"/>
      <c r="H749" s="243"/>
      <c r="I749" s="243"/>
      <c r="J749" s="243"/>
      <c r="K749" s="243"/>
      <c r="L749" s="243"/>
      <c r="M749" s="243"/>
      <c r="N749" s="243"/>
      <c r="O749" s="243"/>
      <c r="P749" s="243"/>
      <c r="Q749" s="243"/>
      <c r="R749" s="243"/>
      <c r="S749" s="243"/>
      <c r="T749" s="243"/>
      <c r="U749" s="243"/>
      <c r="V749" s="243"/>
      <c r="W749" s="243"/>
      <c r="X749" s="243"/>
      <c r="Y749" s="243"/>
      <c r="Z749" s="243"/>
      <c r="AA749" s="131"/>
      <c r="AB749" s="131"/>
      <c r="AC749" s="131"/>
      <c r="AD749" s="243"/>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c r="BG749" s="131"/>
      <c r="BH749" s="131"/>
      <c r="BI749" s="131"/>
      <c r="BJ749" s="131"/>
      <c r="BK749" s="131"/>
      <c r="BL749" s="131"/>
      <c r="BM749" s="131"/>
      <c r="BN749" s="131"/>
      <c r="BO749" s="131"/>
      <c r="BP749" s="131"/>
    </row>
    <row r="750" spans="1:68" ht="16.5" customHeight="1">
      <c r="A750" s="207"/>
      <c r="B750" s="207"/>
      <c r="C750" s="207"/>
      <c r="D750" s="131"/>
      <c r="E750" s="131"/>
      <c r="F750" s="243"/>
      <c r="G750" s="131"/>
      <c r="H750" s="243"/>
      <c r="I750" s="243"/>
      <c r="J750" s="243"/>
      <c r="K750" s="243"/>
      <c r="L750" s="243"/>
      <c r="M750" s="243"/>
      <c r="N750" s="243"/>
      <c r="O750" s="243"/>
      <c r="P750" s="243"/>
      <c r="Q750" s="243"/>
      <c r="R750" s="243"/>
      <c r="S750" s="243"/>
      <c r="T750" s="243"/>
      <c r="U750" s="243"/>
      <c r="V750" s="243"/>
      <c r="W750" s="243"/>
      <c r="X750" s="243"/>
      <c r="Y750" s="243"/>
      <c r="Z750" s="243"/>
      <c r="AA750" s="131"/>
      <c r="AB750" s="131"/>
      <c r="AC750" s="131"/>
      <c r="AD750" s="243"/>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c r="BG750" s="131"/>
      <c r="BH750" s="131"/>
      <c r="BI750" s="131"/>
      <c r="BJ750" s="131"/>
      <c r="BK750" s="131"/>
      <c r="BL750" s="131"/>
      <c r="BM750" s="131"/>
      <c r="BN750" s="131"/>
      <c r="BO750" s="131"/>
      <c r="BP750" s="131"/>
    </row>
    <row r="751" spans="1:68" ht="16.5" customHeight="1">
      <c r="A751" s="207"/>
      <c r="B751" s="207"/>
      <c r="C751" s="207"/>
      <c r="D751" s="131"/>
      <c r="E751" s="131"/>
      <c r="F751" s="243"/>
      <c r="G751" s="131"/>
      <c r="H751" s="243"/>
      <c r="I751" s="243"/>
      <c r="J751" s="243"/>
      <c r="K751" s="243"/>
      <c r="L751" s="243"/>
      <c r="M751" s="243"/>
      <c r="N751" s="243"/>
      <c r="O751" s="243"/>
      <c r="P751" s="243"/>
      <c r="Q751" s="243"/>
      <c r="R751" s="243"/>
      <c r="S751" s="243"/>
      <c r="T751" s="243"/>
      <c r="U751" s="243"/>
      <c r="V751" s="243"/>
      <c r="W751" s="243"/>
      <c r="X751" s="243"/>
      <c r="Y751" s="243"/>
      <c r="Z751" s="243"/>
      <c r="AA751" s="131"/>
      <c r="AB751" s="131"/>
      <c r="AC751" s="131"/>
      <c r="AD751" s="243"/>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c r="BG751" s="131"/>
      <c r="BH751" s="131"/>
      <c r="BI751" s="131"/>
      <c r="BJ751" s="131"/>
      <c r="BK751" s="131"/>
      <c r="BL751" s="131"/>
      <c r="BM751" s="131"/>
      <c r="BN751" s="131"/>
      <c r="BO751" s="131"/>
      <c r="BP751" s="131"/>
    </row>
    <row r="752" spans="1:68" ht="16.5" customHeight="1">
      <c r="A752" s="207"/>
      <c r="B752" s="207"/>
      <c r="C752" s="207"/>
      <c r="D752" s="131"/>
      <c r="E752" s="131"/>
      <c r="F752" s="243"/>
      <c r="G752" s="131"/>
      <c r="H752" s="243"/>
      <c r="I752" s="243"/>
      <c r="J752" s="243"/>
      <c r="K752" s="243"/>
      <c r="L752" s="243"/>
      <c r="M752" s="243"/>
      <c r="N752" s="243"/>
      <c r="O752" s="243"/>
      <c r="P752" s="243"/>
      <c r="Q752" s="243"/>
      <c r="R752" s="243"/>
      <c r="S752" s="243"/>
      <c r="T752" s="243"/>
      <c r="U752" s="243"/>
      <c r="V752" s="243"/>
      <c r="W752" s="243"/>
      <c r="X752" s="243"/>
      <c r="Y752" s="243"/>
      <c r="Z752" s="243"/>
      <c r="AA752" s="131"/>
      <c r="AB752" s="131"/>
      <c r="AC752" s="131"/>
      <c r="AD752" s="243"/>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c r="BG752" s="131"/>
      <c r="BH752" s="131"/>
      <c r="BI752" s="131"/>
      <c r="BJ752" s="131"/>
      <c r="BK752" s="131"/>
      <c r="BL752" s="131"/>
      <c r="BM752" s="131"/>
      <c r="BN752" s="131"/>
      <c r="BO752" s="131"/>
      <c r="BP752" s="131"/>
    </row>
    <row r="753" spans="1:68" ht="16.5" customHeight="1">
      <c r="A753" s="207"/>
      <c r="B753" s="207"/>
      <c r="C753" s="207"/>
      <c r="D753" s="131"/>
      <c r="E753" s="131"/>
      <c r="F753" s="243"/>
      <c r="G753" s="131"/>
      <c r="H753" s="243"/>
      <c r="I753" s="243"/>
      <c r="J753" s="243"/>
      <c r="K753" s="243"/>
      <c r="L753" s="243"/>
      <c r="M753" s="243"/>
      <c r="N753" s="243"/>
      <c r="O753" s="243"/>
      <c r="P753" s="243"/>
      <c r="Q753" s="243"/>
      <c r="R753" s="243"/>
      <c r="S753" s="243"/>
      <c r="T753" s="243"/>
      <c r="U753" s="243"/>
      <c r="V753" s="243"/>
      <c r="W753" s="243"/>
      <c r="X753" s="243"/>
      <c r="Y753" s="243"/>
      <c r="Z753" s="243"/>
      <c r="AA753" s="131"/>
      <c r="AB753" s="131"/>
      <c r="AC753" s="131"/>
      <c r="AD753" s="243"/>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c r="BG753" s="131"/>
      <c r="BH753" s="131"/>
      <c r="BI753" s="131"/>
      <c r="BJ753" s="131"/>
      <c r="BK753" s="131"/>
      <c r="BL753" s="131"/>
      <c r="BM753" s="131"/>
      <c r="BN753" s="131"/>
      <c r="BO753" s="131"/>
      <c r="BP753" s="131"/>
    </row>
    <row r="754" spans="1:68" ht="16.5" customHeight="1">
      <c r="A754" s="207"/>
      <c r="B754" s="207"/>
      <c r="C754" s="207"/>
      <c r="D754" s="131"/>
      <c r="E754" s="131"/>
      <c r="F754" s="243"/>
      <c r="G754" s="131"/>
      <c r="H754" s="243"/>
      <c r="I754" s="243"/>
      <c r="J754" s="243"/>
      <c r="K754" s="243"/>
      <c r="L754" s="243"/>
      <c r="M754" s="243"/>
      <c r="N754" s="243"/>
      <c r="O754" s="243"/>
      <c r="P754" s="243"/>
      <c r="Q754" s="243"/>
      <c r="R754" s="243"/>
      <c r="S754" s="243"/>
      <c r="T754" s="243"/>
      <c r="U754" s="243"/>
      <c r="V754" s="243"/>
      <c r="W754" s="243"/>
      <c r="X754" s="243"/>
      <c r="Y754" s="243"/>
      <c r="Z754" s="243"/>
      <c r="AA754" s="131"/>
      <c r="AB754" s="131"/>
      <c r="AC754" s="131"/>
      <c r="AD754" s="243"/>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c r="BG754" s="131"/>
      <c r="BH754" s="131"/>
      <c r="BI754" s="131"/>
      <c r="BJ754" s="131"/>
      <c r="BK754" s="131"/>
      <c r="BL754" s="131"/>
      <c r="BM754" s="131"/>
      <c r="BN754" s="131"/>
      <c r="BO754" s="131"/>
      <c r="BP754" s="131"/>
    </row>
    <row r="755" spans="1:68" ht="16.5" customHeight="1">
      <c r="A755" s="207"/>
      <c r="B755" s="207"/>
      <c r="C755" s="207"/>
      <c r="D755" s="131"/>
      <c r="E755" s="131"/>
      <c r="F755" s="243"/>
      <c r="G755" s="131"/>
      <c r="H755" s="243"/>
      <c r="I755" s="243"/>
      <c r="J755" s="243"/>
      <c r="K755" s="243"/>
      <c r="L755" s="243"/>
      <c r="M755" s="243"/>
      <c r="N755" s="243"/>
      <c r="O755" s="243"/>
      <c r="P755" s="243"/>
      <c r="Q755" s="243"/>
      <c r="R755" s="243"/>
      <c r="S755" s="243"/>
      <c r="T755" s="243"/>
      <c r="U755" s="243"/>
      <c r="V755" s="243"/>
      <c r="W755" s="243"/>
      <c r="X755" s="243"/>
      <c r="Y755" s="243"/>
      <c r="Z755" s="243"/>
      <c r="AA755" s="131"/>
      <c r="AB755" s="131"/>
      <c r="AC755" s="131"/>
      <c r="AD755" s="243"/>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c r="BG755" s="131"/>
      <c r="BH755" s="131"/>
      <c r="BI755" s="131"/>
      <c r="BJ755" s="131"/>
      <c r="BK755" s="131"/>
      <c r="BL755" s="131"/>
      <c r="BM755" s="131"/>
      <c r="BN755" s="131"/>
      <c r="BO755" s="131"/>
      <c r="BP755" s="131"/>
    </row>
    <row r="756" spans="1:68" ht="16.5" customHeight="1">
      <c r="A756" s="207"/>
      <c r="B756" s="207"/>
      <c r="C756" s="207"/>
      <c r="D756" s="131"/>
      <c r="E756" s="131"/>
      <c r="F756" s="243"/>
      <c r="G756" s="131"/>
      <c r="H756" s="243"/>
      <c r="I756" s="243"/>
      <c r="J756" s="243"/>
      <c r="K756" s="243"/>
      <c r="L756" s="243"/>
      <c r="M756" s="243"/>
      <c r="N756" s="243"/>
      <c r="O756" s="243"/>
      <c r="P756" s="243"/>
      <c r="Q756" s="243"/>
      <c r="R756" s="243"/>
      <c r="S756" s="243"/>
      <c r="T756" s="243"/>
      <c r="U756" s="243"/>
      <c r="V756" s="243"/>
      <c r="W756" s="243"/>
      <c r="X756" s="243"/>
      <c r="Y756" s="243"/>
      <c r="Z756" s="243"/>
      <c r="AA756" s="131"/>
      <c r="AB756" s="131"/>
      <c r="AC756" s="131"/>
      <c r="AD756" s="243"/>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c r="BG756" s="131"/>
      <c r="BH756" s="131"/>
      <c r="BI756" s="131"/>
      <c r="BJ756" s="131"/>
      <c r="BK756" s="131"/>
      <c r="BL756" s="131"/>
      <c r="BM756" s="131"/>
      <c r="BN756" s="131"/>
      <c r="BO756" s="131"/>
      <c r="BP756" s="131"/>
    </row>
    <row r="757" spans="1:68" ht="16.5" customHeight="1">
      <c r="A757" s="207"/>
      <c r="B757" s="207"/>
      <c r="C757" s="207"/>
      <c r="D757" s="131"/>
      <c r="E757" s="131"/>
      <c r="F757" s="243"/>
      <c r="G757" s="131"/>
      <c r="H757" s="243"/>
      <c r="I757" s="243"/>
      <c r="J757" s="243"/>
      <c r="K757" s="243"/>
      <c r="L757" s="243"/>
      <c r="M757" s="243"/>
      <c r="N757" s="243"/>
      <c r="O757" s="243"/>
      <c r="P757" s="243"/>
      <c r="Q757" s="243"/>
      <c r="R757" s="243"/>
      <c r="S757" s="243"/>
      <c r="T757" s="243"/>
      <c r="U757" s="243"/>
      <c r="V757" s="243"/>
      <c r="W757" s="243"/>
      <c r="X757" s="243"/>
      <c r="Y757" s="243"/>
      <c r="Z757" s="243"/>
      <c r="AA757" s="131"/>
      <c r="AB757" s="131"/>
      <c r="AC757" s="131"/>
      <c r="AD757" s="243"/>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c r="BG757" s="131"/>
      <c r="BH757" s="131"/>
      <c r="BI757" s="131"/>
      <c r="BJ757" s="131"/>
      <c r="BK757" s="131"/>
      <c r="BL757" s="131"/>
      <c r="BM757" s="131"/>
      <c r="BN757" s="131"/>
      <c r="BO757" s="131"/>
      <c r="BP757" s="131"/>
    </row>
    <row r="758" spans="1:68" ht="16.5" customHeight="1">
      <c r="A758" s="207"/>
      <c r="B758" s="207"/>
      <c r="C758" s="207"/>
      <c r="D758" s="131"/>
      <c r="E758" s="131"/>
      <c r="F758" s="243"/>
      <c r="G758" s="131"/>
      <c r="H758" s="243"/>
      <c r="I758" s="243"/>
      <c r="J758" s="243"/>
      <c r="K758" s="243"/>
      <c r="L758" s="243"/>
      <c r="M758" s="243"/>
      <c r="N758" s="243"/>
      <c r="O758" s="243"/>
      <c r="P758" s="243"/>
      <c r="Q758" s="243"/>
      <c r="R758" s="243"/>
      <c r="S758" s="243"/>
      <c r="T758" s="243"/>
      <c r="U758" s="243"/>
      <c r="V758" s="243"/>
      <c r="W758" s="243"/>
      <c r="X758" s="243"/>
      <c r="Y758" s="243"/>
      <c r="Z758" s="243"/>
      <c r="AA758" s="131"/>
      <c r="AB758" s="131"/>
      <c r="AC758" s="131"/>
      <c r="AD758" s="243"/>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c r="BG758" s="131"/>
      <c r="BH758" s="131"/>
      <c r="BI758" s="131"/>
      <c r="BJ758" s="131"/>
      <c r="BK758" s="131"/>
      <c r="BL758" s="131"/>
      <c r="BM758" s="131"/>
      <c r="BN758" s="131"/>
      <c r="BO758" s="131"/>
      <c r="BP758" s="131"/>
    </row>
    <row r="759" spans="1:68" ht="16.5" customHeight="1">
      <c r="A759" s="207"/>
      <c r="B759" s="207"/>
      <c r="C759" s="207"/>
      <c r="D759" s="131"/>
      <c r="E759" s="131"/>
      <c r="F759" s="243"/>
      <c r="G759" s="131"/>
      <c r="H759" s="243"/>
      <c r="I759" s="243"/>
      <c r="J759" s="243"/>
      <c r="K759" s="243"/>
      <c r="L759" s="243"/>
      <c r="M759" s="243"/>
      <c r="N759" s="243"/>
      <c r="O759" s="243"/>
      <c r="P759" s="243"/>
      <c r="Q759" s="243"/>
      <c r="R759" s="243"/>
      <c r="S759" s="243"/>
      <c r="T759" s="243"/>
      <c r="U759" s="243"/>
      <c r="V759" s="243"/>
      <c r="W759" s="243"/>
      <c r="X759" s="243"/>
      <c r="Y759" s="243"/>
      <c r="Z759" s="243"/>
      <c r="AA759" s="131"/>
      <c r="AB759" s="131"/>
      <c r="AC759" s="131"/>
      <c r="AD759" s="243"/>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c r="BG759" s="131"/>
      <c r="BH759" s="131"/>
      <c r="BI759" s="131"/>
      <c r="BJ759" s="131"/>
      <c r="BK759" s="131"/>
      <c r="BL759" s="131"/>
      <c r="BM759" s="131"/>
      <c r="BN759" s="131"/>
      <c r="BO759" s="131"/>
      <c r="BP759" s="131"/>
    </row>
    <row r="760" spans="1:68" ht="16.5" customHeight="1">
      <c r="A760" s="207"/>
      <c r="B760" s="207"/>
      <c r="C760" s="207"/>
      <c r="D760" s="131"/>
      <c r="E760" s="131"/>
      <c r="F760" s="243"/>
      <c r="G760" s="131"/>
      <c r="H760" s="243"/>
      <c r="I760" s="243"/>
      <c r="J760" s="243"/>
      <c r="K760" s="243"/>
      <c r="L760" s="243"/>
      <c r="M760" s="243"/>
      <c r="N760" s="243"/>
      <c r="O760" s="243"/>
      <c r="P760" s="243"/>
      <c r="Q760" s="243"/>
      <c r="R760" s="243"/>
      <c r="S760" s="243"/>
      <c r="T760" s="243"/>
      <c r="U760" s="243"/>
      <c r="V760" s="243"/>
      <c r="W760" s="243"/>
      <c r="X760" s="243"/>
      <c r="Y760" s="243"/>
      <c r="Z760" s="243"/>
      <c r="AA760" s="131"/>
      <c r="AB760" s="131"/>
      <c r="AC760" s="131"/>
      <c r="AD760" s="243"/>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c r="BG760" s="131"/>
      <c r="BH760" s="131"/>
      <c r="BI760" s="131"/>
      <c r="BJ760" s="131"/>
      <c r="BK760" s="131"/>
      <c r="BL760" s="131"/>
      <c r="BM760" s="131"/>
      <c r="BN760" s="131"/>
      <c r="BO760" s="131"/>
      <c r="BP760" s="131"/>
    </row>
    <row r="761" spans="1:68" ht="16.5" customHeight="1">
      <c r="A761" s="207"/>
      <c r="B761" s="207"/>
      <c r="C761" s="207"/>
      <c r="D761" s="131"/>
      <c r="E761" s="131"/>
      <c r="F761" s="243"/>
      <c r="G761" s="131"/>
      <c r="H761" s="243"/>
      <c r="I761" s="243"/>
      <c r="J761" s="243"/>
      <c r="K761" s="243"/>
      <c r="L761" s="243"/>
      <c r="M761" s="243"/>
      <c r="N761" s="243"/>
      <c r="O761" s="243"/>
      <c r="P761" s="243"/>
      <c r="Q761" s="243"/>
      <c r="R761" s="243"/>
      <c r="S761" s="243"/>
      <c r="T761" s="243"/>
      <c r="U761" s="243"/>
      <c r="V761" s="243"/>
      <c r="W761" s="243"/>
      <c r="X761" s="243"/>
      <c r="Y761" s="243"/>
      <c r="Z761" s="243"/>
      <c r="AA761" s="131"/>
      <c r="AB761" s="131"/>
      <c r="AC761" s="131"/>
      <c r="AD761" s="243"/>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c r="BG761" s="131"/>
      <c r="BH761" s="131"/>
      <c r="BI761" s="131"/>
      <c r="BJ761" s="131"/>
      <c r="BK761" s="131"/>
      <c r="BL761" s="131"/>
      <c r="BM761" s="131"/>
      <c r="BN761" s="131"/>
      <c r="BO761" s="131"/>
      <c r="BP761" s="131"/>
    </row>
    <row r="762" spans="1:68" ht="16.5" customHeight="1">
      <c r="A762" s="207"/>
      <c r="B762" s="207"/>
      <c r="C762" s="207"/>
      <c r="D762" s="131"/>
      <c r="E762" s="131"/>
      <c r="F762" s="243"/>
      <c r="G762" s="131"/>
      <c r="H762" s="243"/>
      <c r="I762" s="243"/>
      <c r="J762" s="243"/>
      <c r="K762" s="243"/>
      <c r="L762" s="243"/>
      <c r="M762" s="243"/>
      <c r="N762" s="243"/>
      <c r="O762" s="243"/>
      <c r="P762" s="243"/>
      <c r="Q762" s="243"/>
      <c r="R762" s="243"/>
      <c r="S762" s="243"/>
      <c r="T762" s="243"/>
      <c r="U762" s="243"/>
      <c r="V762" s="243"/>
      <c r="W762" s="243"/>
      <c r="X762" s="243"/>
      <c r="Y762" s="243"/>
      <c r="Z762" s="243"/>
      <c r="AA762" s="131"/>
      <c r="AB762" s="131"/>
      <c r="AC762" s="131"/>
      <c r="AD762" s="243"/>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c r="BG762" s="131"/>
      <c r="BH762" s="131"/>
      <c r="BI762" s="131"/>
      <c r="BJ762" s="131"/>
      <c r="BK762" s="131"/>
      <c r="BL762" s="131"/>
      <c r="BM762" s="131"/>
      <c r="BN762" s="131"/>
      <c r="BO762" s="131"/>
      <c r="BP762" s="131"/>
    </row>
    <row r="763" spans="1:68" ht="16.5" customHeight="1">
      <c r="A763" s="207"/>
      <c r="B763" s="207"/>
      <c r="C763" s="207"/>
      <c r="D763" s="131"/>
      <c r="E763" s="131"/>
      <c r="F763" s="243"/>
      <c r="G763" s="131"/>
      <c r="H763" s="243"/>
      <c r="I763" s="243"/>
      <c r="J763" s="243"/>
      <c r="K763" s="243"/>
      <c r="L763" s="243"/>
      <c r="M763" s="243"/>
      <c r="N763" s="243"/>
      <c r="O763" s="243"/>
      <c r="P763" s="243"/>
      <c r="Q763" s="243"/>
      <c r="R763" s="243"/>
      <c r="S763" s="243"/>
      <c r="T763" s="243"/>
      <c r="U763" s="243"/>
      <c r="V763" s="243"/>
      <c r="W763" s="243"/>
      <c r="X763" s="243"/>
      <c r="Y763" s="243"/>
      <c r="Z763" s="243"/>
      <c r="AA763" s="131"/>
      <c r="AB763" s="131"/>
      <c r="AC763" s="131"/>
      <c r="AD763" s="243"/>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c r="BG763" s="131"/>
      <c r="BH763" s="131"/>
      <c r="BI763" s="131"/>
      <c r="BJ763" s="131"/>
      <c r="BK763" s="131"/>
      <c r="BL763" s="131"/>
      <c r="BM763" s="131"/>
      <c r="BN763" s="131"/>
      <c r="BO763" s="131"/>
      <c r="BP763" s="131"/>
    </row>
    <row r="764" spans="1:68" ht="16.5" customHeight="1">
      <c r="A764" s="207"/>
      <c r="B764" s="207"/>
      <c r="C764" s="207"/>
      <c r="D764" s="131"/>
      <c r="E764" s="131"/>
      <c r="F764" s="243"/>
      <c r="G764" s="131"/>
      <c r="H764" s="243"/>
      <c r="I764" s="243"/>
      <c r="J764" s="243"/>
      <c r="K764" s="243"/>
      <c r="L764" s="243"/>
      <c r="M764" s="243"/>
      <c r="N764" s="243"/>
      <c r="O764" s="243"/>
      <c r="P764" s="243"/>
      <c r="Q764" s="243"/>
      <c r="R764" s="243"/>
      <c r="S764" s="243"/>
      <c r="T764" s="243"/>
      <c r="U764" s="243"/>
      <c r="V764" s="243"/>
      <c r="W764" s="243"/>
      <c r="X764" s="243"/>
      <c r="Y764" s="243"/>
      <c r="Z764" s="243"/>
      <c r="AA764" s="131"/>
      <c r="AB764" s="131"/>
      <c r="AC764" s="131"/>
      <c r="AD764" s="243"/>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c r="BG764" s="131"/>
      <c r="BH764" s="131"/>
      <c r="BI764" s="131"/>
      <c r="BJ764" s="131"/>
      <c r="BK764" s="131"/>
      <c r="BL764" s="131"/>
      <c r="BM764" s="131"/>
      <c r="BN764" s="131"/>
      <c r="BO764" s="131"/>
      <c r="BP764" s="131"/>
    </row>
    <row r="765" spans="1:68" ht="16.5" customHeight="1">
      <c r="A765" s="207"/>
      <c r="B765" s="207"/>
      <c r="C765" s="207"/>
      <c r="D765" s="131"/>
      <c r="E765" s="131"/>
      <c r="F765" s="243"/>
      <c r="G765" s="131"/>
      <c r="H765" s="243"/>
      <c r="I765" s="243"/>
      <c r="J765" s="243"/>
      <c r="K765" s="243"/>
      <c r="L765" s="243"/>
      <c r="M765" s="243"/>
      <c r="N765" s="243"/>
      <c r="O765" s="243"/>
      <c r="P765" s="243"/>
      <c r="Q765" s="243"/>
      <c r="R765" s="243"/>
      <c r="S765" s="243"/>
      <c r="T765" s="243"/>
      <c r="U765" s="243"/>
      <c r="V765" s="243"/>
      <c r="W765" s="243"/>
      <c r="X765" s="243"/>
      <c r="Y765" s="243"/>
      <c r="Z765" s="243"/>
      <c r="AA765" s="131"/>
      <c r="AB765" s="131"/>
      <c r="AC765" s="131"/>
      <c r="AD765" s="243"/>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c r="BG765" s="131"/>
      <c r="BH765" s="131"/>
      <c r="BI765" s="131"/>
      <c r="BJ765" s="131"/>
      <c r="BK765" s="131"/>
      <c r="BL765" s="131"/>
      <c r="BM765" s="131"/>
      <c r="BN765" s="131"/>
      <c r="BO765" s="131"/>
      <c r="BP765" s="131"/>
    </row>
    <row r="766" spans="1:68" ht="16.5" customHeight="1">
      <c r="A766" s="207"/>
      <c r="B766" s="207"/>
      <c r="C766" s="207"/>
      <c r="D766" s="131"/>
      <c r="E766" s="131"/>
      <c r="F766" s="243"/>
      <c r="G766" s="131"/>
      <c r="H766" s="243"/>
      <c r="I766" s="243"/>
      <c r="J766" s="243"/>
      <c r="K766" s="243"/>
      <c r="L766" s="243"/>
      <c r="M766" s="243"/>
      <c r="N766" s="243"/>
      <c r="O766" s="243"/>
      <c r="P766" s="243"/>
      <c r="Q766" s="243"/>
      <c r="R766" s="243"/>
      <c r="S766" s="243"/>
      <c r="T766" s="243"/>
      <c r="U766" s="243"/>
      <c r="V766" s="243"/>
      <c r="W766" s="243"/>
      <c r="X766" s="243"/>
      <c r="Y766" s="243"/>
      <c r="Z766" s="243"/>
      <c r="AA766" s="131"/>
      <c r="AB766" s="131"/>
      <c r="AC766" s="131"/>
      <c r="AD766" s="243"/>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c r="BG766" s="131"/>
      <c r="BH766" s="131"/>
      <c r="BI766" s="131"/>
      <c r="BJ766" s="131"/>
      <c r="BK766" s="131"/>
      <c r="BL766" s="131"/>
      <c r="BM766" s="131"/>
      <c r="BN766" s="131"/>
      <c r="BO766" s="131"/>
      <c r="BP766" s="131"/>
    </row>
    <row r="767" spans="1:68" ht="16.5" customHeight="1">
      <c r="A767" s="207"/>
      <c r="B767" s="207"/>
      <c r="C767" s="207"/>
      <c r="D767" s="131"/>
      <c r="E767" s="131"/>
      <c r="F767" s="243"/>
      <c r="G767" s="131"/>
      <c r="H767" s="243"/>
      <c r="I767" s="243"/>
      <c r="J767" s="243"/>
      <c r="K767" s="243"/>
      <c r="L767" s="243"/>
      <c r="M767" s="243"/>
      <c r="N767" s="243"/>
      <c r="O767" s="243"/>
      <c r="P767" s="243"/>
      <c r="Q767" s="243"/>
      <c r="R767" s="243"/>
      <c r="S767" s="243"/>
      <c r="T767" s="243"/>
      <c r="U767" s="243"/>
      <c r="V767" s="243"/>
      <c r="W767" s="243"/>
      <c r="X767" s="243"/>
      <c r="Y767" s="243"/>
      <c r="Z767" s="243"/>
      <c r="AA767" s="131"/>
      <c r="AB767" s="131"/>
      <c r="AC767" s="131"/>
      <c r="AD767" s="243"/>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c r="BG767" s="131"/>
      <c r="BH767" s="131"/>
      <c r="BI767" s="131"/>
      <c r="BJ767" s="131"/>
      <c r="BK767" s="131"/>
      <c r="BL767" s="131"/>
      <c r="BM767" s="131"/>
      <c r="BN767" s="131"/>
      <c r="BO767" s="131"/>
      <c r="BP767" s="131"/>
    </row>
    <row r="768" spans="1:68" ht="16.5" customHeight="1">
      <c r="A768" s="207"/>
      <c r="B768" s="207"/>
      <c r="C768" s="207"/>
      <c r="D768" s="131"/>
      <c r="E768" s="131"/>
      <c r="F768" s="243"/>
      <c r="G768" s="131"/>
      <c r="H768" s="243"/>
      <c r="I768" s="243"/>
      <c r="J768" s="243"/>
      <c r="K768" s="243"/>
      <c r="L768" s="243"/>
      <c r="M768" s="243"/>
      <c r="N768" s="243"/>
      <c r="O768" s="243"/>
      <c r="P768" s="243"/>
      <c r="Q768" s="243"/>
      <c r="R768" s="243"/>
      <c r="S768" s="243"/>
      <c r="T768" s="243"/>
      <c r="U768" s="243"/>
      <c r="V768" s="243"/>
      <c r="W768" s="243"/>
      <c r="X768" s="243"/>
      <c r="Y768" s="243"/>
      <c r="Z768" s="243"/>
      <c r="AA768" s="131"/>
      <c r="AB768" s="131"/>
      <c r="AC768" s="131"/>
      <c r="AD768" s="243"/>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c r="BG768" s="131"/>
      <c r="BH768" s="131"/>
      <c r="BI768" s="131"/>
      <c r="BJ768" s="131"/>
      <c r="BK768" s="131"/>
      <c r="BL768" s="131"/>
      <c r="BM768" s="131"/>
      <c r="BN768" s="131"/>
      <c r="BO768" s="131"/>
      <c r="BP768" s="131"/>
    </row>
    <row r="769" spans="1:68" ht="16.5" customHeight="1">
      <c r="A769" s="207"/>
      <c r="B769" s="207"/>
      <c r="C769" s="207"/>
      <c r="D769" s="131"/>
      <c r="E769" s="131"/>
      <c r="F769" s="243"/>
      <c r="G769" s="131"/>
      <c r="H769" s="243"/>
      <c r="I769" s="243"/>
      <c r="J769" s="243"/>
      <c r="K769" s="243"/>
      <c r="L769" s="243"/>
      <c r="M769" s="243"/>
      <c r="N769" s="243"/>
      <c r="O769" s="243"/>
      <c r="P769" s="243"/>
      <c r="Q769" s="243"/>
      <c r="R769" s="243"/>
      <c r="S769" s="243"/>
      <c r="T769" s="243"/>
      <c r="U769" s="243"/>
      <c r="V769" s="243"/>
      <c r="W769" s="243"/>
      <c r="X769" s="243"/>
      <c r="Y769" s="243"/>
      <c r="Z769" s="243"/>
      <c r="AA769" s="131"/>
      <c r="AB769" s="131"/>
      <c r="AC769" s="131"/>
      <c r="AD769" s="243"/>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c r="BG769" s="131"/>
      <c r="BH769" s="131"/>
      <c r="BI769" s="131"/>
      <c r="BJ769" s="131"/>
      <c r="BK769" s="131"/>
      <c r="BL769" s="131"/>
      <c r="BM769" s="131"/>
      <c r="BN769" s="131"/>
      <c r="BO769" s="131"/>
      <c r="BP769" s="131"/>
    </row>
    <row r="770" spans="1:68" ht="16.5" customHeight="1">
      <c r="A770" s="207"/>
      <c r="B770" s="207"/>
      <c r="C770" s="207"/>
      <c r="D770" s="131"/>
      <c r="E770" s="131"/>
      <c r="F770" s="243"/>
      <c r="G770" s="131"/>
      <c r="H770" s="243"/>
      <c r="I770" s="243"/>
      <c r="J770" s="243"/>
      <c r="K770" s="243"/>
      <c r="L770" s="243"/>
      <c r="M770" s="243"/>
      <c r="N770" s="243"/>
      <c r="O770" s="243"/>
      <c r="P770" s="243"/>
      <c r="Q770" s="243"/>
      <c r="R770" s="243"/>
      <c r="S770" s="243"/>
      <c r="T770" s="243"/>
      <c r="U770" s="243"/>
      <c r="V770" s="243"/>
      <c r="W770" s="243"/>
      <c r="X770" s="243"/>
      <c r="Y770" s="243"/>
      <c r="Z770" s="243"/>
      <c r="AA770" s="131"/>
      <c r="AB770" s="131"/>
      <c r="AC770" s="131"/>
      <c r="AD770" s="243"/>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c r="BG770" s="131"/>
      <c r="BH770" s="131"/>
      <c r="BI770" s="131"/>
      <c r="BJ770" s="131"/>
      <c r="BK770" s="131"/>
      <c r="BL770" s="131"/>
      <c r="BM770" s="131"/>
      <c r="BN770" s="131"/>
      <c r="BO770" s="131"/>
      <c r="BP770" s="131"/>
    </row>
    <row r="771" spans="1:68" ht="16.5" customHeight="1">
      <c r="A771" s="207"/>
      <c r="B771" s="207"/>
      <c r="C771" s="207"/>
      <c r="D771" s="131"/>
      <c r="E771" s="131"/>
      <c r="F771" s="243"/>
      <c r="G771" s="131"/>
      <c r="H771" s="243"/>
      <c r="I771" s="243"/>
      <c r="J771" s="243"/>
      <c r="K771" s="243"/>
      <c r="L771" s="243"/>
      <c r="M771" s="243"/>
      <c r="N771" s="243"/>
      <c r="O771" s="243"/>
      <c r="P771" s="243"/>
      <c r="Q771" s="243"/>
      <c r="R771" s="243"/>
      <c r="S771" s="243"/>
      <c r="T771" s="243"/>
      <c r="U771" s="243"/>
      <c r="V771" s="243"/>
      <c r="W771" s="243"/>
      <c r="X771" s="243"/>
      <c r="Y771" s="243"/>
      <c r="Z771" s="243"/>
      <c r="AA771" s="131"/>
      <c r="AB771" s="131"/>
      <c r="AC771" s="131"/>
      <c r="AD771" s="243"/>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c r="BG771" s="131"/>
      <c r="BH771" s="131"/>
      <c r="BI771" s="131"/>
      <c r="BJ771" s="131"/>
      <c r="BK771" s="131"/>
      <c r="BL771" s="131"/>
      <c r="BM771" s="131"/>
      <c r="BN771" s="131"/>
      <c r="BO771" s="131"/>
      <c r="BP771" s="131"/>
    </row>
    <row r="772" spans="1:68" ht="16.5" customHeight="1">
      <c r="A772" s="207"/>
      <c r="B772" s="207"/>
      <c r="C772" s="207"/>
      <c r="D772" s="131"/>
      <c r="E772" s="131"/>
      <c r="F772" s="243"/>
      <c r="G772" s="131"/>
      <c r="H772" s="243"/>
      <c r="I772" s="243"/>
      <c r="J772" s="243"/>
      <c r="K772" s="243"/>
      <c r="L772" s="243"/>
      <c r="M772" s="243"/>
      <c r="N772" s="243"/>
      <c r="O772" s="243"/>
      <c r="P772" s="243"/>
      <c r="Q772" s="243"/>
      <c r="R772" s="243"/>
      <c r="S772" s="243"/>
      <c r="T772" s="243"/>
      <c r="U772" s="243"/>
      <c r="V772" s="243"/>
      <c r="W772" s="243"/>
      <c r="X772" s="243"/>
      <c r="Y772" s="243"/>
      <c r="Z772" s="243"/>
      <c r="AA772" s="131"/>
      <c r="AB772" s="131"/>
      <c r="AC772" s="131"/>
      <c r="AD772" s="243"/>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131"/>
      <c r="BH772" s="131"/>
      <c r="BI772" s="131"/>
      <c r="BJ772" s="131"/>
      <c r="BK772" s="131"/>
      <c r="BL772" s="131"/>
      <c r="BM772" s="131"/>
      <c r="BN772" s="131"/>
      <c r="BO772" s="131"/>
      <c r="BP772" s="131"/>
    </row>
    <row r="773" spans="1:68" ht="16.5" customHeight="1">
      <c r="A773" s="207"/>
      <c r="B773" s="207"/>
      <c r="C773" s="207"/>
      <c r="D773" s="131"/>
      <c r="E773" s="131"/>
      <c r="F773" s="243"/>
      <c r="G773" s="131"/>
      <c r="H773" s="243"/>
      <c r="I773" s="243"/>
      <c r="J773" s="243"/>
      <c r="K773" s="243"/>
      <c r="L773" s="243"/>
      <c r="M773" s="243"/>
      <c r="N773" s="243"/>
      <c r="O773" s="243"/>
      <c r="P773" s="243"/>
      <c r="Q773" s="243"/>
      <c r="R773" s="243"/>
      <c r="S773" s="243"/>
      <c r="T773" s="243"/>
      <c r="U773" s="243"/>
      <c r="V773" s="243"/>
      <c r="W773" s="243"/>
      <c r="X773" s="243"/>
      <c r="Y773" s="243"/>
      <c r="Z773" s="243"/>
      <c r="AA773" s="131"/>
      <c r="AB773" s="131"/>
      <c r="AC773" s="131"/>
      <c r="AD773" s="243"/>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c r="BG773" s="131"/>
      <c r="BH773" s="131"/>
      <c r="BI773" s="131"/>
      <c r="BJ773" s="131"/>
      <c r="BK773" s="131"/>
      <c r="BL773" s="131"/>
      <c r="BM773" s="131"/>
      <c r="BN773" s="131"/>
      <c r="BO773" s="131"/>
      <c r="BP773" s="131"/>
    </row>
    <row r="774" spans="1:68" ht="16.5" customHeight="1">
      <c r="A774" s="207"/>
      <c r="B774" s="207"/>
      <c r="C774" s="207"/>
      <c r="D774" s="131"/>
      <c r="E774" s="131"/>
      <c r="F774" s="243"/>
      <c r="G774" s="131"/>
      <c r="H774" s="243"/>
      <c r="I774" s="243"/>
      <c r="J774" s="243"/>
      <c r="K774" s="243"/>
      <c r="L774" s="243"/>
      <c r="M774" s="243"/>
      <c r="N774" s="243"/>
      <c r="O774" s="243"/>
      <c r="P774" s="243"/>
      <c r="Q774" s="243"/>
      <c r="R774" s="243"/>
      <c r="S774" s="243"/>
      <c r="T774" s="243"/>
      <c r="U774" s="243"/>
      <c r="V774" s="243"/>
      <c r="W774" s="243"/>
      <c r="X774" s="243"/>
      <c r="Y774" s="243"/>
      <c r="Z774" s="243"/>
      <c r="AA774" s="131"/>
      <c r="AB774" s="131"/>
      <c r="AC774" s="131"/>
      <c r="AD774" s="243"/>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c r="BG774" s="131"/>
      <c r="BH774" s="131"/>
      <c r="BI774" s="131"/>
      <c r="BJ774" s="131"/>
      <c r="BK774" s="131"/>
      <c r="BL774" s="131"/>
      <c r="BM774" s="131"/>
      <c r="BN774" s="131"/>
      <c r="BO774" s="131"/>
      <c r="BP774" s="131"/>
    </row>
    <row r="775" spans="1:68" ht="16.5" customHeight="1">
      <c r="A775" s="207"/>
      <c r="B775" s="207"/>
      <c r="C775" s="207"/>
      <c r="D775" s="131"/>
      <c r="E775" s="131"/>
      <c r="F775" s="243"/>
      <c r="G775" s="131"/>
      <c r="H775" s="243"/>
      <c r="I775" s="243"/>
      <c r="J775" s="243"/>
      <c r="K775" s="243"/>
      <c r="L775" s="243"/>
      <c r="M775" s="243"/>
      <c r="N775" s="243"/>
      <c r="O775" s="243"/>
      <c r="P775" s="243"/>
      <c r="Q775" s="243"/>
      <c r="R775" s="243"/>
      <c r="S775" s="243"/>
      <c r="T775" s="243"/>
      <c r="U775" s="243"/>
      <c r="V775" s="243"/>
      <c r="W775" s="243"/>
      <c r="X775" s="243"/>
      <c r="Y775" s="243"/>
      <c r="Z775" s="243"/>
      <c r="AA775" s="131"/>
      <c r="AB775" s="131"/>
      <c r="AC775" s="131"/>
      <c r="AD775" s="243"/>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131"/>
      <c r="BH775" s="131"/>
      <c r="BI775" s="131"/>
      <c r="BJ775" s="131"/>
      <c r="BK775" s="131"/>
      <c r="BL775" s="131"/>
      <c r="BM775" s="131"/>
      <c r="BN775" s="131"/>
      <c r="BO775" s="131"/>
      <c r="BP775" s="131"/>
    </row>
    <row r="776" spans="1:68" ht="16.5" customHeight="1">
      <c r="A776" s="207"/>
      <c r="B776" s="207"/>
      <c r="C776" s="207"/>
      <c r="D776" s="131"/>
      <c r="E776" s="131"/>
      <c r="F776" s="243"/>
      <c r="G776" s="131"/>
      <c r="H776" s="243"/>
      <c r="I776" s="243"/>
      <c r="J776" s="243"/>
      <c r="K776" s="243"/>
      <c r="L776" s="243"/>
      <c r="M776" s="243"/>
      <c r="N776" s="243"/>
      <c r="O776" s="243"/>
      <c r="P776" s="243"/>
      <c r="Q776" s="243"/>
      <c r="R776" s="243"/>
      <c r="S776" s="243"/>
      <c r="T776" s="243"/>
      <c r="U776" s="243"/>
      <c r="V776" s="243"/>
      <c r="W776" s="243"/>
      <c r="X776" s="243"/>
      <c r="Y776" s="243"/>
      <c r="Z776" s="243"/>
      <c r="AA776" s="131"/>
      <c r="AB776" s="131"/>
      <c r="AC776" s="131"/>
      <c r="AD776" s="243"/>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c r="BG776" s="131"/>
      <c r="BH776" s="131"/>
      <c r="BI776" s="131"/>
      <c r="BJ776" s="131"/>
      <c r="BK776" s="131"/>
      <c r="BL776" s="131"/>
      <c r="BM776" s="131"/>
      <c r="BN776" s="131"/>
      <c r="BO776" s="131"/>
      <c r="BP776" s="131"/>
    </row>
    <row r="777" spans="1:68" ht="16.5" customHeight="1">
      <c r="A777" s="207"/>
      <c r="B777" s="207"/>
      <c r="C777" s="207"/>
      <c r="D777" s="131"/>
      <c r="E777" s="131"/>
      <c r="F777" s="243"/>
      <c r="G777" s="131"/>
      <c r="H777" s="243"/>
      <c r="I777" s="243"/>
      <c r="J777" s="243"/>
      <c r="K777" s="243"/>
      <c r="L777" s="243"/>
      <c r="M777" s="243"/>
      <c r="N777" s="243"/>
      <c r="O777" s="243"/>
      <c r="P777" s="243"/>
      <c r="Q777" s="243"/>
      <c r="R777" s="243"/>
      <c r="S777" s="243"/>
      <c r="T777" s="243"/>
      <c r="U777" s="243"/>
      <c r="V777" s="243"/>
      <c r="W777" s="243"/>
      <c r="X777" s="243"/>
      <c r="Y777" s="243"/>
      <c r="Z777" s="243"/>
      <c r="AA777" s="131"/>
      <c r="AB777" s="131"/>
      <c r="AC777" s="131"/>
      <c r="AD777" s="243"/>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c r="BG777" s="131"/>
      <c r="BH777" s="131"/>
      <c r="BI777" s="131"/>
      <c r="BJ777" s="131"/>
      <c r="BK777" s="131"/>
      <c r="BL777" s="131"/>
      <c r="BM777" s="131"/>
      <c r="BN777" s="131"/>
      <c r="BO777" s="131"/>
      <c r="BP777" s="131"/>
    </row>
    <row r="778" spans="1:68" ht="16.5" customHeight="1">
      <c r="A778" s="207"/>
      <c r="B778" s="207"/>
      <c r="C778" s="207"/>
      <c r="D778" s="131"/>
      <c r="E778" s="131"/>
      <c r="F778" s="243"/>
      <c r="G778" s="131"/>
      <c r="H778" s="243"/>
      <c r="I778" s="243"/>
      <c r="J778" s="243"/>
      <c r="K778" s="243"/>
      <c r="L778" s="243"/>
      <c r="M778" s="243"/>
      <c r="N778" s="243"/>
      <c r="O778" s="243"/>
      <c r="P778" s="243"/>
      <c r="Q778" s="243"/>
      <c r="R778" s="243"/>
      <c r="S778" s="243"/>
      <c r="T778" s="243"/>
      <c r="U778" s="243"/>
      <c r="V778" s="243"/>
      <c r="W778" s="243"/>
      <c r="X778" s="243"/>
      <c r="Y778" s="243"/>
      <c r="Z778" s="243"/>
      <c r="AA778" s="131"/>
      <c r="AB778" s="131"/>
      <c r="AC778" s="131"/>
      <c r="AD778" s="243"/>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c r="BG778" s="131"/>
      <c r="BH778" s="131"/>
      <c r="BI778" s="131"/>
      <c r="BJ778" s="131"/>
      <c r="BK778" s="131"/>
      <c r="BL778" s="131"/>
      <c r="BM778" s="131"/>
      <c r="BN778" s="131"/>
      <c r="BO778" s="131"/>
      <c r="BP778" s="131"/>
    </row>
    <row r="779" spans="1:68" ht="16.5" customHeight="1">
      <c r="A779" s="207"/>
      <c r="B779" s="207"/>
      <c r="C779" s="207"/>
      <c r="D779" s="131"/>
      <c r="E779" s="131"/>
      <c r="F779" s="243"/>
      <c r="G779" s="131"/>
      <c r="H779" s="243"/>
      <c r="I779" s="243"/>
      <c r="J779" s="243"/>
      <c r="K779" s="243"/>
      <c r="L779" s="243"/>
      <c r="M779" s="243"/>
      <c r="N779" s="243"/>
      <c r="O779" s="243"/>
      <c r="P779" s="243"/>
      <c r="Q779" s="243"/>
      <c r="R779" s="243"/>
      <c r="S779" s="243"/>
      <c r="T779" s="243"/>
      <c r="U779" s="243"/>
      <c r="V779" s="243"/>
      <c r="W779" s="243"/>
      <c r="X779" s="243"/>
      <c r="Y779" s="243"/>
      <c r="Z779" s="243"/>
      <c r="AA779" s="131"/>
      <c r="AB779" s="131"/>
      <c r="AC779" s="131"/>
      <c r="AD779" s="243"/>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c r="BG779" s="131"/>
      <c r="BH779" s="131"/>
      <c r="BI779" s="131"/>
      <c r="BJ779" s="131"/>
      <c r="BK779" s="131"/>
      <c r="BL779" s="131"/>
      <c r="BM779" s="131"/>
      <c r="BN779" s="131"/>
      <c r="BO779" s="131"/>
      <c r="BP779" s="131"/>
    </row>
    <row r="780" spans="1:68" ht="16.5" customHeight="1">
      <c r="A780" s="207"/>
      <c r="B780" s="207"/>
      <c r="C780" s="207"/>
      <c r="D780" s="131"/>
      <c r="E780" s="131"/>
      <c r="F780" s="243"/>
      <c r="G780" s="131"/>
      <c r="H780" s="243"/>
      <c r="I780" s="243"/>
      <c r="J780" s="243"/>
      <c r="K780" s="243"/>
      <c r="L780" s="243"/>
      <c r="M780" s="243"/>
      <c r="N780" s="243"/>
      <c r="O780" s="243"/>
      <c r="P780" s="243"/>
      <c r="Q780" s="243"/>
      <c r="R780" s="243"/>
      <c r="S780" s="243"/>
      <c r="T780" s="243"/>
      <c r="U780" s="243"/>
      <c r="V780" s="243"/>
      <c r="W780" s="243"/>
      <c r="X780" s="243"/>
      <c r="Y780" s="243"/>
      <c r="Z780" s="243"/>
      <c r="AA780" s="131"/>
      <c r="AB780" s="131"/>
      <c r="AC780" s="131"/>
      <c r="AD780" s="243"/>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c r="BG780" s="131"/>
      <c r="BH780" s="131"/>
      <c r="BI780" s="131"/>
      <c r="BJ780" s="131"/>
      <c r="BK780" s="131"/>
      <c r="BL780" s="131"/>
      <c r="BM780" s="131"/>
      <c r="BN780" s="131"/>
      <c r="BO780" s="131"/>
      <c r="BP780" s="131"/>
    </row>
    <row r="781" spans="1:68" ht="16.5" customHeight="1">
      <c r="A781" s="207"/>
      <c r="B781" s="207"/>
      <c r="C781" s="207"/>
      <c r="D781" s="131"/>
      <c r="E781" s="131"/>
      <c r="F781" s="243"/>
      <c r="G781" s="131"/>
      <c r="H781" s="243"/>
      <c r="I781" s="243"/>
      <c r="J781" s="243"/>
      <c r="K781" s="243"/>
      <c r="L781" s="243"/>
      <c r="M781" s="243"/>
      <c r="N781" s="243"/>
      <c r="O781" s="243"/>
      <c r="P781" s="243"/>
      <c r="Q781" s="243"/>
      <c r="R781" s="243"/>
      <c r="S781" s="243"/>
      <c r="T781" s="243"/>
      <c r="U781" s="243"/>
      <c r="V781" s="243"/>
      <c r="W781" s="243"/>
      <c r="X781" s="243"/>
      <c r="Y781" s="243"/>
      <c r="Z781" s="243"/>
      <c r="AA781" s="131"/>
      <c r="AB781" s="131"/>
      <c r="AC781" s="131"/>
      <c r="AD781" s="243"/>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131"/>
      <c r="BH781" s="131"/>
      <c r="BI781" s="131"/>
      <c r="BJ781" s="131"/>
      <c r="BK781" s="131"/>
      <c r="BL781" s="131"/>
      <c r="BM781" s="131"/>
      <c r="BN781" s="131"/>
      <c r="BO781" s="131"/>
      <c r="BP781" s="131"/>
    </row>
    <row r="782" spans="1:68" ht="16.5" customHeight="1">
      <c r="A782" s="207"/>
      <c r="B782" s="207"/>
      <c r="C782" s="207"/>
      <c r="D782" s="131"/>
      <c r="E782" s="131"/>
      <c r="F782" s="243"/>
      <c r="G782" s="131"/>
      <c r="H782" s="243"/>
      <c r="I782" s="243"/>
      <c r="J782" s="243"/>
      <c r="K782" s="243"/>
      <c r="L782" s="243"/>
      <c r="M782" s="243"/>
      <c r="N782" s="243"/>
      <c r="O782" s="243"/>
      <c r="P782" s="243"/>
      <c r="Q782" s="243"/>
      <c r="R782" s="243"/>
      <c r="S782" s="243"/>
      <c r="T782" s="243"/>
      <c r="U782" s="243"/>
      <c r="V782" s="243"/>
      <c r="W782" s="243"/>
      <c r="X782" s="243"/>
      <c r="Y782" s="243"/>
      <c r="Z782" s="243"/>
      <c r="AA782" s="131"/>
      <c r="AB782" s="131"/>
      <c r="AC782" s="131"/>
      <c r="AD782" s="243"/>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131"/>
      <c r="BH782" s="131"/>
      <c r="BI782" s="131"/>
      <c r="BJ782" s="131"/>
      <c r="BK782" s="131"/>
      <c r="BL782" s="131"/>
      <c r="BM782" s="131"/>
      <c r="BN782" s="131"/>
      <c r="BO782" s="131"/>
      <c r="BP782" s="131"/>
    </row>
    <row r="783" spans="1:68" ht="16.5" customHeight="1">
      <c r="A783" s="207"/>
      <c r="B783" s="207"/>
      <c r="C783" s="207"/>
      <c r="D783" s="131"/>
      <c r="E783" s="131"/>
      <c r="F783" s="243"/>
      <c r="G783" s="131"/>
      <c r="H783" s="243"/>
      <c r="I783" s="243"/>
      <c r="J783" s="243"/>
      <c r="K783" s="243"/>
      <c r="L783" s="243"/>
      <c r="M783" s="243"/>
      <c r="N783" s="243"/>
      <c r="O783" s="243"/>
      <c r="P783" s="243"/>
      <c r="Q783" s="243"/>
      <c r="R783" s="243"/>
      <c r="S783" s="243"/>
      <c r="T783" s="243"/>
      <c r="U783" s="243"/>
      <c r="V783" s="243"/>
      <c r="W783" s="243"/>
      <c r="X783" s="243"/>
      <c r="Y783" s="243"/>
      <c r="Z783" s="243"/>
      <c r="AA783" s="131"/>
      <c r="AB783" s="131"/>
      <c r="AC783" s="131"/>
      <c r="AD783" s="243"/>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c r="BG783" s="131"/>
      <c r="BH783" s="131"/>
      <c r="BI783" s="131"/>
      <c r="BJ783" s="131"/>
      <c r="BK783" s="131"/>
      <c r="BL783" s="131"/>
      <c r="BM783" s="131"/>
      <c r="BN783" s="131"/>
      <c r="BO783" s="131"/>
      <c r="BP783" s="131"/>
    </row>
    <row r="784" spans="1:68" ht="16.5" customHeight="1">
      <c r="A784" s="207"/>
      <c r="B784" s="207"/>
      <c r="C784" s="207"/>
      <c r="D784" s="131"/>
      <c r="E784" s="131"/>
      <c r="F784" s="243"/>
      <c r="G784" s="131"/>
      <c r="H784" s="243"/>
      <c r="I784" s="243"/>
      <c r="J784" s="243"/>
      <c r="K784" s="243"/>
      <c r="L784" s="243"/>
      <c r="M784" s="243"/>
      <c r="N784" s="243"/>
      <c r="O784" s="243"/>
      <c r="P784" s="243"/>
      <c r="Q784" s="243"/>
      <c r="R784" s="243"/>
      <c r="S784" s="243"/>
      <c r="T784" s="243"/>
      <c r="U784" s="243"/>
      <c r="V784" s="243"/>
      <c r="W784" s="243"/>
      <c r="X784" s="243"/>
      <c r="Y784" s="243"/>
      <c r="Z784" s="243"/>
      <c r="AA784" s="131"/>
      <c r="AB784" s="131"/>
      <c r="AC784" s="131"/>
      <c r="AD784" s="243"/>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131"/>
      <c r="BH784" s="131"/>
      <c r="BI784" s="131"/>
      <c r="BJ784" s="131"/>
      <c r="BK784" s="131"/>
      <c r="BL784" s="131"/>
      <c r="BM784" s="131"/>
      <c r="BN784" s="131"/>
      <c r="BO784" s="131"/>
      <c r="BP784" s="131"/>
    </row>
    <row r="785" spans="1:68" ht="16.5" customHeight="1">
      <c r="A785" s="207"/>
      <c r="B785" s="207"/>
      <c r="C785" s="207"/>
      <c r="D785" s="131"/>
      <c r="E785" s="131"/>
      <c r="F785" s="243"/>
      <c r="G785" s="131"/>
      <c r="H785" s="243"/>
      <c r="I785" s="243"/>
      <c r="J785" s="243"/>
      <c r="K785" s="243"/>
      <c r="L785" s="243"/>
      <c r="M785" s="243"/>
      <c r="N785" s="243"/>
      <c r="O785" s="243"/>
      <c r="P785" s="243"/>
      <c r="Q785" s="243"/>
      <c r="R785" s="243"/>
      <c r="S785" s="243"/>
      <c r="T785" s="243"/>
      <c r="U785" s="243"/>
      <c r="V785" s="243"/>
      <c r="W785" s="243"/>
      <c r="X785" s="243"/>
      <c r="Y785" s="243"/>
      <c r="Z785" s="243"/>
      <c r="AA785" s="131"/>
      <c r="AB785" s="131"/>
      <c r="AC785" s="131"/>
      <c r="AD785" s="243"/>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c r="BG785" s="131"/>
      <c r="BH785" s="131"/>
      <c r="BI785" s="131"/>
      <c r="BJ785" s="131"/>
      <c r="BK785" s="131"/>
      <c r="BL785" s="131"/>
      <c r="BM785" s="131"/>
      <c r="BN785" s="131"/>
      <c r="BO785" s="131"/>
      <c r="BP785" s="131"/>
    </row>
    <row r="786" spans="1:68" ht="16.5" customHeight="1">
      <c r="A786" s="207"/>
      <c r="B786" s="207"/>
      <c r="C786" s="207"/>
      <c r="D786" s="131"/>
      <c r="E786" s="131"/>
      <c r="F786" s="243"/>
      <c r="G786" s="131"/>
      <c r="H786" s="243"/>
      <c r="I786" s="243"/>
      <c r="J786" s="243"/>
      <c r="K786" s="243"/>
      <c r="L786" s="243"/>
      <c r="M786" s="243"/>
      <c r="N786" s="243"/>
      <c r="O786" s="243"/>
      <c r="P786" s="243"/>
      <c r="Q786" s="243"/>
      <c r="R786" s="243"/>
      <c r="S786" s="243"/>
      <c r="T786" s="243"/>
      <c r="U786" s="243"/>
      <c r="V786" s="243"/>
      <c r="W786" s="243"/>
      <c r="X786" s="243"/>
      <c r="Y786" s="243"/>
      <c r="Z786" s="243"/>
      <c r="AA786" s="131"/>
      <c r="AB786" s="131"/>
      <c r="AC786" s="131"/>
      <c r="AD786" s="243"/>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c r="BG786" s="131"/>
      <c r="BH786" s="131"/>
      <c r="BI786" s="131"/>
      <c r="BJ786" s="131"/>
      <c r="BK786" s="131"/>
      <c r="BL786" s="131"/>
      <c r="BM786" s="131"/>
      <c r="BN786" s="131"/>
      <c r="BO786" s="131"/>
      <c r="BP786" s="131"/>
    </row>
    <row r="787" spans="1:68" ht="16.5" customHeight="1">
      <c r="A787" s="207"/>
      <c r="B787" s="207"/>
      <c r="C787" s="207"/>
      <c r="D787" s="131"/>
      <c r="E787" s="131"/>
      <c r="F787" s="243"/>
      <c r="G787" s="131"/>
      <c r="H787" s="243"/>
      <c r="I787" s="243"/>
      <c r="J787" s="243"/>
      <c r="K787" s="243"/>
      <c r="L787" s="243"/>
      <c r="M787" s="243"/>
      <c r="N787" s="243"/>
      <c r="O787" s="243"/>
      <c r="P787" s="243"/>
      <c r="Q787" s="243"/>
      <c r="R787" s="243"/>
      <c r="S787" s="243"/>
      <c r="T787" s="243"/>
      <c r="U787" s="243"/>
      <c r="V787" s="243"/>
      <c r="W787" s="243"/>
      <c r="X787" s="243"/>
      <c r="Y787" s="243"/>
      <c r="Z787" s="243"/>
      <c r="AA787" s="131"/>
      <c r="AB787" s="131"/>
      <c r="AC787" s="131"/>
      <c r="AD787" s="243"/>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c r="BG787" s="131"/>
      <c r="BH787" s="131"/>
      <c r="BI787" s="131"/>
      <c r="BJ787" s="131"/>
      <c r="BK787" s="131"/>
      <c r="BL787" s="131"/>
      <c r="BM787" s="131"/>
      <c r="BN787" s="131"/>
      <c r="BO787" s="131"/>
      <c r="BP787" s="131"/>
    </row>
    <row r="788" spans="1:68" ht="16.5" customHeight="1">
      <c r="A788" s="207"/>
      <c r="B788" s="207"/>
      <c r="C788" s="207"/>
      <c r="D788" s="131"/>
      <c r="E788" s="131"/>
      <c r="F788" s="243"/>
      <c r="G788" s="131"/>
      <c r="H788" s="243"/>
      <c r="I788" s="243"/>
      <c r="J788" s="243"/>
      <c r="K788" s="243"/>
      <c r="L788" s="243"/>
      <c r="M788" s="243"/>
      <c r="N788" s="243"/>
      <c r="O788" s="243"/>
      <c r="P788" s="243"/>
      <c r="Q788" s="243"/>
      <c r="R788" s="243"/>
      <c r="S788" s="243"/>
      <c r="T788" s="243"/>
      <c r="U788" s="243"/>
      <c r="V788" s="243"/>
      <c r="W788" s="243"/>
      <c r="X788" s="243"/>
      <c r="Y788" s="243"/>
      <c r="Z788" s="243"/>
      <c r="AA788" s="131"/>
      <c r="AB788" s="131"/>
      <c r="AC788" s="131"/>
      <c r="AD788" s="243"/>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c r="BG788" s="131"/>
      <c r="BH788" s="131"/>
      <c r="BI788" s="131"/>
      <c r="BJ788" s="131"/>
      <c r="BK788" s="131"/>
      <c r="BL788" s="131"/>
      <c r="BM788" s="131"/>
      <c r="BN788" s="131"/>
      <c r="BO788" s="131"/>
      <c r="BP788" s="131"/>
    </row>
    <row r="789" spans="1:68" ht="16.5" customHeight="1">
      <c r="A789" s="207"/>
      <c r="B789" s="207"/>
      <c r="C789" s="207"/>
      <c r="D789" s="131"/>
      <c r="E789" s="131"/>
      <c r="F789" s="243"/>
      <c r="G789" s="131"/>
      <c r="H789" s="243"/>
      <c r="I789" s="243"/>
      <c r="J789" s="243"/>
      <c r="K789" s="243"/>
      <c r="L789" s="243"/>
      <c r="M789" s="243"/>
      <c r="N789" s="243"/>
      <c r="O789" s="243"/>
      <c r="P789" s="243"/>
      <c r="Q789" s="243"/>
      <c r="R789" s="243"/>
      <c r="S789" s="243"/>
      <c r="T789" s="243"/>
      <c r="U789" s="243"/>
      <c r="V789" s="243"/>
      <c r="W789" s="243"/>
      <c r="X789" s="243"/>
      <c r="Y789" s="243"/>
      <c r="Z789" s="243"/>
      <c r="AA789" s="131"/>
      <c r="AB789" s="131"/>
      <c r="AC789" s="131"/>
      <c r="AD789" s="243"/>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131"/>
      <c r="BH789" s="131"/>
      <c r="BI789" s="131"/>
      <c r="BJ789" s="131"/>
      <c r="BK789" s="131"/>
      <c r="BL789" s="131"/>
      <c r="BM789" s="131"/>
      <c r="BN789" s="131"/>
      <c r="BO789" s="131"/>
      <c r="BP789" s="131"/>
    </row>
    <row r="790" spans="1:68" ht="16.5" customHeight="1">
      <c r="A790" s="207"/>
      <c r="B790" s="207"/>
      <c r="C790" s="207"/>
      <c r="D790" s="131"/>
      <c r="E790" s="131"/>
      <c r="F790" s="243"/>
      <c r="G790" s="131"/>
      <c r="H790" s="243"/>
      <c r="I790" s="243"/>
      <c r="J790" s="243"/>
      <c r="K790" s="243"/>
      <c r="L790" s="243"/>
      <c r="M790" s="243"/>
      <c r="N790" s="243"/>
      <c r="O790" s="243"/>
      <c r="P790" s="243"/>
      <c r="Q790" s="243"/>
      <c r="R790" s="243"/>
      <c r="S790" s="243"/>
      <c r="T790" s="243"/>
      <c r="U790" s="243"/>
      <c r="V790" s="243"/>
      <c r="W790" s="243"/>
      <c r="X790" s="243"/>
      <c r="Y790" s="243"/>
      <c r="Z790" s="243"/>
      <c r="AA790" s="131"/>
      <c r="AB790" s="131"/>
      <c r="AC790" s="131"/>
      <c r="AD790" s="243"/>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c r="BG790" s="131"/>
      <c r="BH790" s="131"/>
      <c r="BI790" s="131"/>
      <c r="BJ790" s="131"/>
      <c r="BK790" s="131"/>
      <c r="BL790" s="131"/>
      <c r="BM790" s="131"/>
      <c r="BN790" s="131"/>
      <c r="BO790" s="131"/>
      <c r="BP790" s="131"/>
    </row>
    <row r="791" spans="1:68" ht="16.5" customHeight="1">
      <c r="A791" s="207"/>
      <c r="B791" s="207"/>
      <c r="C791" s="207"/>
      <c r="D791" s="131"/>
      <c r="E791" s="131"/>
      <c r="F791" s="243"/>
      <c r="G791" s="131"/>
      <c r="H791" s="243"/>
      <c r="I791" s="243"/>
      <c r="J791" s="243"/>
      <c r="K791" s="243"/>
      <c r="L791" s="243"/>
      <c r="M791" s="243"/>
      <c r="N791" s="243"/>
      <c r="O791" s="243"/>
      <c r="P791" s="243"/>
      <c r="Q791" s="243"/>
      <c r="R791" s="243"/>
      <c r="S791" s="243"/>
      <c r="T791" s="243"/>
      <c r="U791" s="243"/>
      <c r="V791" s="243"/>
      <c r="W791" s="243"/>
      <c r="X791" s="243"/>
      <c r="Y791" s="243"/>
      <c r="Z791" s="243"/>
      <c r="AA791" s="131"/>
      <c r="AB791" s="131"/>
      <c r="AC791" s="131"/>
      <c r="AD791" s="243"/>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c r="BG791" s="131"/>
      <c r="BH791" s="131"/>
      <c r="BI791" s="131"/>
      <c r="BJ791" s="131"/>
      <c r="BK791" s="131"/>
      <c r="BL791" s="131"/>
      <c r="BM791" s="131"/>
      <c r="BN791" s="131"/>
      <c r="BO791" s="131"/>
      <c r="BP791" s="131"/>
    </row>
    <row r="792" spans="1:68" ht="16.5" customHeight="1">
      <c r="A792" s="207"/>
      <c r="B792" s="207"/>
      <c r="C792" s="207"/>
      <c r="D792" s="131"/>
      <c r="E792" s="131"/>
      <c r="F792" s="243"/>
      <c r="G792" s="131"/>
      <c r="H792" s="243"/>
      <c r="I792" s="243"/>
      <c r="J792" s="243"/>
      <c r="K792" s="243"/>
      <c r="L792" s="243"/>
      <c r="M792" s="243"/>
      <c r="N792" s="243"/>
      <c r="O792" s="243"/>
      <c r="P792" s="243"/>
      <c r="Q792" s="243"/>
      <c r="R792" s="243"/>
      <c r="S792" s="243"/>
      <c r="T792" s="243"/>
      <c r="U792" s="243"/>
      <c r="V792" s="243"/>
      <c r="W792" s="243"/>
      <c r="X792" s="243"/>
      <c r="Y792" s="243"/>
      <c r="Z792" s="243"/>
      <c r="AA792" s="131"/>
      <c r="AB792" s="131"/>
      <c r="AC792" s="131"/>
      <c r="AD792" s="243"/>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131"/>
      <c r="BH792" s="131"/>
      <c r="BI792" s="131"/>
      <c r="BJ792" s="131"/>
      <c r="BK792" s="131"/>
      <c r="BL792" s="131"/>
      <c r="BM792" s="131"/>
      <c r="BN792" s="131"/>
      <c r="BO792" s="131"/>
      <c r="BP792" s="131"/>
    </row>
    <row r="793" spans="1:68" ht="16.5" customHeight="1">
      <c r="A793" s="207"/>
      <c r="B793" s="207"/>
      <c r="C793" s="207"/>
      <c r="D793" s="131"/>
      <c r="E793" s="131"/>
      <c r="F793" s="243"/>
      <c r="G793" s="131"/>
      <c r="H793" s="243"/>
      <c r="I793" s="243"/>
      <c r="J793" s="243"/>
      <c r="K793" s="243"/>
      <c r="L793" s="243"/>
      <c r="M793" s="243"/>
      <c r="N793" s="243"/>
      <c r="O793" s="243"/>
      <c r="P793" s="243"/>
      <c r="Q793" s="243"/>
      <c r="R793" s="243"/>
      <c r="S793" s="243"/>
      <c r="T793" s="243"/>
      <c r="U793" s="243"/>
      <c r="V793" s="243"/>
      <c r="W793" s="243"/>
      <c r="X793" s="243"/>
      <c r="Y793" s="243"/>
      <c r="Z793" s="243"/>
      <c r="AA793" s="131"/>
      <c r="AB793" s="131"/>
      <c r="AC793" s="131"/>
      <c r="AD793" s="243"/>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c r="BG793" s="131"/>
      <c r="BH793" s="131"/>
      <c r="BI793" s="131"/>
      <c r="BJ793" s="131"/>
      <c r="BK793" s="131"/>
      <c r="BL793" s="131"/>
      <c r="BM793" s="131"/>
      <c r="BN793" s="131"/>
      <c r="BO793" s="131"/>
      <c r="BP793" s="131"/>
    </row>
    <row r="794" spans="1:68" ht="16.5" customHeight="1">
      <c r="A794" s="207"/>
      <c r="B794" s="207"/>
      <c r="C794" s="207"/>
      <c r="D794" s="131"/>
      <c r="E794" s="131"/>
      <c r="F794" s="243"/>
      <c r="G794" s="131"/>
      <c r="H794" s="243"/>
      <c r="I794" s="243"/>
      <c r="J794" s="243"/>
      <c r="K794" s="243"/>
      <c r="L794" s="243"/>
      <c r="M794" s="243"/>
      <c r="N794" s="243"/>
      <c r="O794" s="243"/>
      <c r="P794" s="243"/>
      <c r="Q794" s="243"/>
      <c r="R794" s="243"/>
      <c r="S794" s="243"/>
      <c r="T794" s="243"/>
      <c r="U794" s="243"/>
      <c r="V794" s="243"/>
      <c r="W794" s="243"/>
      <c r="X794" s="243"/>
      <c r="Y794" s="243"/>
      <c r="Z794" s="243"/>
      <c r="AA794" s="131"/>
      <c r="AB794" s="131"/>
      <c r="AC794" s="131"/>
      <c r="AD794" s="243"/>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131"/>
      <c r="BH794" s="131"/>
      <c r="BI794" s="131"/>
      <c r="BJ794" s="131"/>
      <c r="BK794" s="131"/>
      <c r="BL794" s="131"/>
      <c r="BM794" s="131"/>
      <c r="BN794" s="131"/>
      <c r="BO794" s="131"/>
      <c r="BP794" s="131"/>
    </row>
    <row r="795" spans="1:68" ht="16.5" customHeight="1">
      <c r="A795" s="207"/>
      <c r="B795" s="207"/>
      <c r="C795" s="207"/>
      <c r="D795" s="131"/>
      <c r="E795" s="131"/>
      <c r="F795" s="243"/>
      <c r="G795" s="131"/>
      <c r="H795" s="243"/>
      <c r="I795" s="243"/>
      <c r="J795" s="243"/>
      <c r="K795" s="243"/>
      <c r="L795" s="243"/>
      <c r="M795" s="243"/>
      <c r="N795" s="243"/>
      <c r="O795" s="243"/>
      <c r="P795" s="243"/>
      <c r="Q795" s="243"/>
      <c r="R795" s="243"/>
      <c r="S795" s="243"/>
      <c r="T795" s="243"/>
      <c r="U795" s="243"/>
      <c r="V795" s="243"/>
      <c r="W795" s="243"/>
      <c r="X795" s="243"/>
      <c r="Y795" s="243"/>
      <c r="Z795" s="243"/>
      <c r="AA795" s="131"/>
      <c r="AB795" s="131"/>
      <c r="AC795" s="131"/>
      <c r="AD795" s="243"/>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c r="BG795" s="131"/>
      <c r="BH795" s="131"/>
      <c r="BI795" s="131"/>
      <c r="BJ795" s="131"/>
      <c r="BK795" s="131"/>
      <c r="BL795" s="131"/>
      <c r="BM795" s="131"/>
      <c r="BN795" s="131"/>
      <c r="BO795" s="131"/>
      <c r="BP795" s="131"/>
    </row>
    <row r="796" spans="1:68" ht="16.5" customHeight="1">
      <c r="A796" s="207"/>
      <c r="B796" s="207"/>
      <c r="C796" s="207"/>
      <c r="D796" s="131"/>
      <c r="E796" s="131"/>
      <c r="F796" s="243"/>
      <c r="G796" s="131"/>
      <c r="H796" s="243"/>
      <c r="I796" s="243"/>
      <c r="J796" s="243"/>
      <c r="K796" s="243"/>
      <c r="L796" s="243"/>
      <c r="M796" s="243"/>
      <c r="N796" s="243"/>
      <c r="O796" s="243"/>
      <c r="P796" s="243"/>
      <c r="Q796" s="243"/>
      <c r="R796" s="243"/>
      <c r="S796" s="243"/>
      <c r="T796" s="243"/>
      <c r="U796" s="243"/>
      <c r="V796" s="243"/>
      <c r="W796" s="243"/>
      <c r="X796" s="243"/>
      <c r="Y796" s="243"/>
      <c r="Z796" s="243"/>
      <c r="AA796" s="131"/>
      <c r="AB796" s="131"/>
      <c r="AC796" s="131"/>
      <c r="AD796" s="243"/>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c r="BG796" s="131"/>
      <c r="BH796" s="131"/>
      <c r="BI796" s="131"/>
      <c r="BJ796" s="131"/>
      <c r="BK796" s="131"/>
      <c r="BL796" s="131"/>
      <c r="BM796" s="131"/>
      <c r="BN796" s="131"/>
      <c r="BO796" s="131"/>
      <c r="BP796" s="131"/>
    </row>
    <row r="797" spans="1:68" ht="16.5" customHeight="1">
      <c r="A797" s="207"/>
      <c r="B797" s="207"/>
      <c r="C797" s="207"/>
      <c r="D797" s="131"/>
      <c r="E797" s="131"/>
      <c r="F797" s="243"/>
      <c r="G797" s="131"/>
      <c r="H797" s="243"/>
      <c r="I797" s="243"/>
      <c r="J797" s="243"/>
      <c r="K797" s="243"/>
      <c r="L797" s="243"/>
      <c r="M797" s="243"/>
      <c r="N797" s="243"/>
      <c r="O797" s="243"/>
      <c r="P797" s="243"/>
      <c r="Q797" s="243"/>
      <c r="R797" s="243"/>
      <c r="S797" s="243"/>
      <c r="T797" s="243"/>
      <c r="U797" s="243"/>
      <c r="V797" s="243"/>
      <c r="W797" s="243"/>
      <c r="X797" s="243"/>
      <c r="Y797" s="243"/>
      <c r="Z797" s="243"/>
      <c r="AA797" s="131"/>
      <c r="AB797" s="131"/>
      <c r="AC797" s="131"/>
      <c r="AD797" s="243"/>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c r="BG797" s="131"/>
      <c r="BH797" s="131"/>
      <c r="BI797" s="131"/>
      <c r="BJ797" s="131"/>
      <c r="BK797" s="131"/>
      <c r="BL797" s="131"/>
      <c r="BM797" s="131"/>
      <c r="BN797" s="131"/>
      <c r="BO797" s="131"/>
      <c r="BP797" s="131"/>
    </row>
    <row r="798" spans="1:68" ht="16.5" customHeight="1">
      <c r="A798" s="207"/>
      <c r="B798" s="207"/>
      <c r="C798" s="207"/>
      <c r="D798" s="131"/>
      <c r="E798" s="131"/>
      <c r="F798" s="243"/>
      <c r="G798" s="131"/>
      <c r="H798" s="243"/>
      <c r="I798" s="243"/>
      <c r="J798" s="243"/>
      <c r="K798" s="243"/>
      <c r="L798" s="243"/>
      <c r="M798" s="243"/>
      <c r="N798" s="243"/>
      <c r="O798" s="243"/>
      <c r="P798" s="243"/>
      <c r="Q798" s="243"/>
      <c r="R798" s="243"/>
      <c r="S798" s="243"/>
      <c r="T798" s="243"/>
      <c r="U798" s="243"/>
      <c r="V798" s="243"/>
      <c r="W798" s="243"/>
      <c r="X798" s="243"/>
      <c r="Y798" s="243"/>
      <c r="Z798" s="243"/>
      <c r="AA798" s="131"/>
      <c r="AB798" s="131"/>
      <c r="AC798" s="131"/>
      <c r="AD798" s="243"/>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c r="BG798" s="131"/>
      <c r="BH798" s="131"/>
      <c r="BI798" s="131"/>
      <c r="BJ798" s="131"/>
      <c r="BK798" s="131"/>
      <c r="BL798" s="131"/>
      <c r="BM798" s="131"/>
      <c r="BN798" s="131"/>
      <c r="BO798" s="131"/>
      <c r="BP798" s="131"/>
    </row>
    <row r="799" spans="1:68" ht="16.5" customHeight="1">
      <c r="A799" s="207"/>
      <c r="B799" s="207"/>
      <c r="C799" s="207"/>
      <c r="D799" s="131"/>
      <c r="E799" s="131"/>
      <c r="F799" s="243"/>
      <c r="G799" s="131"/>
      <c r="H799" s="243"/>
      <c r="I799" s="243"/>
      <c r="J799" s="243"/>
      <c r="K799" s="243"/>
      <c r="L799" s="243"/>
      <c r="M799" s="243"/>
      <c r="N799" s="243"/>
      <c r="O799" s="243"/>
      <c r="P799" s="243"/>
      <c r="Q799" s="243"/>
      <c r="R799" s="243"/>
      <c r="S799" s="243"/>
      <c r="T799" s="243"/>
      <c r="U799" s="243"/>
      <c r="V799" s="243"/>
      <c r="W799" s="243"/>
      <c r="X799" s="243"/>
      <c r="Y799" s="243"/>
      <c r="Z799" s="243"/>
      <c r="AA799" s="131"/>
      <c r="AB799" s="131"/>
      <c r="AC799" s="131"/>
      <c r="AD799" s="243"/>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c r="BG799" s="131"/>
      <c r="BH799" s="131"/>
      <c r="BI799" s="131"/>
      <c r="BJ799" s="131"/>
      <c r="BK799" s="131"/>
      <c r="BL799" s="131"/>
      <c r="BM799" s="131"/>
      <c r="BN799" s="131"/>
      <c r="BO799" s="131"/>
      <c r="BP799" s="131"/>
    </row>
    <row r="800" spans="1:68" ht="16.5" customHeight="1">
      <c r="A800" s="207"/>
      <c r="B800" s="207"/>
      <c r="C800" s="207"/>
      <c r="D800" s="131"/>
      <c r="E800" s="131"/>
      <c r="F800" s="243"/>
      <c r="G800" s="131"/>
      <c r="H800" s="243"/>
      <c r="I800" s="243"/>
      <c r="J800" s="243"/>
      <c r="K800" s="243"/>
      <c r="L800" s="243"/>
      <c r="M800" s="243"/>
      <c r="N800" s="243"/>
      <c r="O800" s="243"/>
      <c r="P800" s="243"/>
      <c r="Q800" s="243"/>
      <c r="R800" s="243"/>
      <c r="S800" s="243"/>
      <c r="T800" s="243"/>
      <c r="U800" s="243"/>
      <c r="V800" s="243"/>
      <c r="W800" s="243"/>
      <c r="X800" s="243"/>
      <c r="Y800" s="243"/>
      <c r="Z800" s="243"/>
      <c r="AA800" s="131"/>
      <c r="AB800" s="131"/>
      <c r="AC800" s="131"/>
      <c r="AD800" s="243"/>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c r="BG800" s="131"/>
      <c r="BH800" s="131"/>
      <c r="BI800" s="131"/>
      <c r="BJ800" s="131"/>
      <c r="BK800" s="131"/>
      <c r="BL800" s="131"/>
      <c r="BM800" s="131"/>
      <c r="BN800" s="131"/>
      <c r="BO800" s="131"/>
      <c r="BP800" s="131"/>
    </row>
    <row r="801" spans="1:68" ht="16.5" customHeight="1">
      <c r="A801" s="207"/>
      <c r="B801" s="207"/>
      <c r="C801" s="207"/>
      <c r="D801" s="131"/>
      <c r="E801" s="131"/>
      <c r="F801" s="243"/>
      <c r="G801" s="131"/>
      <c r="H801" s="243"/>
      <c r="I801" s="243"/>
      <c r="J801" s="243"/>
      <c r="K801" s="243"/>
      <c r="L801" s="243"/>
      <c r="M801" s="243"/>
      <c r="N801" s="243"/>
      <c r="O801" s="243"/>
      <c r="P801" s="243"/>
      <c r="Q801" s="243"/>
      <c r="R801" s="243"/>
      <c r="S801" s="243"/>
      <c r="T801" s="243"/>
      <c r="U801" s="243"/>
      <c r="V801" s="243"/>
      <c r="W801" s="243"/>
      <c r="X801" s="243"/>
      <c r="Y801" s="243"/>
      <c r="Z801" s="243"/>
      <c r="AA801" s="131"/>
      <c r="AB801" s="131"/>
      <c r="AC801" s="131"/>
      <c r="AD801" s="243"/>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c r="BG801" s="131"/>
      <c r="BH801" s="131"/>
      <c r="BI801" s="131"/>
      <c r="BJ801" s="131"/>
      <c r="BK801" s="131"/>
      <c r="BL801" s="131"/>
      <c r="BM801" s="131"/>
      <c r="BN801" s="131"/>
      <c r="BO801" s="131"/>
      <c r="BP801" s="131"/>
    </row>
    <row r="802" spans="1:68" ht="16.5" customHeight="1">
      <c r="A802" s="207"/>
      <c r="B802" s="207"/>
      <c r="C802" s="207"/>
      <c r="D802" s="131"/>
      <c r="E802" s="131"/>
      <c r="F802" s="243"/>
      <c r="G802" s="131"/>
      <c r="H802" s="243"/>
      <c r="I802" s="243"/>
      <c r="J802" s="243"/>
      <c r="K802" s="243"/>
      <c r="L802" s="243"/>
      <c r="M802" s="243"/>
      <c r="N802" s="243"/>
      <c r="O802" s="243"/>
      <c r="P802" s="243"/>
      <c r="Q802" s="243"/>
      <c r="R802" s="243"/>
      <c r="S802" s="243"/>
      <c r="T802" s="243"/>
      <c r="U802" s="243"/>
      <c r="V802" s="243"/>
      <c r="W802" s="243"/>
      <c r="X802" s="243"/>
      <c r="Y802" s="243"/>
      <c r="Z802" s="243"/>
      <c r="AA802" s="131"/>
      <c r="AB802" s="131"/>
      <c r="AC802" s="131"/>
      <c r="AD802" s="243"/>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c r="BG802" s="131"/>
      <c r="BH802" s="131"/>
      <c r="BI802" s="131"/>
      <c r="BJ802" s="131"/>
      <c r="BK802" s="131"/>
      <c r="BL802" s="131"/>
      <c r="BM802" s="131"/>
      <c r="BN802" s="131"/>
      <c r="BO802" s="131"/>
      <c r="BP802" s="131"/>
    </row>
    <row r="803" spans="1:68" ht="16.5" customHeight="1">
      <c r="A803" s="207"/>
      <c r="B803" s="207"/>
      <c r="C803" s="207"/>
      <c r="D803" s="131"/>
      <c r="E803" s="131"/>
      <c r="F803" s="243"/>
      <c r="G803" s="131"/>
      <c r="H803" s="243"/>
      <c r="I803" s="243"/>
      <c r="J803" s="243"/>
      <c r="K803" s="243"/>
      <c r="L803" s="243"/>
      <c r="M803" s="243"/>
      <c r="N803" s="243"/>
      <c r="O803" s="243"/>
      <c r="P803" s="243"/>
      <c r="Q803" s="243"/>
      <c r="R803" s="243"/>
      <c r="S803" s="243"/>
      <c r="T803" s="243"/>
      <c r="U803" s="243"/>
      <c r="V803" s="243"/>
      <c r="W803" s="243"/>
      <c r="X803" s="243"/>
      <c r="Y803" s="243"/>
      <c r="Z803" s="243"/>
      <c r="AA803" s="131"/>
      <c r="AB803" s="131"/>
      <c r="AC803" s="131"/>
      <c r="AD803" s="243"/>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c r="BG803" s="131"/>
      <c r="BH803" s="131"/>
      <c r="BI803" s="131"/>
      <c r="BJ803" s="131"/>
      <c r="BK803" s="131"/>
      <c r="BL803" s="131"/>
      <c r="BM803" s="131"/>
      <c r="BN803" s="131"/>
      <c r="BO803" s="131"/>
      <c r="BP803" s="131"/>
    </row>
    <row r="804" spans="1:68" ht="16.5" customHeight="1">
      <c r="A804" s="207"/>
      <c r="B804" s="207"/>
      <c r="C804" s="207"/>
      <c r="D804" s="131"/>
      <c r="E804" s="131"/>
      <c r="F804" s="243"/>
      <c r="G804" s="131"/>
      <c r="H804" s="243"/>
      <c r="I804" s="243"/>
      <c r="J804" s="243"/>
      <c r="K804" s="243"/>
      <c r="L804" s="243"/>
      <c r="M804" s="243"/>
      <c r="N804" s="243"/>
      <c r="O804" s="243"/>
      <c r="P804" s="243"/>
      <c r="Q804" s="243"/>
      <c r="R804" s="243"/>
      <c r="S804" s="243"/>
      <c r="T804" s="243"/>
      <c r="U804" s="243"/>
      <c r="V804" s="243"/>
      <c r="W804" s="243"/>
      <c r="X804" s="243"/>
      <c r="Y804" s="243"/>
      <c r="Z804" s="243"/>
      <c r="AA804" s="131"/>
      <c r="AB804" s="131"/>
      <c r="AC804" s="131"/>
      <c r="AD804" s="243"/>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c r="BG804" s="131"/>
      <c r="BH804" s="131"/>
      <c r="BI804" s="131"/>
      <c r="BJ804" s="131"/>
      <c r="BK804" s="131"/>
      <c r="BL804" s="131"/>
      <c r="BM804" s="131"/>
      <c r="BN804" s="131"/>
      <c r="BO804" s="131"/>
      <c r="BP804" s="131"/>
    </row>
    <row r="805" spans="1:68" ht="16.5" customHeight="1">
      <c r="A805" s="207"/>
      <c r="B805" s="207"/>
      <c r="C805" s="207"/>
      <c r="D805" s="131"/>
      <c r="E805" s="131"/>
      <c r="F805" s="243"/>
      <c r="G805" s="131"/>
      <c r="H805" s="243"/>
      <c r="I805" s="243"/>
      <c r="J805" s="243"/>
      <c r="K805" s="243"/>
      <c r="L805" s="243"/>
      <c r="M805" s="243"/>
      <c r="N805" s="243"/>
      <c r="O805" s="243"/>
      <c r="P805" s="243"/>
      <c r="Q805" s="243"/>
      <c r="R805" s="243"/>
      <c r="S805" s="243"/>
      <c r="T805" s="243"/>
      <c r="U805" s="243"/>
      <c r="V805" s="243"/>
      <c r="W805" s="243"/>
      <c r="X805" s="243"/>
      <c r="Y805" s="243"/>
      <c r="Z805" s="243"/>
      <c r="AA805" s="131"/>
      <c r="AB805" s="131"/>
      <c r="AC805" s="131"/>
      <c r="AD805" s="243"/>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131"/>
      <c r="BH805" s="131"/>
      <c r="BI805" s="131"/>
      <c r="BJ805" s="131"/>
      <c r="BK805" s="131"/>
      <c r="BL805" s="131"/>
      <c r="BM805" s="131"/>
      <c r="BN805" s="131"/>
      <c r="BO805" s="131"/>
      <c r="BP805" s="131"/>
    </row>
    <row r="806" spans="1:68" ht="16.5" customHeight="1">
      <c r="A806" s="207"/>
      <c r="B806" s="207"/>
      <c r="C806" s="207"/>
      <c r="D806" s="131"/>
      <c r="E806" s="131"/>
      <c r="F806" s="243"/>
      <c r="G806" s="131"/>
      <c r="H806" s="243"/>
      <c r="I806" s="243"/>
      <c r="J806" s="243"/>
      <c r="K806" s="243"/>
      <c r="L806" s="243"/>
      <c r="M806" s="243"/>
      <c r="N806" s="243"/>
      <c r="O806" s="243"/>
      <c r="P806" s="243"/>
      <c r="Q806" s="243"/>
      <c r="R806" s="243"/>
      <c r="S806" s="243"/>
      <c r="T806" s="243"/>
      <c r="U806" s="243"/>
      <c r="V806" s="243"/>
      <c r="W806" s="243"/>
      <c r="X806" s="243"/>
      <c r="Y806" s="243"/>
      <c r="Z806" s="243"/>
      <c r="AA806" s="131"/>
      <c r="AB806" s="131"/>
      <c r="AC806" s="131"/>
      <c r="AD806" s="243"/>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131"/>
      <c r="BH806" s="131"/>
      <c r="BI806" s="131"/>
      <c r="BJ806" s="131"/>
      <c r="BK806" s="131"/>
      <c r="BL806" s="131"/>
      <c r="BM806" s="131"/>
      <c r="BN806" s="131"/>
      <c r="BO806" s="131"/>
      <c r="BP806" s="131"/>
    </row>
    <row r="807" spans="1:68" ht="16.5" customHeight="1">
      <c r="A807" s="207"/>
      <c r="B807" s="207"/>
      <c r="C807" s="207"/>
      <c r="D807" s="131"/>
      <c r="E807" s="131"/>
      <c r="F807" s="243"/>
      <c r="G807" s="131"/>
      <c r="H807" s="243"/>
      <c r="I807" s="243"/>
      <c r="J807" s="243"/>
      <c r="K807" s="243"/>
      <c r="L807" s="243"/>
      <c r="M807" s="243"/>
      <c r="N807" s="243"/>
      <c r="O807" s="243"/>
      <c r="P807" s="243"/>
      <c r="Q807" s="243"/>
      <c r="R807" s="243"/>
      <c r="S807" s="243"/>
      <c r="T807" s="243"/>
      <c r="U807" s="243"/>
      <c r="V807" s="243"/>
      <c r="W807" s="243"/>
      <c r="X807" s="243"/>
      <c r="Y807" s="243"/>
      <c r="Z807" s="243"/>
      <c r="AA807" s="131"/>
      <c r="AB807" s="131"/>
      <c r="AC807" s="131"/>
      <c r="AD807" s="243"/>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131"/>
      <c r="BH807" s="131"/>
      <c r="BI807" s="131"/>
      <c r="BJ807" s="131"/>
      <c r="BK807" s="131"/>
      <c r="BL807" s="131"/>
      <c r="BM807" s="131"/>
      <c r="BN807" s="131"/>
      <c r="BO807" s="131"/>
      <c r="BP807" s="131"/>
    </row>
    <row r="808" spans="1:68" ht="16.5" customHeight="1">
      <c r="A808" s="207"/>
      <c r="B808" s="207"/>
      <c r="C808" s="207"/>
      <c r="D808" s="131"/>
      <c r="E808" s="131"/>
      <c r="F808" s="243"/>
      <c r="G808" s="131"/>
      <c r="H808" s="243"/>
      <c r="I808" s="243"/>
      <c r="J808" s="243"/>
      <c r="K808" s="243"/>
      <c r="L808" s="243"/>
      <c r="M808" s="243"/>
      <c r="N808" s="243"/>
      <c r="O808" s="243"/>
      <c r="P808" s="243"/>
      <c r="Q808" s="243"/>
      <c r="R808" s="243"/>
      <c r="S808" s="243"/>
      <c r="T808" s="243"/>
      <c r="U808" s="243"/>
      <c r="V808" s="243"/>
      <c r="W808" s="243"/>
      <c r="X808" s="243"/>
      <c r="Y808" s="243"/>
      <c r="Z808" s="243"/>
      <c r="AA808" s="131"/>
      <c r="AB808" s="131"/>
      <c r="AC808" s="131"/>
      <c r="AD808" s="243"/>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131"/>
      <c r="BH808" s="131"/>
      <c r="BI808" s="131"/>
      <c r="BJ808" s="131"/>
      <c r="BK808" s="131"/>
      <c r="BL808" s="131"/>
      <c r="BM808" s="131"/>
      <c r="BN808" s="131"/>
      <c r="BO808" s="131"/>
      <c r="BP808" s="131"/>
    </row>
    <row r="809" spans="1:68" ht="16.5" customHeight="1">
      <c r="A809" s="207"/>
      <c r="B809" s="207"/>
      <c r="C809" s="207"/>
      <c r="D809" s="131"/>
      <c r="E809" s="131"/>
      <c r="F809" s="243"/>
      <c r="G809" s="131"/>
      <c r="H809" s="243"/>
      <c r="I809" s="243"/>
      <c r="J809" s="243"/>
      <c r="K809" s="243"/>
      <c r="L809" s="243"/>
      <c r="M809" s="243"/>
      <c r="N809" s="243"/>
      <c r="O809" s="243"/>
      <c r="P809" s="243"/>
      <c r="Q809" s="243"/>
      <c r="R809" s="243"/>
      <c r="S809" s="243"/>
      <c r="T809" s="243"/>
      <c r="U809" s="243"/>
      <c r="V809" s="243"/>
      <c r="W809" s="243"/>
      <c r="X809" s="243"/>
      <c r="Y809" s="243"/>
      <c r="Z809" s="243"/>
      <c r="AA809" s="131"/>
      <c r="AB809" s="131"/>
      <c r="AC809" s="131"/>
      <c r="AD809" s="243"/>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31"/>
    </row>
    <row r="810" spans="1:68" ht="16.5" customHeight="1">
      <c r="A810" s="207"/>
      <c r="B810" s="207"/>
      <c r="C810" s="207"/>
      <c r="D810" s="131"/>
      <c r="E810" s="131"/>
      <c r="F810" s="243"/>
      <c r="G810" s="131"/>
      <c r="H810" s="243"/>
      <c r="I810" s="243"/>
      <c r="J810" s="243"/>
      <c r="K810" s="243"/>
      <c r="L810" s="243"/>
      <c r="M810" s="243"/>
      <c r="N810" s="243"/>
      <c r="O810" s="243"/>
      <c r="P810" s="243"/>
      <c r="Q810" s="243"/>
      <c r="R810" s="243"/>
      <c r="S810" s="243"/>
      <c r="T810" s="243"/>
      <c r="U810" s="243"/>
      <c r="V810" s="243"/>
      <c r="W810" s="243"/>
      <c r="X810" s="243"/>
      <c r="Y810" s="243"/>
      <c r="Z810" s="243"/>
      <c r="AA810" s="131"/>
      <c r="AB810" s="131"/>
      <c r="AC810" s="131"/>
      <c r="AD810" s="243"/>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c r="BG810" s="131"/>
      <c r="BH810" s="131"/>
      <c r="BI810" s="131"/>
      <c r="BJ810" s="131"/>
      <c r="BK810" s="131"/>
      <c r="BL810" s="131"/>
      <c r="BM810" s="131"/>
      <c r="BN810" s="131"/>
      <c r="BO810" s="131"/>
      <c r="BP810" s="131"/>
    </row>
    <row r="811" spans="1:68" ht="16.5" customHeight="1">
      <c r="A811" s="207"/>
      <c r="B811" s="207"/>
      <c r="C811" s="207"/>
      <c r="D811" s="131"/>
      <c r="E811" s="131"/>
      <c r="F811" s="243"/>
      <c r="G811" s="131"/>
      <c r="H811" s="243"/>
      <c r="I811" s="243"/>
      <c r="J811" s="243"/>
      <c r="K811" s="243"/>
      <c r="L811" s="243"/>
      <c r="M811" s="243"/>
      <c r="N811" s="243"/>
      <c r="O811" s="243"/>
      <c r="P811" s="243"/>
      <c r="Q811" s="243"/>
      <c r="R811" s="243"/>
      <c r="S811" s="243"/>
      <c r="T811" s="243"/>
      <c r="U811" s="243"/>
      <c r="V811" s="243"/>
      <c r="W811" s="243"/>
      <c r="X811" s="243"/>
      <c r="Y811" s="243"/>
      <c r="Z811" s="243"/>
      <c r="AA811" s="131"/>
      <c r="AB811" s="131"/>
      <c r="AC811" s="131"/>
      <c r="AD811" s="243"/>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c r="BG811" s="131"/>
      <c r="BH811" s="131"/>
      <c r="BI811" s="131"/>
      <c r="BJ811" s="131"/>
      <c r="BK811" s="131"/>
      <c r="BL811" s="131"/>
      <c r="BM811" s="131"/>
      <c r="BN811" s="131"/>
      <c r="BO811" s="131"/>
      <c r="BP811" s="131"/>
    </row>
    <row r="812" spans="1:68" ht="16.5" customHeight="1">
      <c r="A812" s="207"/>
      <c r="B812" s="207"/>
      <c r="C812" s="207"/>
      <c r="D812" s="131"/>
      <c r="E812" s="131"/>
      <c r="F812" s="243"/>
      <c r="G812" s="131"/>
      <c r="H812" s="243"/>
      <c r="I812" s="243"/>
      <c r="J812" s="243"/>
      <c r="K812" s="243"/>
      <c r="L812" s="243"/>
      <c r="M812" s="243"/>
      <c r="N812" s="243"/>
      <c r="O812" s="243"/>
      <c r="P812" s="243"/>
      <c r="Q812" s="243"/>
      <c r="R812" s="243"/>
      <c r="S812" s="243"/>
      <c r="T812" s="243"/>
      <c r="U812" s="243"/>
      <c r="V812" s="243"/>
      <c r="W812" s="243"/>
      <c r="X812" s="243"/>
      <c r="Y812" s="243"/>
      <c r="Z812" s="243"/>
      <c r="AA812" s="131"/>
      <c r="AB812" s="131"/>
      <c r="AC812" s="131"/>
      <c r="AD812" s="243"/>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c r="BG812" s="131"/>
      <c r="BH812" s="131"/>
      <c r="BI812" s="131"/>
      <c r="BJ812" s="131"/>
      <c r="BK812" s="131"/>
      <c r="BL812" s="131"/>
      <c r="BM812" s="131"/>
      <c r="BN812" s="131"/>
      <c r="BO812" s="131"/>
      <c r="BP812" s="131"/>
    </row>
    <row r="813" spans="1:68" ht="16.5" customHeight="1">
      <c r="A813" s="207"/>
      <c r="B813" s="207"/>
      <c r="C813" s="207"/>
      <c r="D813" s="131"/>
      <c r="E813" s="131"/>
      <c r="F813" s="243"/>
      <c r="G813" s="131"/>
      <c r="H813" s="243"/>
      <c r="I813" s="243"/>
      <c r="J813" s="243"/>
      <c r="K813" s="243"/>
      <c r="L813" s="243"/>
      <c r="M813" s="243"/>
      <c r="N813" s="243"/>
      <c r="O813" s="243"/>
      <c r="P813" s="243"/>
      <c r="Q813" s="243"/>
      <c r="R813" s="243"/>
      <c r="S813" s="243"/>
      <c r="T813" s="243"/>
      <c r="U813" s="243"/>
      <c r="V813" s="243"/>
      <c r="W813" s="243"/>
      <c r="X813" s="243"/>
      <c r="Y813" s="243"/>
      <c r="Z813" s="243"/>
      <c r="AA813" s="131"/>
      <c r="AB813" s="131"/>
      <c r="AC813" s="131"/>
      <c r="AD813" s="243"/>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c r="BG813" s="131"/>
      <c r="BH813" s="131"/>
      <c r="BI813" s="131"/>
      <c r="BJ813" s="131"/>
      <c r="BK813" s="131"/>
      <c r="BL813" s="131"/>
      <c r="BM813" s="131"/>
      <c r="BN813" s="131"/>
      <c r="BO813" s="131"/>
      <c r="BP813" s="131"/>
    </row>
    <row r="814" spans="1:68" ht="16.5" customHeight="1">
      <c r="A814" s="207"/>
      <c r="B814" s="207"/>
      <c r="C814" s="207"/>
      <c r="D814" s="131"/>
      <c r="E814" s="131"/>
      <c r="F814" s="243"/>
      <c r="G814" s="131"/>
      <c r="H814" s="243"/>
      <c r="I814" s="243"/>
      <c r="J814" s="243"/>
      <c r="K814" s="243"/>
      <c r="L814" s="243"/>
      <c r="M814" s="243"/>
      <c r="N814" s="243"/>
      <c r="O814" s="243"/>
      <c r="P814" s="243"/>
      <c r="Q814" s="243"/>
      <c r="R814" s="243"/>
      <c r="S814" s="243"/>
      <c r="T814" s="243"/>
      <c r="U814" s="243"/>
      <c r="V814" s="243"/>
      <c r="W814" s="243"/>
      <c r="X814" s="243"/>
      <c r="Y814" s="243"/>
      <c r="Z814" s="243"/>
      <c r="AA814" s="131"/>
      <c r="AB814" s="131"/>
      <c r="AC814" s="131"/>
      <c r="AD814" s="243"/>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c r="BG814" s="131"/>
      <c r="BH814" s="131"/>
      <c r="BI814" s="131"/>
      <c r="BJ814" s="131"/>
      <c r="BK814" s="131"/>
      <c r="BL814" s="131"/>
      <c r="BM814" s="131"/>
      <c r="BN814" s="131"/>
      <c r="BO814" s="131"/>
      <c r="BP814" s="131"/>
    </row>
    <row r="815" spans="1:68" ht="16.5" customHeight="1">
      <c r="A815" s="207"/>
      <c r="B815" s="207"/>
      <c r="C815" s="207"/>
      <c r="D815" s="131"/>
      <c r="E815" s="131"/>
      <c r="F815" s="243"/>
      <c r="G815" s="131"/>
      <c r="H815" s="243"/>
      <c r="I815" s="243"/>
      <c r="J815" s="243"/>
      <c r="K815" s="243"/>
      <c r="L815" s="243"/>
      <c r="M815" s="243"/>
      <c r="N815" s="243"/>
      <c r="O815" s="243"/>
      <c r="P815" s="243"/>
      <c r="Q815" s="243"/>
      <c r="R815" s="243"/>
      <c r="S815" s="243"/>
      <c r="T815" s="243"/>
      <c r="U815" s="243"/>
      <c r="V815" s="243"/>
      <c r="W815" s="243"/>
      <c r="X815" s="243"/>
      <c r="Y815" s="243"/>
      <c r="Z815" s="243"/>
      <c r="AA815" s="131"/>
      <c r="AB815" s="131"/>
      <c r="AC815" s="131"/>
      <c r="AD815" s="243"/>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131"/>
      <c r="BH815" s="131"/>
      <c r="BI815" s="131"/>
      <c r="BJ815" s="131"/>
      <c r="BK815" s="131"/>
      <c r="BL815" s="131"/>
      <c r="BM815" s="131"/>
      <c r="BN815" s="131"/>
      <c r="BO815" s="131"/>
      <c r="BP815" s="131"/>
    </row>
    <row r="816" spans="1:68" ht="16.5" customHeight="1">
      <c r="A816" s="207"/>
      <c r="B816" s="207"/>
      <c r="C816" s="207"/>
      <c r="D816" s="131"/>
      <c r="E816" s="131"/>
      <c r="F816" s="243"/>
      <c r="G816" s="131"/>
      <c r="H816" s="243"/>
      <c r="I816" s="243"/>
      <c r="J816" s="243"/>
      <c r="K816" s="243"/>
      <c r="L816" s="243"/>
      <c r="M816" s="243"/>
      <c r="N816" s="243"/>
      <c r="O816" s="243"/>
      <c r="P816" s="243"/>
      <c r="Q816" s="243"/>
      <c r="R816" s="243"/>
      <c r="S816" s="243"/>
      <c r="T816" s="243"/>
      <c r="U816" s="243"/>
      <c r="V816" s="243"/>
      <c r="W816" s="243"/>
      <c r="X816" s="243"/>
      <c r="Y816" s="243"/>
      <c r="Z816" s="243"/>
      <c r="AA816" s="131"/>
      <c r="AB816" s="131"/>
      <c r="AC816" s="131"/>
      <c r="AD816" s="243"/>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c r="BG816" s="131"/>
      <c r="BH816" s="131"/>
      <c r="BI816" s="131"/>
      <c r="BJ816" s="131"/>
      <c r="BK816" s="131"/>
      <c r="BL816" s="131"/>
      <c r="BM816" s="131"/>
      <c r="BN816" s="131"/>
      <c r="BO816" s="131"/>
      <c r="BP816" s="131"/>
    </row>
    <row r="817" spans="1:68" ht="16.5" customHeight="1">
      <c r="A817" s="207"/>
      <c r="B817" s="207"/>
      <c r="C817" s="207"/>
      <c r="D817" s="131"/>
      <c r="E817" s="131"/>
      <c r="F817" s="243"/>
      <c r="G817" s="131"/>
      <c r="H817" s="243"/>
      <c r="I817" s="243"/>
      <c r="J817" s="243"/>
      <c r="K817" s="243"/>
      <c r="L817" s="243"/>
      <c r="M817" s="243"/>
      <c r="N817" s="243"/>
      <c r="O817" s="243"/>
      <c r="P817" s="243"/>
      <c r="Q817" s="243"/>
      <c r="R817" s="243"/>
      <c r="S817" s="243"/>
      <c r="T817" s="243"/>
      <c r="U817" s="243"/>
      <c r="V817" s="243"/>
      <c r="W817" s="243"/>
      <c r="X817" s="243"/>
      <c r="Y817" s="243"/>
      <c r="Z817" s="243"/>
      <c r="AA817" s="131"/>
      <c r="AB817" s="131"/>
      <c r="AC817" s="131"/>
      <c r="AD817" s="243"/>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c r="BG817" s="131"/>
      <c r="BH817" s="131"/>
      <c r="BI817" s="131"/>
      <c r="BJ817" s="131"/>
      <c r="BK817" s="131"/>
      <c r="BL817" s="131"/>
      <c r="BM817" s="131"/>
      <c r="BN817" s="131"/>
      <c r="BO817" s="131"/>
      <c r="BP817" s="131"/>
    </row>
    <row r="818" spans="1:68" ht="16.5" customHeight="1">
      <c r="A818" s="207"/>
      <c r="B818" s="207"/>
      <c r="C818" s="207"/>
      <c r="D818" s="131"/>
      <c r="E818" s="131"/>
      <c r="F818" s="243"/>
      <c r="G818" s="131"/>
      <c r="H818" s="243"/>
      <c r="I818" s="243"/>
      <c r="J818" s="243"/>
      <c r="K818" s="243"/>
      <c r="L818" s="243"/>
      <c r="M818" s="243"/>
      <c r="N818" s="243"/>
      <c r="O818" s="243"/>
      <c r="P818" s="243"/>
      <c r="Q818" s="243"/>
      <c r="R818" s="243"/>
      <c r="S818" s="243"/>
      <c r="T818" s="243"/>
      <c r="U818" s="243"/>
      <c r="V818" s="243"/>
      <c r="W818" s="243"/>
      <c r="X818" s="243"/>
      <c r="Y818" s="243"/>
      <c r="Z818" s="243"/>
      <c r="AA818" s="131"/>
      <c r="AB818" s="131"/>
      <c r="AC818" s="131"/>
      <c r="AD818" s="243"/>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c r="BG818" s="131"/>
      <c r="BH818" s="131"/>
      <c r="BI818" s="131"/>
      <c r="BJ818" s="131"/>
      <c r="BK818" s="131"/>
      <c r="BL818" s="131"/>
      <c r="BM818" s="131"/>
      <c r="BN818" s="131"/>
      <c r="BO818" s="131"/>
      <c r="BP818" s="131"/>
    </row>
    <row r="819" spans="1:68" ht="16.5" customHeight="1">
      <c r="A819" s="207"/>
      <c r="B819" s="207"/>
      <c r="C819" s="207"/>
      <c r="D819" s="131"/>
      <c r="E819" s="131"/>
      <c r="F819" s="243"/>
      <c r="G819" s="131"/>
      <c r="H819" s="243"/>
      <c r="I819" s="243"/>
      <c r="J819" s="243"/>
      <c r="K819" s="243"/>
      <c r="L819" s="243"/>
      <c r="M819" s="243"/>
      <c r="N819" s="243"/>
      <c r="O819" s="243"/>
      <c r="P819" s="243"/>
      <c r="Q819" s="243"/>
      <c r="R819" s="243"/>
      <c r="S819" s="243"/>
      <c r="T819" s="243"/>
      <c r="U819" s="243"/>
      <c r="V819" s="243"/>
      <c r="W819" s="243"/>
      <c r="X819" s="243"/>
      <c r="Y819" s="243"/>
      <c r="Z819" s="243"/>
      <c r="AA819" s="131"/>
      <c r="AB819" s="131"/>
      <c r="AC819" s="131"/>
      <c r="AD819" s="243"/>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c r="BG819" s="131"/>
      <c r="BH819" s="131"/>
      <c r="BI819" s="131"/>
      <c r="BJ819" s="131"/>
      <c r="BK819" s="131"/>
      <c r="BL819" s="131"/>
      <c r="BM819" s="131"/>
      <c r="BN819" s="131"/>
      <c r="BO819" s="131"/>
      <c r="BP819" s="131"/>
    </row>
    <row r="820" spans="1:68" ht="16.5" customHeight="1">
      <c r="A820" s="207"/>
      <c r="B820" s="207"/>
      <c r="C820" s="207"/>
      <c r="D820" s="131"/>
      <c r="E820" s="131"/>
      <c r="F820" s="243"/>
      <c r="G820" s="131"/>
      <c r="H820" s="243"/>
      <c r="I820" s="243"/>
      <c r="J820" s="243"/>
      <c r="K820" s="243"/>
      <c r="L820" s="243"/>
      <c r="M820" s="243"/>
      <c r="N820" s="243"/>
      <c r="O820" s="243"/>
      <c r="P820" s="243"/>
      <c r="Q820" s="243"/>
      <c r="R820" s="243"/>
      <c r="S820" s="243"/>
      <c r="T820" s="243"/>
      <c r="U820" s="243"/>
      <c r="V820" s="243"/>
      <c r="W820" s="243"/>
      <c r="X820" s="243"/>
      <c r="Y820" s="243"/>
      <c r="Z820" s="243"/>
      <c r="AA820" s="131"/>
      <c r="AB820" s="131"/>
      <c r="AC820" s="131"/>
      <c r="AD820" s="243"/>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c r="BG820" s="131"/>
      <c r="BH820" s="131"/>
      <c r="BI820" s="131"/>
      <c r="BJ820" s="131"/>
      <c r="BK820" s="131"/>
      <c r="BL820" s="131"/>
      <c r="BM820" s="131"/>
      <c r="BN820" s="131"/>
      <c r="BO820" s="131"/>
      <c r="BP820" s="131"/>
    </row>
    <row r="821" spans="1:68" ht="16.5" customHeight="1">
      <c r="A821" s="207"/>
      <c r="B821" s="207"/>
      <c r="C821" s="207"/>
      <c r="D821" s="131"/>
      <c r="E821" s="131"/>
      <c r="F821" s="243"/>
      <c r="G821" s="131"/>
      <c r="H821" s="243"/>
      <c r="I821" s="243"/>
      <c r="J821" s="243"/>
      <c r="K821" s="243"/>
      <c r="L821" s="243"/>
      <c r="M821" s="243"/>
      <c r="N821" s="243"/>
      <c r="O821" s="243"/>
      <c r="P821" s="243"/>
      <c r="Q821" s="243"/>
      <c r="R821" s="243"/>
      <c r="S821" s="243"/>
      <c r="T821" s="243"/>
      <c r="U821" s="243"/>
      <c r="V821" s="243"/>
      <c r="W821" s="243"/>
      <c r="X821" s="243"/>
      <c r="Y821" s="243"/>
      <c r="Z821" s="243"/>
      <c r="AA821" s="131"/>
      <c r="AB821" s="131"/>
      <c r="AC821" s="131"/>
      <c r="AD821" s="243"/>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c r="BG821" s="131"/>
      <c r="BH821" s="131"/>
      <c r="BI821" s="131"/>
      <c r="BJ821" s="131"/>
      <c r="BK821" s="131"/>
      <c r="BL821" s="131"/>
      <c r="BM821" s="131"/>
      <c r="BN821" s="131"/>
      <c r="BO821" s="131"/>
      <c r="BP821" s="131"/>
    </row>
    <row r="822" spans="1:68" ht="16.5" customHeight="1">
      <c r="A822" s="207"/>
      <c r="B822" s="207"/>
      <c r="C822" s="207"/>
      <c r="D822" s="131"/>
      <c r="E822" s="131"/>
      <c r="F822" s="243"/>
      <c r="G822" s="131"/>
      <c r="H822" s="243"/>
      <c r="I822" s="243"/>
      <c r="J822" s="243"/>
      <c r="K822" s="243"/>
      <c r="L822" s="243"/>
      <c r="M822" s="243"/>
      <c r="N822" s="243"/>
      <c r="O822" s="243"/>
      <c r="P822" s="243"/>
      <c r="Q822" s="243"/>
      <c r="R822" s="243"/>
      <c r="S822" s="243"/>
      <c r="T822" s="243"/>
      <c r="U822" s="243"/>
      <c r="V822" s="243"/>
      <c r="W822" s="243"/>
      <c r="X822" s="243"/>
      <c r="Y822" s="243"/>
      <c r="Z822" s="243"/>
      <c r="AA822" s="131"/>
      <c r="AB822" s="131"/>
      <c r="AC822" s="131"/>
      <c r="AD822" s="243"/>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c r="BG822" s="131"/>
      <c r="BH822" s="131"/>
      <c r="BI822" s="131"/>
      <c r="BJ822" s="131"/>
      <c r="BK822" s="131"/>
      <c r="BL822" s="131"/>
      <c r="BM822" s="131"/>
      <c r="BN822" s="131"/>
      <c r="BO822" s="131"/>
      <c r="BP822" s="131"/>
    </row>
    <row r="823" spans="1:68" ht="16.5" customHeight="1">
      <c r="A823" s="207"/>
      <c r="B823" s="207"/>
      <c r="C823" s="207"/>
      <c r="D823" s="131"/>
      <c r="E823" s="131"/>
      <c r="F823" s="243"/>
      <c r="G823" s="131"/>
      <c r="H823" s="243"/>
      <c r="I823" s="243"/>
      <c r="J823" s="243"/>
      <c r="K823" s="243"/>
      <c r="L823" s="243"/>
      <c r="M823" s="243"/>
      <c r="N823" s="243"/>
      <c r="O823" s="243"/>
      <c r="P823" s="243"/>
      <c r="Q823" s="243"/>
      <c r="R823" s="243"/>
      <c r="S823" s="243"/>
      <c r="T823" s="243"/>
      <c r="U823" s="243"/>
      <c r="V823" s="243"/>
      <c r="W823" s="243"/>
      <c r="X823" s="243"/>
      <c r="Y823" s="243"/>
      <c r="Z823" s="243"/>
      <c r="AA823" s="131"/>
      <c r="AB823" s="131"/>
      <c r="AC823" s="131"/>
      <c r="AD823" s="243"/>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131"/>
      <c r="BH823" s="131"/>
      <c r="BI823" s="131"/>
      <c r="BJ823" s="131"/>
      <c r="BK823" s="131"/>
      <c r="BL823" s="131"/>
      <c r="BM823" s="131"/>
      <c r="BN823" s="131"/>
      <c r="BO823" s="131"/>
      <c r="BP823" s="131"/>
    </row>
    <row r="824" spans="1:68" ht="16.5" customHeight="1">
      <c r="A824" s="207"/>
      <c r="B824" s="207"/>
      <c r="C824" s="207"/>
      <c r="D824" s="131"/>
      <c r="E824" s="131"/>
      <c r="F824" s="243"/>
      <c r="G824" s="131"/>
      <c r="H824" s="243"/>
      <c r="I824" s="243"/>
      <c r="J824" s="243"/>
      <c r="K824" s="243"/>
      <c r="L824" s="243"/>
      <c r="M824" s="243"/>
      <c r="N824" s="243"/>
      <c r="O824" s="243"/>
      <c r="P824" s="243"/>
      <c r="Q824" s="243"/>
      <c r="R824" s="243"/>
      <c r="S824" s="243"/>
      <c r="T824" s="243"/>
      <c r="U824" s="243"/>
      <c r="V824" s="243"/>
      <c r="W824" s="243"/>
      <c r="X824" s="243"/>
      <c r="Y824" s="243"/>
      <c r="Z824" s="243"/>
      <c r="AA824" s="131"/>
      <c r="AB824" s="131"/>
      <c r="AC824" s="131"/>
      <c r="AD824" s="243"/>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131"/>
      <c r="BH824" s="131"/>
      <c r="BI824" s="131"/>
      <c r="BJ824" s="131"/>
      <c r="BK824" s="131"/>
      <c r="BL824" s="131"/>
      <c r="BM824" s="131"/>
      <c r="BN824" s="131"/>
      <c r="BO824" s="131"/>
      <c r="BP824" s="131"/>
    </row>
    <row r="825" spans="1:68" ht="16.5" customHeight="1">
      <c r="A825" s="207"/>
      <c r="B825" s="207"/>
      <c r="C825" s="207"/>
      <c r="D825" s="131"/>
      <c r="E825" s="131"/>
      <c r="F825" s="243"/>
      <c r="G825" s="131"/>
      <c r="H825" s="243"/>
      <c r="I825" s="243"/>
      <c r="J825" s="243"/>
      <c r="K825" s="243"/>
      <c r="L825" s="243"/>
      <c r="M825" s="243"/>
      <c r="N825" s="243"/>
      <c r="O825" s="243"/>
      <c r="P825" s="243"/>
      <c r="Q825" s="243"/>
      <c r="R825" s="243"/>
      <c r="S825" s="243"/>
      <c r="T825" s="243"/>
      <c r="U825" s="243"/>
      <c r="V825" s="243"/>
      <c r="W825" s="243"/>
      <c r="X825" s="243"/>
      <c r="Y825" s="243"/>
      <c r="Z825" s="243"/>
      <c r="AA825" s="131"/>
      <c r="AB825" s="131"/>
      <c r="AC825" s="131"/>
      <c r="AD825" s="243"/>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c r="BG825" s="131"/>
      <c r="BH825" s="131"/>
      <c r="BI825" s="131"/>
      <c r="BJ825" s="131"/>
      <c r="BK825" s="131"/>
      <c r="BL825" s="131"/>
      <c r="BM825" s="131"/>
      <c r="BN825" s="131"/>
      <c r="BO825" s="131"/>
      <c r="BP825" s="131"/>
    </row>
    <row r="826" spans="1:68" ht="16.5" customHeight="1">
      <c r="A826" s="207"/>
      <c r="B826" s="207"/>
      <c r="C826" s="207"/>
      <c r="D826" s="131"/>
      <c r="E826" s="131"/>
      <c r="F826" s="243"/>
      <c r="G826" s="131"/>
      <c r="H826" s="243"/>
      <c r="I826" s="243"/>
      <c r="J826" s="243"/>
      <c r="K826" s="243"/>
      <c r="L826" s="243"/>
      <c r="M826" s="243"/>
      <c r="N826" s="243"/>
      <c r="O826" s="243"/>
      <c r="P826" s="243"/>
      <c r="Q826" s="243"/>
      <c r="R826" s="243"/>
      <c r="S826" s="243"/>
      <c r="T826" s="243"/>
      <c r="U826" s="243"/>
      <c r="V826" s="243"/>
      <c r="W826" s="243"/>
      <c r="X826" s="243"/>
      <c r="Y826" s="243"/>
      <c r="Z826" s="243"/>
      <c r="AA826" s="131"/>
      <c r="AB826" s="131"/>
      <c r="AC826" s="131"/>
      <c r="AD826" s="243"/>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c r="BG826" s="131"/>
      <c r="BH826" s="131"/>
      <c r="BI826" s="131"/>
      <c r="BJ826" s="131"/>
      <c r="BK826" s="131"/>
      <c r="BL826" s="131"/>
      <c r="BM826" s="131"/>
      <c r="BN826" s="131"/>
      <c r="BO826" s="131"/>
      <c r="BP826" s="131"/>
    </row>
    <row r="827" spans="1:68" ht="16.5" customHeight="1">
      <c r="A827" s="207"/>
      <c r="B827" s="207"/>
      <c r="C827" s="207"/>
      <c r="D827" s="131"/>
      <c r="E827" s="131"/>
      <c r="F827" s="243"/>
      <c r="G827" s="131"/>
      <c r="H827" s="243"/>
      <c r="I827" s="243"/>
      <c r="J827" s="243"/>
      <c r="K827" s="243"/>
      <c r="L827" s="243"/>
      <c r="M827" s="243"/>
      <c r="N827" s="243"/>
      <c r="O827" s="243"/>
      <c r="P827" s="243"/>
      <c r="Q827" s="243"/>
      <c r="R827" s="243"/>
      <c r="S827" s="243"/>
      <c r="T827" s="243"/>
      <c r="U827" s="243"/>
      <c r="V827" s="243"/>
      <c r="W827" s="243"/>
      <c r="X827" s="243"/>
      <c r="Y827" s="243"/>
      <c r="Z827" s="243"/>
      <c r="AA827" s="131"/>
      <c r="AB827" s="131"/>
      <c r="AC827" s="131"/>
      <c r="AD827" s="243"/>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c r="BG827" s="131"/>
      <c r="BH827" s="131"/>
      <c r="BI827" s="131"/>
      <c r="BJ827" s="131"/>
      <c r="BK827" s="131"/>
      <c r="BL827" s="131"/>
      <c r="BM827" s="131"/>
      <c r="BN827" s="131"/>
      <c r="BO827" s="131"/>
      <c r="BP827" s="131"/>
    </row>
    <row r="828" spans="1:68" ht="16.5" customHeight="1">
      <c r="A828" s="207"/>
      <c r="B828" s="207"/>
      <c r="C828" s="207"/>
      <c r="D828" s="131"/>
      <c r="E828" s="131"/>
      <c r="F828" s="243"/>
      <c r="G828" s="131"/>
      <c r="H828" s="243"/>
      <c r="I828" s="243"/>
      <c r="J828" s="243"/>
      <c r="K828" s="243"/>
      <c r="L828" s="243"/>
      <c r="M828" s="243"/>
      <c r="N828" s="243"/>
      <c r="O828" s="243"/>
      <c r="P828" s="243"/>
      <c r="Q828" s="243"/>
      <c r="R828" s="243"/>
      <c r="S828" s="243"/>
      <c r="T828" s="243"/>
      <c r="U828" s="243"/>
      <c r="V828" s="243"/>
      <c r="W828" s="243"/>
      <c r="X828" s="243"/>
      <c r="Y828" s="243"/>
      <c r="Z828" s="243"/>
      <c r="AA828" s="131"/>
      <c r="AB828" s="131"/>
      <c r="AC828" s="131"/>
      <c r="AD828" s="243"/>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c r="BG828" s="131"/>
      <c r="BH828" s="131"/>
      <c r="BI828" s="131"/>
      <c r="BJ828" s="131"/>
      <c r="BK828" s="131"/>
      <c r="BL828" s="131"/>
      <c r="BM828" s="131"/>
      <c r="BN828" s="131"/>
      <c r="BO828" s="131"/>
      <c r="BP828" s="131"/>
    </row>
    <row r="829" spans="1:68" ht="16.5" customHeight="1">
      <c r="A829" s="207"/>
      <c r="B829" s="207"/>
      <c r="C829" s="207"/>
      <c r="D829" s="131"/>
      <c r="E829" s="131"/>
      <c r="F829" s="243"/>
      <c r="G829" s="131"/>
      <c r="H829" s="243"/>
      <c r="I829" s="243"/>
      <c r="J829" s="243"/>
      <c r="K829" s="243"/>
      <c r="L829" s="243"/>
      <c r="M829" s="243"/>
      <c r="N829" s="243"/>
      <c r="O829" s="243"/>
      <c r="P829" s="243"/>
      <c r="Q829" s="243"/>
      <c r="R829" s="243"/>
      <c r="S829" s="243"/>
      <c r="T829" s="243"/>
      <c r="U829" s="243"/>
      <c r="V829" s="243"/>
      <c r="W829" s="243"/>
      <c r="X829" s="243"/>
      <c r="Y829" s="243"/>
      <c r="Z829" s="243"/>
      <c r="AA829" s="131"/>
      <c r="AB829" s="131"/>
      <c r="AC829" s="131"/>
      <c r="AD829" s="243"/>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c r="BG829" s="131"/>
      <c r="BH829" s="131"/>
      <c r="BI829" s="131"/>
      <c r="BJ829" s="131"/>
      <c r="BK829" s="131"/>
      <c r="BL829" s="131"/>
      <c r="BM829" s="131"/>
      <c r="BN829" s="131"/>
      <c r="BO829" s="131"/>
      <c r="BP829" s="131"/>
    </row>
    <row r="830" spans="1:68" ht="16.5" customHeight="1">
      <c r="A830" s="207"/>
      <c r="B830" s="207"/>
      <c r="C830" s="207"/>
      <c r="D830" s="131"/>
      <c r="E830" s="131"/>
      <c r="F830" s="243"/>
      <c r="G830" s="131"/>
      <c r="H830" s="243"/>
      <c r="I830" s="243"/>
      <c r="J830" s="243"/>
      <c r="K830" s="243"/>
      <c r="L830" s="243"/>
      <c r="M830" s="243"/>
      <c r="N830" s="243"/>
      <c r="O830" s="243"/>
      <c r="P830" s="243"/>
      <c r="Q830" s="243"/>
      <c r="R830" s="243"/>
      <c r="S830" s="243"/>
      <c r="T830" s="243"/>
      <c r="U830" s="243"/>
      <c r="V830" s="243"/>
      <c r="W830" s="243"/>
      <c r="X830" s="243"/>
      <c r="Y830" s="243"/>
      <c r="Z830" s="243"/>
      <c r="AA830" s="131"/>
      <c r="AB830" s="131"/>
      <c r="AC830" s="131"/>
      <c r="AD830" s="243"/>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c r="BG830" s="131"/>
      <c r="BH830" s="131"/>
      <c r="BI830" s="131"/>
      <c r="BJ830" s="131"/>
      <c r="BK830" s="131"/>
      <c r="BL830" s="131"/>
      <c r="BM830" s="131"/>
      <c r="BN830" s="131"/>
      <c r="BO830" s="131"/>
      <c r="BP830" s="131"/>
    </row>
    <row r="831" spans="1:68" ht="16.5" customHeight="1">
      <c r="A831" s="207"/>
      <c r="B831" s="207"/>
      <c r="C831" s="207"/>
      <c r="D831" s="131"/>
      <c r="E831" s="131"/>
      <c r="F831" s="243"/>
      <c r="G831" s="131"/>
      <c r="H831" s="243"/>
      <c r="I831" s="243"/>
      <c r="J831" s="243"/>
      <c r="K831" s="243"/>
      <c r="L831" s="243"/>
      <c r="M831" s="243"/>
      <c r="N831" s="243"/>
      <c r="O831" s="243"/>
      <c r="P831" s="243"/>
      <c r="Q831" s="243"/>
      <c r="R831" s="243"/>
      <c r="S831" s="243"/>
      <c r="T831" s="243"/>
      <c r="U831" s="243"/>
      <c r="V831" s="243"/>
      <c r="W831" s="243"/>
      <c r="X831" s="243"/>
      <c r="Y831" s="243"/>
      <c r="Z831" s="243"/>
      <c r="AA831" s="131"/>
      <c r="AB831" s="131"/>
      <c r="AC831" s="131"/>
      <c r="AD831" s="243"/>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c r="BG831" s="131"/>
      <c r="BH831" s="131"/>
      <c r="BI831" s="131"/>
      <c r="BJ831" s="131"/>
      <c r="BK831" s="131"/>
      <c r="BL831" s="131"/>
      <c r="BM831" s="131"/>
      <c r="BN831" s="131"/>
      <c r="BO831" s="131"/>
      <c r="BP831" s="131"/>
    </row>
    <row r="832" spans="1:68" ht="16.5" customHeight="1">
      <c r="A832" s="207"/>
      <c r="B832" s="207"/>
      <c r="C832" s="207"/>
      <c r="D832" s="131"/>
      <c r="E832" s="131"/>
      <c r="F832" s="243"/>
      <c r="G832" s="131"/>
      <c r="H832" s="243"/>
      <c r="I832" s="243"/>
      <c r="J832" s="243"/>
      <c r="K832" s="243"/>
      <c r="L832" s="243"/>
      <c r="M832" s="243"/>
      <c r="N832" s="243"/>
      <c r="O832" s="243"/>
      <c r="P832" s="243"/>
      <c r="Q832" s="243"/>
      <c r="R832" s="243"/>
      <c r="S832" s="243"/>
      <c r="T832" s="243"/>
      <c r="U832" s="243"/>
      <c r="V832" s="243"/>
      <c r="W832" s="243"/>
      <c r="X832" s="243"/>
      <c r="Y832" s="243"/>
      <c r="Z832" s="243"/>
      <c r="AA832" s="131"/>
      <c r="AB832" s="131"/>
      <c r="AC832" s="131"/>
      <c r="AD832" s="243"/>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131"/>
      <c r="BH832" s="131"/>
      <c r="BI832" s="131"/>
      <c r="BJ832" s="131"/>
      <c r="BK832" s="131"/>
      <c r="BL832" s="131"/>
      <c r="BM832" s="131"/>
      <c r="BN832" s="131"/>
      <c r="BO832" s="131"/>
      <c r="BP832" s="131"/>
    </row>
    <row r="833" spans="1:68" ht="16.5" customHeight="1">
      <c r="A833" s="207"/>
      <c r="B833" s="207"/>
      <c r="C833" s="207"/>
      <c r="D833" s="131"/>
      <c r="E833" s="131"/>
      <c r="F833" s="243"/>
      <c r="G833" s="131"/>
      <c r="H833" s="243"/>
      <c r="I833" s="243"/>
      <c r="J833" s="243"/>
      <c r="K833" s="243"/>
      <c r="L833" s="243"/>
      <c r="M833" s="243"/>
      <c r="N833" s="243"/>
      <c r="O833" s="243"/>
      <c r="P833" s="243"/>
      <c r="Q833" s="243"/>
      <c r="R833" s="243"/>
      <c r="S833" s="243"/>
      <c r="T833" s="243"/>
      <c r="U833" s="243"/>
      <c r="V833" s="243"/>
      <c r="W833" s="243"/>
      <c r="X833" s="243"/>
      <c r="Y833" s="243"/>
      <c r="Z833" s="243"/>
      <c r="AA833" s="131"/>
      <c r="AB833" s="131"/>
      <c r="AC833" s="131"/>
      <c r="AD833" s="243"/>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c r="BG833" s="131"/>
      <c r="BH833" s="131"/>
      <c r="BI833" s="131"/>
      <c r="BJ833" s="131"/>
      <c r="BK833" s="131"/>
      <c r="BL833" s="131"/>
      <c r="BM833" s="131"/>
      <c r="BN833" s="131"/>
      <c r="BO833" s="131"/>
      <c r="BP833" s="131"/>
    </row>
    <row r="834" spans="1:68" ht="16.5" customHeight="1">
      <c r="A834" s="207"/>
      <c r="B834" s="207"/>
      <c r="C834" s="207"/>
      <c r="D834" s="131"/>
      <c r="E834" s="131"/>
      <c r="F834" s="243"/>
      <c r="G834" s="131"/>
      <c r="H834" s="243"/>
      <c r="I834" s="243"/>
      <c r="J834" s="243"/>
      <c r="K834" s="243"/>
      <c r="L834" s="243"/>
      <c r="M834" s="243"/>
      <c r="N834" s="243"/>
      <c r="O834" s="243"/>
      <c r="P834" s="243"/>
      <c r="Q834" s="243"/>
      <c r="R834" s="243"/>
      <c r="S834" s="243"/>
      <c r="T834" s="243"/>
      <c r="U834" s="243"/>
      <c r="V834" s="243"/>
      <c r="W834" s="243"/>
      <c r="X834" s="243"/>
      <c r="Y834" s="243"/>
      <c r="Z834" s="243"/>
      <c r="AA834" s="131"/>
      <c r="AB834" s="131"/>
      <c r="AC834" s="131"/>
      <c r="AD834" s="243"/>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c r="BG834" s="131"/>
      <c r="BH834" s="131"/>
      <c r="BI834" s="131"/>
      <c r="BJ834" s="131"/>
      <c r="BK834" s="131"/>
      <c r="BL834" s="131"/>
      <c r="BM834" s="131"/>
      <c r="BN834" s="131"/>
      <c r="BO834" s="131"/>
      <c r="BP834" s="131"/>
    </row>
    <row r="835" spans="1:68" ht="16.5" customHeight="1">
      <c r="A835" s="207"/>
      <c r="B835" s="207"/>
      <c r="C835" s="207"/>
      <c r="D835" s="131"/>
      <c r="E835" s="131"/>
      <c r="F835" s="243"/>
      <c r="G835" s="131"/>
      <c r="H835" s="243"/>
      <c r="I835" s="243"/>
      <c r="J835" s="243"/>
      <c r="K835" s="243"/>
      <c r="L835" s="243"/>
      <c r="M835" s="243"/>
      <c r="N835" s="243"/>
      <c r="O835" s="243"/>
      <c r="P835" s="243"/>
      <c r="Q835" s="243"/>
      <c r="R835" s="243"/>
      <c r="S835" s="243"/>
      <c r="T835" s="243"/>
      <c r="U835" s="243"/>
      <c r="V835" s="243"/>
      <c r="W835" s="243"/>
      <c r="X835" s="243"/>
      <c r="Y835" s="243"/>
      <c r="Z835" s="243"/>
      <c r="AA835" s="131"/>
      <c r="AB835" s="131"/>
      <c r="AC835" s="131"/>
      <c r="AD835" s="243"/>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c r="BG835" s="131"/>
      <c r="BH835" s="131"/>
      <c r="BI835" s="131"/>
      <c r="BJ835" s="131"/>
      <c r="BK835" s="131"/>
      <c r="BL835" s="131"/>
      <c r="BM835" s="131"/>
      <c r="BN835" s="131"/>
      <c r="BO835" s="131"/>
      <c r="BP835" s="131"/>
    </row>
    <row r="836" spans="1:68" ht="16.5" customHeight="1">
      <c r="A836" s="207"/>
      <c r="B836" s="207"/>
      <c r="C836" s="207"/>
      <c r="D836" s="131"/>
      <c r="E836" s="131"/>
      <c r="F836" s="243"/>
      <c r="G836" s="131"/>
      <c r="H836" s="243"/>
      <c r="I836" s="243"/>
      <c r="J836" s="243"/>
      <c r="K836" s="243"/>
      <c r="L836" s="243"/>
      <c r="M836" s="243"/>
      <c r="N836" s="243"/>
      <c r="O836" s="243"/>
      <c r="P836" s="243"/>
      <c r="Q836" s="243"/>
      <c r="R836" s="243"/>
      <c r="S836" s="243"/>
      <c r="T836" s="243"/>
      <c r="U836" s="243"/>
      <c r="V836" s="243"/>
      <c r="W836" s="243"/>
      <c r="X836" s="243"/>
      <c r="Y836" s="243"/>
      <c r="Z836" s="243"/>
      <c r="AA836" s="131"/>
      <c r="AB836" s="131"/>
      <c r="AC836" s="131"/>
      <c r="AD836" s="243"/>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c r="BG836" s="131"/>
      <c r="BH836" s="131"/>
      <c r="BI836" s="131"/>
      <c r="BJ836" s="131"/>
      <c r="BK836" s="131"/>
      <c r="BL836" s="131"/>
      <c r="BM836" s="131"/>
      <c r="BN836" s="131"/>
      <c r="BO836" s="131"/>
      <c r="BP836" s="131"/>
    </row>
    <row r="837" spans="1:68" ht="16.5" customHeight="1">
      <c r="A837" s="207"/>
      <c r="B837" s="207"/>
      <c r="C837" s="207"/>
      <c r="D837" s="131"/>
      <c r="E837" s="131"/>
      <c r="F837" s="243"/>
      <c r="G837" s="131"/>
      <c r="H837" s="243"/>
      <c r="I837" s="243"/>
      <c r="J837" s="243"/>
      <c r="K837" s="243"/>
      <c r="L837" s="243"/>
      <c r="M837" s="243"/>
      <c r="N837" s="243"/>
      <c r="O837" s="243"/>
      <c r="P837" s="243"/>
      <c r="Q837" s="243"/>
      <c r="R837" s="243"/>
      <c r="S837" s="243"/>
      <c r="T837" s="243"/>
      <c r="U837" s="243"/>
      <c r="V837" s="243"/>
      <c r="W837" s="243"/>
      <c r="X837" s="243"/>
      <c r="Y837" s="243"/>
      <c r="Z837" s="243"/>
      <c r="AA837" s="131"/>
      <c r="AB837" s="131"/>
      <c r="AC837" s="131"/>
      <c r="AD837" s="243"/>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c r="BG837" s="131"/>
      <c r="BH837" s="131"/>
      <c r="BI837" s="131"/>
      <c r="BJ837" s="131"/>
      <c r="BK837" s="131"/>
      <c r="BL837" s="131"/>
      <c r="BM837" s="131"/>
      <c r="BN837" s="131"/>
      <c r="BO837" s="131"/>
      <c r="BP837" s="131"/>
    </row>
    <row r="838" spans="1:68" ht="16.5" customHeight="1">
      <c r="A838" s="207"/>
      <c r="B838" s="207"/>
      <c r="C838" s="207"/>
      <c r="D838" s="131"/>
      <c r="E838" s="131"/>
      <c r="F838" s="243"/>
      <c r="G838" s="131"/>
      <c r="H838" s="243"/>
      <c r="I838" s="243"/>
      <c r="J838" s="243"/>
      <c r="K838" s="243"/>
      <c r="L838" s="243"/>
      <c r="M838" s="243"/>
      <c r="N838" s="243"/>
      <c r="O838" s="243"/>
      <c r="P838" s="243"/>
      <c r="Q838" s="243"/>
      <c r="R838" s="243"/>
      <c r="S838" s="243"/>
      <c r="T838" s="243"/>
      <c r="U838" s="243"/>
      <c r="V838" s="243"/>
      <c r="W838" s="243"/>
      <c r="X838" s="243"/>
      <c r="Y838" s="243"/>
      <c r="Z838" s="243"/>
      <c r="AA838" s="131"/>
      <c r="AB838" s="131"/>
      <c r="AC838" s="131"/>
      <c r="AD838" s="243"/>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c r="BG838" s="131"/>
      <c r="BH838" s="131"/>
      <c r="BI838" s="131"/>
      <c r="BJ838" s="131"/>
      <c r="BK838" s="131"/>
      <c r="BL838" s="131"/>
      <c r="BM838" s="131"/>
      <c r="BN838" s="131"/>
      <c r="BO838" s="131"/>
      <c r="BP838" s="131"/>
    </row>
    <row r="839" spans="1:68" ht="16.5" customHeight="1">
      <c r="A839" s="207"/>
      <c r="B839" s="207"/>
      <c r="C839" s="207"/>
      <c r="D839" s="131"/>
      <c r="E839" s="131"/>
      <c r="F839" s="243"/>
      <c r="G839" s="131"/>
      <c r="H839" s="243"/>
      <c r="I839" s="243"/>
      <c r="J839" s="243"/>
      <c r="K839" s="243"/>
      <c r="L839" s="243"/>
      <c r="M839" s="243"/>
      <c r="N839" s="243"/>
      <c r="O839" s="243"/>
      <c r="P839" s="243"/>
      <c r="Q839" s="243"/>
      <c r="R839" s="243"/>
      <c r="S839" s="243"/>
      <c r="T839" s="243"/>
      <c r="U839" s="243"/>
      <c r="V839" s="243"/>
      <c r="W839" s="243"/>
      <c r="X839" s="243"/>
      <c r="Y839" s="243"/>
      <c r="Z839" s="243"/>
      <c r="AA839" s="131"/>
      <c r="AB839" s="131"/>
      <c r="AC839" s="131"/>
      <c r="AD839" s="243"/>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c r="BG839" s="131"/>
      <c r="BH839" s="131"/>
      <c r="BI839" s="131"/>
      <c r="BJ839" s="131"/>
      <c r="BK839" s="131"/>
      <c r="BL839" s="131"/>
      <c r="BM839" s="131"/>
      <c r="BN839" s="131"/>
      <c r="BO839" s="131"/>
      <c r="BP839" s="131"/>
    </row>
    <row r="840" spans="1:68" ht="16.5" customHeight="1">
      <c r="A840" s="207"/>
      <c r="B840" s="207"/>
      <c r="C840" s="207"/>
      <c r="D840" s="131"/>
      <c r="E840" s="131"/>
      <c r="F840" s="243"/>
      <c r="G840" s="131"/>
      <c r="H840" s="243"/>
      <c r="I840" s="243"/>
      <c r="J840" s="243"/>
      <c r="K840" s="243"/>
      <c r="L840" s="243"/>
      <c r="M840" s="243"/>
      <c r="N840" s="243"/>
      <c r="O840" s="243"/>
      <c r="P840" s="243"/>
      <c r="Q840" s="243"/>
      <c r="R840" s="243"/>
      <c r="S840" s="243"/>
      <c r="T840" s="243"/>
      <c r="U840" s="243"/>
      <c r="V840" s="243"/>
      <c r="W840" s="243"/>
      <c r="X840" s="243"/>
      <c r="Y840" s="243"/>
      <c r="Z840" s="243"/>
      <c r="AA840" s="131"/>
      <c r="AB840" s="131"/>
      <c r="AC840" s="131"/>
      <c r="AD840" s="243"/>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c r="BG840" s="131"/>
      <c r="BH840" s="131"/>
      <c r="BI840" s="131"/>
      <c r="BJ840" s="131"/>
      <c r="BK840" s="131"/>
      <c r="BL840" s="131"/>
      <c r="BM840" s="131"/>
      <c r="BN840" s="131"/>
      <c r="BO840" s="131"/>
      <c r="BP840" s="131"/>
    </row>
    <row r="841" spans="1:68" ht="16.5" customHeight="1">
      <c r="A841" s="207"/>
      <c r="B841" s="207"/>
      <c r="C841" s="207"/>
      <c r="D841" s="131"/>
      <c r="E841" s="131"/>
      <c r="F841" s="243"/>
      <c r="G841" s="131"/>
      <c r="H841" s="243"/>
      <c r="I841" s="243"/>
      <c r="J841" s="243"/>
      <c r="K841" s="243"/>
      <c r="L841" s="243"/>
      <c r="M841" s="243"/>
      <c r="N841" s="243"/>
      <c r="O841" s="243"/>
      <c r="P841" s="243"/>
      <c r="Q841" s="243"/>
      <c r="R841" s="243"/>
      <c r="S841" s="243"/>
      <c r="T841" s="243"/>
      <c r="U841" s="243"/>
      <c r="V841" s="243"/>
      <c r="W841" s="243"/>
      <c r="X841" s="243"/>
      <c r="Y841" s="243"/>
      <c r="Z841" s="243"/>
      <c r="AA841" s="131"/>
      <c r="AB841" s="131"/>
      <c r="AC841" s="131"/>
      <c r="AD841" s="243"/>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c r="BG841" s="131"/>
      <c r="BH841" s="131"/>
      <c r="BI841" s="131"/>
      <c r="BJ841" s="131"/>
      <c r="BK841" s="131"/>
      <c r="BL841" s="131"/>
      <c r="BM841" s="131"/>
      <c r="BN841" s="131"/>
      <c r="BO841" s="131"/>
      <c r="BP841" s="131"/>
    </row>
    <row r="842" spans="1:68" ht="16.5" customHeight="1">
      <c r="A842" s="207"/>
      <c r="B842" s="207"/>
      <c r="C842" s="207"/>
      <c r="D842" s="131"/>
      <c r="E842" s="131"/>
      <c r="F842" s="243"/>
      <c r="G842" s="131"/>
      <c r="H842" s="243"/>
      <c r="I842" s="243"/>
      <c r="J842" s="243"/>
      <c r="K842" s="243"/>
      <c r="L842" s="243"/>
      <c r="M842" s="243"/>
      <c r="N842" s="243"/>
      <c r="O842" s="243"/>
      <c r="P842" s="243"/>
      <c r="Q842" s="243"/>
      <c r="R842" s="243"/>
      <c r="S842" s="243"/>
      <c r="T842" s="243"/>
      <c r="U842" s="243"/>
      <c r="V842" s="243"/>
      <c r="W842" s="243"/>
      <c r="X842" s="243"/>
      <c r="Y842" s="243"/>
      <c r="Z842" s="243"/>
      <c r="AA842" s="131"/>
      <c r="AB842" s="131"/>
      <c r="AC842" s="131"/>
      <c r="AD842" s="243"/>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c r="BG842" s="131"/>
      <c r="BH842" s="131"/>
      <c r="BI842" s="131"/>
      <c r="BJ842" s="131"/>
      <c r="BK842" s="131"/>
      <c r="BL842" s="131"/>
      <c r="BM842" s="131"/>
      <c r="BN842" s="131"/>
      <c r="BO842" s="131"/>
      <c r="BP842" s="131"/>
    </row>
    <row r="843" spans="1:68" ht="16.5" customHeight="1">
      <c r="A843" s="207"/>
      <c r="B843" s="207"/>
      <c r="C843" s="207"/>
      <c r="D843" s="131"/>
      <c r="E843" s="131"/>
      <c r="F843" s="243"/>
      <c r="G843" s="131"/>
      <c r="H843" s="243"/>
      <c r="I843" s="243"/>
      <c r="J843" s="243"/>
      <c r="K843" s="243"/>
      <c r="L843" s="243"/>
      <c r="M843" s="243"/>
      <c r="N843" s="243"/>
      <c r="O843" s="243"/>
      <c r="P843" s="243"/>
      <c r="Q843" s="243"/>
      <c r="R843" s="243"/>
      <c r="S843" s="243"/>
      <c r="T843" s="243"/>
      <c r="U843" s="243"/>
      <c r="V843" s="243"/>
      <c r="W843" s="243"/>
      <c r="X843" s="243"/>
      <c r="Y843" s="243"/>
      <c r="Z843" s="243"/>
      <c r="AA843" s="131"/>
      <c r="AB843" s="131"/>
      <c r="AC843" s="131"/>
      <c r="AD843" s="243"/>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c r="BG843" s="131"/>
      <c r="BH843" s="131"/>
      <c r="BI843" s="131"/>
      <c r="BJ843" s="131"/>
      <c r="BK843" s="131"/>
      <c r="BL843" s="131"/>
      <c r="BM843" s="131"/>
      <c r="BN843" s="131"/>
      <c r="BO843" s="131"/>
      <c r="BP843" s="131"/>
    </row>
    <row r="844" spans="1:68" ht="16.5" customHeight="1">
      <c r="A844" s="207"/>
      <c r="B844" s="207"/>
      <c r="C844" s="207"/>
      <c r="D844" s="131"/>
      <c r="E844" s="131"/>
      <c r="F844" s="243"/>
      <c r="G844" s="131"/>
      <c r="H844" s="243"/>
      <c r="I844" s="243"/>
      <c r="J844" s="243"/>
      <c r="K844" s="243"/>
      <c r="L844" s="243"/>
      <c r="M844" s="243"/>
      <c r="N844" s="243"/>
      <c r="O844" s="243"/>
      <c r="P844" s="243"/>
      <c r="Q844" s="243"/>
      <c r="R844" s="243"/>
      <c r="S844" s="243"/>
      <c r="T844" s="243"/>
      <c r="U844" s="243"/>
      <c r="V844" s="243"/>
      <c r="W844" s="243"/>
      <c r="X844" s="243"/>
      <c r="Y844" s="243"/>
      <c r="Z844" s="243"/>
      <c r="AA844" s="131"/>
      <c r="AB844" s="131"/>
      <c r="AC844" s="131"/>
      <c r="AD844" s="243"/>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c r="BG844" s="131"/>
      <c r="BH844" s="131"/>
      <c r="BI844" s="131"/>
      <c r="BJ844" s="131"/>
      <c r="BK844" s="131"/>
      <c r="BL844" s="131"/>
      <c r="BM844" s="131"/>
      <c r="BN844" s="131"/>
      <c r="BO844" s="131"/>
      <c r="BP844" s="131"/>
    </row>
    <row r="845" spans="1:68" ht="16.5" customHeight="1">
      <c r="A845" s="207"/>
      <c r="B845" s="207"/>
      <c r="C845" s="207"/>
      <c r="D845" s="131"/>
      <c r="E845" s="131"/>
      <c r="F845" s="243"/>
      <c r="G845" s="131"/>
      <c r="H845" s="243"/>
      <c r="I845" s="243"/>
      <c r="J845" s="243"/>
      <c r="K845" s="243"/>
      <c r="L845" s="243"/>
      <c r="M845" s="243"/>
      <c r="N845" s="243"/>
      <c r="O845" s="243"/>
      <c r="P845" s="243"/>
      <c r="Q845" s="243"/>
      <c r="R845" s="243"/>
      <c r="S845" s="243"/>
      <c r="T845" s="243"/>
      <c r="U845" s="243"/>
      <c r="V845" s="243"/>
      <c r="W845" s="243"/>
      <c r="X845" s="243"/>
      <c r="Y845" s="243"/>
      <c r="Z845" s="243"/>
      <c r="AA845" s="131"/>
      <c r="AB845" s="131"/>
      <c r="AC845" s="131"/>
      <c r="AD845" s="243"/>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c r="BG845" s="131"/>
      <c r="BH845" s="131"/>
      <c r="BI845" s="131"/>
      <c r="BJ845" s="131"/>
      <c r="BK845" s="131"/>
      <c r="BL845" s="131"/>
      <c r="BM845" s="131"/>
      <c r="BN845" s="131"/>
      <c r="BO845" s="131"/>
      <c r="BP845" s="131"/>
    </row>
    <row r="846" spans="1:68" ht="16.5" customHeight="1">
      <c r="A846" s="207"/>
      <c r="B846" s="207"/>
      <c r="C846" s="207"/>
      <c r="D846" s="131"/>
      <c r="E846" s="131"/>
      <c r="F846" s="243"/>
      <c r="G846" s="131"/>
      <c r="H846" s="243"/>
      <c r="I846" s="243"/>
      <c r="J846" s="243"/>
      <c r="K846" s="243"/>
      <c r="L846" s="243"/>
      <c r="M846" s="243"/>
      <c r="N846" s="243"/>
      <c r="O846" s="243"/>
      <c r="P846" s="243"/>
      <c r="Q846" s="243"/>
      <c r="R846" s="243"/>
      <c r="S846" s="243"/>
      <c r="T846" s="243"/>
      <c r="U846" s="243"/>
      <c r="V846" s="243"/>
      <c r="W846" s="243"/>
      <c r="X846" s="243"/>
      <c r="Y846" s="243"/>
      <c r="Z846" s="243"/>
      <c r="AA846" s="131"/>
      <c r="AB846" s="131"/>
      <c r="AC846" s="131"/>
      <c r="AD846" s="243"/>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c r="BG846" s="131"/>
      <c r="BH846" s="131"/>
      <c r="BI846" s="131"/>
      <c r="BJ846" s="131"/>
      <c r="BK846" s="131"/>
      <c r="BL846" s="131"/>
      <c r="BM846" s="131"/>
      <c r="BN846" s="131"/>
      <c r="BO846" s="131"/>
      <c r="BP846" s="131"/>
    </row>
    <row r="847" spans="1:68" ht="16.5" customHeight="1">
      <c r="A847" s="207"/>
      <c r="B847" s="207"/>
      <c r="C847" s="207"/>
      <c r="D847" s="131"/>
      <c r="E847" s="131"/>
      <c r="F847" s="243"/>
      <c r="G847" s="131"/>
      <c r="H847" s="243"/>
      <c r="I847" s="243"/>
      <c r="J847" s="243"/>
      <c r="K847" s="243"/>
      <c r="L847" s="243"/>
      <c r="M847" s="243"/>
      <c r="N847" s="243"/>
      <c r="O847" s="243"/>
      <c r="P847" s="243"/>
      <c r="Q847" s="243"/>
      <c r="R847" s="243"/>
      <c r="S847" s="243"/>
      <c r="T847" s="243"/>
      <c r="U847" s="243"/>
      <c r="V847" s="243"/>
      <c r="W847" s="243"/>
      <c r="X847" s="243"/>
      <c r="Y847" s="243"/>
      <c r="Z847" s="243"/>
      <c r="AA847" s="131"/>
      <c r="AB847" s="131"/>
      <c r="AC847" s="131"/>
      <c r="AD847" s="243"/>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c r="BG847" s="131"/>
      <c r="BH847" s="131"/>
      <c r="BI847" s="131"/>
      <c r="BJ847" s="131"/>
      <c r="BK847" s="131"/>
      <c r="BL847" s="131"/>
      <c r="BM847" s="131"/>
      <c r="BN847" s="131"/>
      <c r="BO847" s="131"/>
      <c r="BP847" s="131"/>
    </row>
    <row r="848" spans="1:68" ht="16.5" customHeight="1">
      <c r="A848" s="207"/>
      <c r="B848" s="207"/>
      <c r="C848" s="207"/>
      <c r="D848" s="131"/>
      <c r="E848" s="131"/>
      <c r="F848" s="243"/>
      <c r="G848" s="131"/>
      <c r="H848" s="243"/>
      <c r="I848" s="243"/>
      <c r="J848" s="243"/>
      <c r="K848" s="243"/>
      <c r="L848" s="243"/>
      <c r="M848" s="243"/>
      <c r="N848" s="243"/>
      <c r="O848" s="243"/>
      <c r="P848" s="243"/>
      <c r="Q848" s="243"/>
      <c r="R848" s="243"/>
      <c r="S848" s="243"/>
      <c r="T848" s="243"/>
      <c r="U848" s="243"/>
      <c r="V848" s="243"/>
      <c r="W848" s="243"/>
      <c r="X848" s="243"/>
      <c r="Y848" s="243"/>
      <c r="Z848" s="243"/>
      <c r="AA848" s="131"/>
      <c r="AB848" s="131"/>
      <c r="AC848" s="131"/>
      <c r="AD848" s="243"/>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c r="BG848" s="131"/>
      <c r="BH848" s="131"/>
      <c r="BI848" s="131"/>
      <c r="BJ848" s="131"/>
      <c r="BK848" s="131"/>
      <c r="BL848" s="131"/>
      <c r="BM848" s="131"/>
      <c r="BN848" s="131"/>
      <c r="BO848" s="131"/>
      <c r="BP848" s="131"/>
    </row>
    <row r="849" spans="1:68" ht="16.5" customHeight="1">
      <c r="A849" s="207"/>
      <c r="B849" s="207"/>
      <c r="C849" s="207"/>
      <c r="D849" s="131"/>
      <c r="E849" s="131"/>
      <c r="F849" s="243"/>
      <c r="G849" s="131"/>
      <c r="H849" s="243"/>
      <c r="I849" s="243"/>
      <c r="J849" s="243"/>
      <c r="K849" s="243"/>
      <c r="L849" s="243"/>
      <c r="M849" s="243"/>
      <c r="N849" s="243"/>
      <c r="O849" s="243"/>
      <c r="P849" s="243"/>
      <c r="Q849" s="243"/>
      <c r="R849" s="243"/>
      <c r="S849" s="243"/>
      <c r="T849" s="243"/>
      <c r="U849" s="243"/>
      <c r="V849" s="243"/>
      <c r="W849" s="243"/>
      <c r="X849" s="243"/>
      <c r="Y849" s="243"/>
      <c r="Z849" s="243"/>
      <c r="AA849" s="131"/>
      <c r="AB849" s="131"/>
      <c r="AC849" s="131"/>
      <c r="AD849" s="243"/>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c r="BG849" s="131"/>
      <c r="BH849" s="131"/>
      <c r="BI849" s="131"/>
      <c r="BJ849" s="131"/>
      <c r="BK849" s="131"/>
      <c r="BL849" s="131"/>
      <c r="BM849" s="131"/>
      <c r="BN849" s="131"/>
      <c r="BO849" s="131"/>
      <c r="BP849" s="131"/>
    </row>
    <row r="850" spans="1:68" ht="16.5" customHeight="1">
      <c r="A850" s="207"/>
      <c r="B850" s="207"/>
      <c r="C850" s="207"/>
      <c r="D850" s="131"/>
      <c r="E850" s="131"/>
      <c r="F850" s="243"/>
      <c r="G850" s="131"/>
      <c r="H850" s="243"/>
      <c r="I850" s="243"/>
      <c r="J850" s="243"/>
      <c r="K850" s="243"/>
      <c r="L850" s="243"/>
      <c r="M850" s="243"/>
      <c r="N850" s="243"/>
      <c r="O850" s="243"/>
      <c r="P850" s="243"/>
      <c r="Q850" s="243"/>
      <c r="R850" s="243"/>
      <c r="S850" s="243"/>
      <c r="T850" s="243"/>
      <c r="U850" s="243"/>
      <c r="V850" s="243"/>
      <c r="W850" s="243"/>
      <c r="X850" s="243"/>
      <c r="Y850" s="243"/>
      <c r="Z850" s="243"/>
      <c r="AA850" s="131"/>
      <c r="AB850" s="131"/>
      <c r="AC850" s="131"/>
      <c r="AD850" s="243"/>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c r="BG850" s="131"/>
      <c r="BH850" s="131"/>
      <c r="BI850" s="131"/>
      <c r="BJ850" s="131"/>
      <c r="BK850" s="131"/>
      <c r="BL850" s="131"/>
      <c r="BM850" s="131"/>
      <c r="BN850" s="131"/>
      <c r="BO850" s="131"/>
      <c r="BP850" s="131"/>
    </row>
    <row r="851" spans="1:68" ht="16.5" customHeight="1">
      <c r="A851" s="207"/>
      <c r="B851" s="207"/>
      <c r="C851" s="207"/>
      <c r="D851" s="131"/>
      <c r="E851" s="131"/>
      <c r="F851" s="243"/>
      <c r="G851" s="131"/>
      <c r="H851" s="243"/>
      <c r="I851" s="243"/>
      <c r="J851" s="243"/>
      <c r="K851" s="243"/>
      <c r="L851" s="243"/>
      <c r="M851" s="243"/>
      <c r="N851" s="243"/>
      <c r="O851" s="243"/>
      <c r="P851" s="243"/>
      <c r="Q851" s="243"/>
      <c r="R851" s="243"/>
      <c r="S851" s="243"/>
      <c r="T851" s="243"/>
      <c r="U851" s="243"/>
      <c r="V851" s="243"/>
      <c r="W851" s="243"/>
      <c r="X851" s="243"/>
      <c r="Y851" s="243"/>
      <c r="Z851" s="243"/>
      <c r="AA851" s="131"/>
      <c r="AB851" s="131"/>
      <c r="AC851" s="131"/>
      <c r="AD851" s="243"/>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c r="BG851" s="131"/>
      <c r="BH851" s="131"/>
      <c r="BI851" s="131"/>
      <c r="BJ851" s="131"/>
      <c r="BK851" s="131"/>
      <c r="BL851" s="131"/>
      <c r="BM851" s="131"/>
      <c r="BN851" s="131"/>
      <c r="BO851" s="131"/>
      <c r="BP851" s="131"/>
    </row>
    <row r="852" spans="1:68" ht="16.5" customHeight="1">
      <c r="A852" s="207"/>
      <c r="B852" s="207"/>
      <c r="C852" s="207"/>
      <c r="D852" s="131"/>
      <c r="E852" s="131"/>
      <c r="F852" s="243"/>
      <c r="G852" s="131"/>
      <c r="H852" s="243"/>
      <c r="I852" s="243"/>
      <c r="J852" s="243"/>
      <c r="K852" s="243"/>
      <c r="L852" s="243"/>
      <c r="M852" s="243"/>
      <c r="N852" s="243"/>
      <c r="O852" s="243"/>
      <c r="P852" s="243"/>
      <c r="Q852" s="243"/>
      <c r="R852" s="243"/>
      <c r="S852" s="243"/>
      <c r="T852" s="243"/>
      <c r="U852" s="243"/>
      <c r="V852" s="243"/>
      <c r="W852" s="243"/>
      <c r="X852" s="243"/>
      <c r="Y852" s="243"/>
      <c r="Z852" s="243"/>
      <c r="AA852" s="131"/>
      <c r="AB852" s="131"/>
      <c r="AC852" s="131"/>
      <c r="AD852" s="243"/>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c r="BG852" s="131"/>
      <c r="BH852" s="131"/>
      <c r="BI852" s="131"/>
      <c r="BJ852" s="131"/>
      <c r="BK852" s="131"/>
      <c r="BL852" s="131"/>
      <c r="BM852" s="131"/>
      <c r="BN852" s="131"/>
      <c r="BO852" s="131"/>
      <c r="BP852" s="131"/>
    </row>
    <row r="853" spans="1:68" ht="16.5" customHeight="1">
      <c r="A853" s="207"/>
      <c r="B853" s="207"/>
      <c r="C853" s="207"/>
      <c r="D853" s="131"/>
      <c r="E853" s="131"/>
      <c r="F853" s="243"/>
      <c r="G853" s="131"/>
      <c r="H853" s="243"/>
      <c r="I853" s="243"/>
      <c r="J853" s="243"/>
      <c r="K853" s="243"/>
      <c r="L853" s="243"/>
      <c r="M853" s="243"/>
      <c r="N853" s="243"/>
      <c r="O853" s="243"/>
      <c r="P853" s="243"/>
      <c r="Q853" s="243"/>
      <c r="R853" s="243"/>
      <c r="S853" s="243"/>
      <c r="T853" s="243"/>
      <c r="U853" s="243"/>
      <c r="V853" s="243"/>
      <c r="W853" s="243"/>
      <c r="X853" s="243"/>
      <c r="Y853" s="243"/>
      <c r="Z853" s="243"/>
      <c r="AA853" s="131"/>
      <c r="AB853" s="131"/>
      <c r="AC853" s="131"/>
      <c r="AD853" s="243"/>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c r="BG853" s="131"/>
      <c r="BH853" s="131"/>
      <c r="BI853" s="131"/>
      <c r="BJ853" s="131"/>
      <c r="BK853" s="131"/>
      <c r="BL853" s="131"/>
      <c r="BM853" s="131"/>
      <c r="BN853" s="131"/>
      <c r="BO853" s="131"/>
      <c r="BP853" s="131"/>
    </row>
    <row r="854" spans="1:68" ht="16.5" customHeight="1">
      <c r="A854" s="207"/>
      <c r="B854" s="207"/>
      <c r="C854" s="207"/>
      <c r="D854" s="131"/>
      <c r="E854" s="131"/>
      <c r="F854" s="243"/>
      <c r="G854" s="131"/>
      <c r="H854" s="243"/>
      <c r="I854" s="243"/>
      <c r="J854" s="243"/>
      <c r="K854" s="243"/>
      <c r="L854" s="243"/>
      <c r="M854" s="243"/>
      <c r="N854" s="243"/>
      <c r="O854" s="243"/>
      <c r="P854" s="243"/>
      <c r="Q854" s="243"/>
      <c r="R854" s="243"/>
      <c r="S854" s="243"/>
      <c r="T854" s="243"/>
      <c r="U854" s="243"/>
      <c r="V854" s="243"/>
      <c r="W854" s="243"/>
      <c r="X854" s="243"/>
      <c r="Y854" s="243"/>
      <c r="Z854" s="243"/>
      <c r="AA854" s="131"/>
      <c r="AB854" s="131"/>
      <c r="AC854" s="131"/>
      <c r="AD854" s="243"/>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c r="BG854" s="131"/>
      <c r="BH854" s="131"/>
      <c r="BI854" s="131"/>
      <c r="BJ854" s="131"/>
      <c r="BK854" s="131"/>
      <c r="BL854" s="131"/>
      <c r="BM854" s="131"/>
      <c r="BN854" s="131"/>
      <c r="BO854" s="131"/>
      <c r="BP854" s="131"/>
    </row>
    <row r="855" spans="1:68" ht="16.5" customHeight="1">
      <c r="A855" s="207"/>
      <c r="B855" s="207"/>
      <c r="C855" s="207"/>
      <c r="D855" s="131"/>
      <c r="E855" s="131"/>
      <c r="F855" s="243"/>
      <c r="G855" s="131"/>
      <c r="H855" s="243"/>
      <c r="I855" s="243"/>
      <c r="J855" s="243"/>
      <c r="K855" s="243"/>
      <c r="L855" s="243"/>
      <c r="M855" s="243"/>
      <c r="N855" s="243"/>
      <c r="O855" s="243"/>
      <c r="P855" s="243"/>
      <c r="Q855" s="243"/>
      <c r="R855" s="243"/>
      <c r="S855" s="243"/>
      <c r="T855" s="243"/>
      <c r="U855" s="243"/>
      <c r="V855" s="243"/>
      <c r="W855" s="243"/>
      <c r="X855" s="243"/>
      <c r="Y855" s="243"/>
      <c r="Z855" s="243"/>
      <c r="AA855" s="131"/>
      <c r="AB855" s="131"/>
      <c r="AC855" s="131"/>
      <c r="AD855" s="243"/>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c r="BG855" s="131"/>
      <c r="BH855" s="131"/>
      <c r="BI855" s="131"/>
      <c r="BJ855" s="131"/>
      <c r="BK855" s="131"/>
      <c r="BL855" s="131"/>
      <c r="BM855" s="131"/>
      <c r="BN855" s="131"/>
      <c r="BO855" s="131"/>
      <c r="BP855" s="131"/>
    </row>
    <row r="856" spans="1:68" ht="16.5" customHeight="1">
      <c r="A856" s="207"/>
      <c r="B856" s="207"/>
      <c r="C856" s="207"/>
      <c r="D856" s="131"/>
      <c r="E856" s="131"/>
      <c r="F856" s="243"/>
      <c r="G856" s="131"/>
      <c r="H856" s="243"/>
      <c r="I856" s="243"/>
      <c r="J856" s="243"/>
      <c r="K856" s="243"/>
      <c r="L856" s="243"/>
      <c r="M856" s="243"/>
      <c r="N856" s="243"/>
      <c r="O856" s="243"/>
      <c r="P856" s="243"/>
      <c r="Q856" s="243"/>
      <c r="R856" s="243"/>
      <c r="S856" s="243"/>
      <c r="T856" s="243"/>
      <c r="U856" s="243"/>
      <c r="V856" s="243"/>
      <c r="W856" s="243"/>
      <c r="X856" s="243"/>
      <c r="Y856" s="243"/>
      <c r="Z856" s="243"/>
      <c r="AA856" s="131"/>
      <c r="AB856" s="131"/>
      <c r="AC856" s="131"/>
      <c r="AD856" s="243"/>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c r="BG856" s="131"/>
      <c r="BH856" s="131"/>
      <c r="BI856" s="131"/>
      <c r="BJ856" s="131"/>
      <c r="BK856" s="131"/>
      <c r="BL856" s="131"/>
      <c r="BM856" s="131"/>
      <c r="BN856" s="131"/>
      <c r="BO856" s="131"/>
      <c r="BP856" s="131"/>
    </row>
    <row r="857" spans="1:68" ht="16.5" customHeight="1">
      <c r="A857" s="207"/>
      <c r="B857" s="207"/>
      <c r="C857" s="207"/>
      <c r="D857" s="131"/>
      <c r="E857" s="131"/>
      <c r="F857" s="243"/>
      <c r="G857" s="131"/>
      <c r="H857" s="243"/>
      <c r="I857" s="243"/>
      <c r="J857" s="243"/>
      <c r="K857" s="243"/>
      <c r="L857" s="243"/>
      <c r="M857" s="243"/>
      <c r="N857" s="243"/>
      <c r="O857" s="243"/>
      <c r="P857" s="243"/>
      <c r="Q857" s="243"/>
      <c r="R857" s="243"/>
      <c r="S857" s="243"/>
      <c r="T857" s="243"/>
      <c r="U857" s="243"/>
      <c r="V857" s="243"/>
      <c r="W857" s="243"/>
      <c r="X857" s="243"/>
      <c r="Y857" s="243"/>
      <c r="Z857" s="243"/>
      <c r="AA857" s="131"/>
      <c r="AB857" s="131"/>
      <c r="AC857" s="131"/>
      <c r="AD857" s="243"/>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c r="BG857" s="131"/>
      <c r="BH857" s="131"/>
      <c r="BI857" s="131"/>
      <c r="BJ857" s="131"/>
      <c r="BK857" s="131"/>
      <c r="BL857" s="131"/>
      <c r="BM857" s="131"/>
      <c r="BN857" s="131"/>
      <c r="BO857" s="131"/>
      <c r="BP857" s="131"/>
    </row>
    <row r="858" spans="1:68" ht="16.5" customHeight="1">
      <c r="A858" s="207"/>
      <c r="B858" s="207"/>
      <c r="C858" s="207"/>
      <c r="D858" s="131"/>
      <c r="E858" s="131"/>
      <c r="F858" s="243"/>
      <c r="G858" s="131"/>
      <c r="H858" s="243"/>
      <c r="I858" s="243"/>
      <c r="J858" s="243"/>
      <c r="K858" s="243"/>
      <c r="L858" s="243"/>
      <c r="M858" s="243"/>
      <c r="N858" s="243"/>
      <c r="O858" s="243"/>
      <c r="P858" s="243"/>
      <c r="Q858" s="243"/>
      <c r="R858" s="243"/>
      <c r="S858" s="243"/>
      <c r="T858" s="243"/>
      <c r="U858" s="243"/>
      <c r="V858" s="243"/>
      <c r="W858" s="243"/>
      <c r="X858" s="243"/>
      <c r="Y858" s="243"/>
      <c r="Z858" s="243"/>
      <c r="AA858" s="131"/>
      <c r="AB858" s="131"/>
      <c r="AC858" s="131"/>
      <c r="AD858" s="243"/>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c r="BG858" s="131"/>
      <c r="BH858" s="131"/>
      <c r="BI858" s="131"/>
      <c r="BJ858" s="131"/>
      <c r="BK858" s="131"/>
      <c r="BL858" s="131"/>
      <c r="BM858" s="131"/>
      <c r="BN858" s="131"/>
      <c r="BO858" s="131"/>
      <c r="BP858" s="131"/>
    </row>
    <row r="859" spans="1:68" ht="16.5" customHeight="1">
      <c r="A859" s="207"/>
      <c r="B859" s="207"/>
      <c r="C859" s="207"/>
      <c r="D859" s="131"/>
      <c r="E859" s="131"/>
      <c r="F859" s="243"/>
      <c r="G859" s="131"/>
      <c r="H859" s="243"/>
      <c r="I859" s="243"/>
      <c r="J859" s="243"/>
      <c r="K859" s="243"/>
      <c r="L859" s="243"/>
      <c r="M859" s="243"/>
      <c r="N859" s="243"/>
      <c r="O859" s="243"/>
      <c r="P859" s="243"/>
      <c r="Q859" s="243"/>
      <c r="R859" s="243"/>
      <c r="S859" s="243"/>
      <c r="T859" s="243"/>
      <c r="U859" s="243"/>
      <c r="V859" s="243"/>
      <c r="W859" s="243"/>
      <c r="X859" s="243"/>
      <c r="Y859" s="243"/>
      <c r="Z859" s="243"/>
      <c r="AA859" s="131"/>
      <c r="AB859" s="131"/>
      <c r="AC859" s="131"/>
      <c r="AD859" s="243"/>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c r="BG859" s="131"/>
      <c r="BH859" s="131"/>
      <c r="BI859" s="131"/>
      <c r="BJ859" s="131"/>
      <c r="BK859" s="131"/>
      <c r="BL859" s="131"/>
      <c r="BM859" s="131"/>
      <c r="BN859" s="131"/>
      <c r="BO859" s="131"/>
      <c r="BP859" s="131"/>
    </row>
    <row r="860" spans="1:68" ht="16.5" customHeight="1">
      <c r="A860" s="207"/>
      <c r="B860" s="207"/>
      <c r="C860" s="207"/>
      <c r="D860" s="131"/>
      <c r="E860" s="131"/>
      <c r="F860" s="243"/>
      <c r="G860" s="131"/>
      <c r="H860" s="243"/>
      <c r="I860" s="243"/>
      <c r="J860" s="243"/>
      <c r="K860" s="243"/>
      <c r="L860" s="243"/>
      <c r="M860" s="243"/>
      <c r="N860" s="243"/>
      <c r="O860" s="243"/>
      <c r="P860" s="243"/>
      <c r="Q860" s="243"/>
      <c r="R860" s="243"/>
      <c r="S860" s="243"/>
      <c r="T860" s="243"/>
      <c r="U860" s="243"/>
      <c r="V860" s="243"/>
      <c r="W860" s="243"/>
      <c r="X860" s="243"/>
      <c r="Y860" s="243"/>
      <c r="Z860" s="243"/>
      <c r="AA860" s="131"/>
      <c r="AB860" s="131"/>
      <c r="AC860" s="131"/>
      <c r="AD860" s="243"/>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c r="BG860" s="131"/>
      <c r="BH860" s="131"/>
      <c r="BI860" s="131"/>
      <c r="BJ860" s="131"/>
      <c r="BK860" s="131"/>
      <c r="BL860" s="131"/>
      <c r="BM860" s="131"/>
      <c r="BN860" s="131"/>
      <c r="BO860" s="131"/>
      <c r="BP860" s="131"/>
    </row>
    <row r="861" spans="1:68" ht="16.5" customHeight="1">
      <c r="A861" s="207"/>
      <c r="B861" s="207"/>
      <c r="C861" s="207"/>
      <c r="D861" s="131"/>
      <c r="E861" s="131"/>
      <c r="F861" s="243"/>
      <c r="G861" s="131"/>
      <c r="H861" s="243"/>
      <c r="I861" s="243"/>
      <c r="J861" s="243"/>
      <c r="K861" s="243"/>
      <c r="L861" s="243"/>
      <c r="M861" s="243"/>
      <c r="N861" s="243"/>
      <c r="O861" s="243"/>
      <c r="P861" s="243"/>
      <c r="Q861" s="243"/>
      <c r="R861" s="243"/>
      <c r="S861" s="243"/>
      <c r="T861" s="243"/>
      <c r="U861" s="243"/>
      <c r="V861" s="243"/>
      <c r="W861" s="243"/>
      <c r="X861" s="243"/>
      <c r="Y861" s="243"/>
      <c r="Z861" s="243"/>
      <c r="AA861" s="131"/>
      <c r="AB861" s="131"/>
      <c r="AC861" s="131"/>
      <c r="AD861" s="243"/>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c r="BG861" s="131"/>
      <c r="BH861" s="131"/>
      <c r="BI861" s="131"/>
      <c r="BJ861" s="131"/>
      <c r="BK861" s="131"/>
      <c r="BL861" s="131"/>
      <c r="BM861" s="131"/>
      <c r="BN861" s="131"/>
      <c r="BO861" s="131"/>
      <c r="BP861" s="131"/>
    </row>
    <row r="862" spans="1:68" ht="16.5" customHeight="1">
      <c r="A862" s="207"/>
      <c r="B862" s="207"/>
      <c r="C862" s="207"/>
      <c r="D862" s="131"/>
      <c r="E862" s="131"/>
      <c r="F862" s="243"/>
      <c r="G862" s="131"/>
      <c r="H862" s="243"/>
      <c r="I862" s="243"/>
      <c r="J862" s="243"/>
      <c r="K862" s="243"/>
      <c r="L862" s="243"/>
      <c r="M862" s="243"/>
      <c r="N862" s="243"/>
      <c r="O862" s="243"/>
      <c r="P862" s="243"/>
      <c r="Q862" s="243"/>
      <c r="R862" s="243"/>
      <c r="S862" s="243"/>
      <c r="T862" s="243"/>
      <c r="U862" s="243"/>
      <c r="V862" s="243"/>
      <c r="W862" s="243"/>
      <c r="X862" s="243"/>
      <c r="Y862" s="243"/>
      <c r="Z862" s="243"/>
      <c r="AA862" s="131"/>
      <c r="AB862" s="131"/>
      <c r="AC862" s="131"/>
      <c r="AD862" s="243"/>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c r="BG862" s="131"/>
      <c r="BH862" s="131"/>
      <c r="BI862" s="131"/>
      <c r="BJ862" s="131"/>
      <c r="BK862" s="131"/>
      <c r="BL862" s="131"/>
      <c r="BM862" s="131"/>
      <c r="BN862" s="131"/>
      <c r="BO862" s="131"/>
      <c r="BP862" s="131"/>
    </row>
    <row r="863" spans="1:68" ht="16.5" customHeight="1">
      <c r="A863" s="207"/>
      <c r="B863" s="207"/>
      <c r="C863" s="207"/>
      <c r="D863" s="131"/>
      <c r="E863" s="131"/>
      <c r="F863" s="243"/>
      <c r="G863" s="131"/>
      <c r="H863" s="243"/>
      <c r="I863" s="243"/>
      <c r="J863" s="243"/>
      <c r="K863" s="243"/>
      <c r="L863" s="243"/>
      <c r="M863" s="243"/>
      <c r="N863" s="243"/>
      <c r="O863" s="243"/>
      <c r="P863" s="243"/>
      <c r="Q863" s="243"/>
      <c r="R863" s="243"/>
      <c r="S863" s="243"/>
      <c r="T863" s="243"/>
      <c r="U863" s="243"/>
      <c r="V863" s="243"/>
      <c r="W863" s="243"/>
      <c r="X863" s="243"/>
      <c r="Y863" s="243"/>
      <c r="Z863" s="243"/>
      <c r="AA863" s="131"/>
      <c r="AB863" s="131"/>
      <c r="AC863" s="131"/>
      <c r="AD863" s="243"/>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c r="BG863" s="131"/>
      <c r="BH863" s="131"/>
      <c r="BI863" s="131"/>
      <c r="BJ863" s="131"/>
      <c r="BK863" s="131"/>
      <c r="BL863" s="131"/>
      <c r="BM863" s="131"/>
      <c r="BN863" s="131"/>
      <c r="BO863" s="131"/>
      <c r="BP863" s="131"/>
    </row>
    <row r="864" spans="1:68" ht="16.5" customHeight="1">
      <c r="A864" s="207"/>
      <c r="B864" s="207"/>
      <c r="C864" s="207"/>
      <c r="D864" s="131"/>
      <c r="E864" s="131"/>
      <c r="F864" s="243"/>
      <c r="G864" s="131"/>
      <c r="H864" s="243"/>
      <c r="I864" s="243"/>
      <c r="J864" s="243"/>
      <c r="K864" s="243"/>
      <c r="L864" s="243"/>
      <c r="M864" s="243"/>
      <c r="N864" s="243"/>
      <c r="O864" s="243"/>
      <c r="P864" s="243"/>
      <c r="Q864" s="243"/>
      <c r="R864" s="243"/>
      <c r="S864" s="243"/>
      <c r="T864" s="243"/>
      <c r="U864" s="243"/>
      <c r="V864" s="243"/>
      <c r="W864" s="243"/>
      <c r="X864" s="243"/>
      <c r="Y864" s="243"/>
      <c r="Z864" s="243"/>
      <c r="AA864" s="131"/>
      <c r="AB864" s="131"/>
      <c r="AC864" s="131"/>
      <c r="AD864" s="243"/>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row>
    <row r="865" spans="1:68" ht="16.5" customHeight="1">
      <c r="A865" s="207"/>
      <c r="B865" s="207"/>
      <c r="C865" s="207"/>
      <c r="D865" s="131"/>
      <c r="E865" s="131"/>
      <c r="F865" s="243"/>
      <c r="G865" s="131"/>
      <c r="H865" s="243"/>
      <c r="I865" s="243"/>
      <c r="J865" s="243"/>
      <c r="K865" s="243"/>
      <c r="L865" s="243"/>
      <c r="M865" s="243"/>
      <c r="N865" s="243"/>
      <c r="O865" s="243"/>
      <c r="P865" s="243"/>
      <c r="Q865" s="243"/>
      <c r="R865" s="243"/>
      <c r="S865" s="243"/>
      <c r="T865" s="243"/>
      <c r="U865" s="243"/>
      <c r="V865" s="243"/>
      <c r="W865" s="243"/>
      <c r="X865" s="243"/>
      <c r="Y865" s="243"/>
      <c r="Z865" s="243"/>
      <c r="AA865" s="131"/>
      <c r="AB865" s="131"/>
      <c r="AC865" s="131"/>
      <c r="AD865" s="243"/>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131"/>
      <c r="BH865" s="131"/>
      <c r="BI865" s="131"/>
      <c r="BJ865" s="131"/>
      <c r="BK865" s="131"/>
      <c r="BL865" s="131"/>
      <c r="BM865" s="131"/>
      <c r="BN865" s="131"/>
      <c r="BO865" s="131"/>
      <c r="BP865" s="131"/>
    </row>
    <row r="866" spans="1:68" ht="16.5" customHeight="1">
      <c r="A866" s="207"/>
      <c r="B866" s="207"/>
      <c r="C866" s="207"/>
      <c r="D866" s="131"/>
      <c r="E866" s="131"/>
      <c r="F866" s="243"/>
      <c r="G866" s="131"/>
      <c r="H866" s="243"/>
      <c r="I866" s="243"/>
      <c r="J866" s="243"/>
      <c r="K866" s="243"/>
      <c r="L866" s="243"/>
      <c r="M866" s="243"/>
      <c r="N866" s="243"/>
      <c r="O866" s="243"/>
      <c r="P866" s="243"/>
      <c r="Q866" s="243"/>
      <c r="R866" s="243"/>
      <c r="S866" s="243"/>
      <c r="T866" s="243"/>
      <c r="U866" s="243"/>
      <c r="V866" s="243"/>
      <c r="W866" s="243"/>
      <c r="X866" s="243"/>
      <c r="Y866" s="243"/>
      <c r="Z866" s="243"/>
      <c r="AA866" s="131"/>
      <c r="AB866" s="131"/>
      <c r="AC866" s="131"/>
      <c r="AD866" s="243"/>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131"/>
      <c r="BH866" s="131"/>
      <c r="BI866" s="131"/>
      <c r="BJ866" s="131"/>
      <c r="BK866" s="131"/>
      <c r="BL866" s="131"/>
      <c r="BM866" s="131"/>
      <c r="BN866" s="131"/>
      <c r="BO866" s="131"/>
      <c r="BP866" s="131"/>
    </row>
    <row r="867" spans="1:68" ht="16.5" customHeight="1">
      <c r="A867" s="207"/>
      <c r="B867" s="207"/>
      <c r="C867" s="207"/>
      <c r="D867" s="131"/>
      <c r="E867" s="131"/>
      <c r="F867" s="243"/>
      <c r="G867" s="131"/>
      <c r="H867" s="243"/>
      <c r="I867" s="243"/>
      <c r="J867" s="243"/>
      <c r="K867" s="243"/>
      <c r="L867" s="243"/>
      <c r="M867" s="243"/>
      <c r="N867" s="243"/>
      <c r="O867" s="243"/>
      <c r="P867" s="243"/>
      <c r="Q867" s="243"/>
      <c r="R867" s="243"/>
      <c r="S867" s="243"/>
      <c r="T867" s="243"/>
      <c r="U867" s="243"/>
      <c r="V867" s="243"/>
      <c r="W867" s="243"/>
      <c r="X867" s="243"/>
      <c r="Y867" s="243"/>
      <c r="Z867" s="243"/>
      <c r="AA867" s="131"/>
      <c r="AB867" s="131"/>
      <c r="AC867" s="131"/>
      <c r="AD867" s="243"/>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131"/>
      <c r="BH867" s="131"/>
      <c r="BI867" s="131"/>
      <c r="BJ867" s="131"/>
      <c r="BK867" s="131"/>
      <c r="BL867" s="131"/>
      <c r="BM867" s="131"/>
      <c r="BN867" s="131"/>
      <c r="BO867" s="131"/>
      <c r="BP867" s="131"/>
    </row>
    <row r="868" spans="1:68" ht="16.5" customHeight="1">
      <c r="A868" s="207"/>
      <c r="B868" s="207"/>
      <c r="C868" s="207"/>
      <c r="D868" s="131"/>
      <c r="E868" s="131"/>
      <c r="F868" s="243"/>
      <c r="G868" s="131"/>
      <c r="H868" s="243"/>
      <c r="I868" s="243"/>
      <c r="J868" s="243"/>
      <c r="K868" s="243"/>
      <c r="L868" s="243"/>
      <c r="M868" s="243"/>
      <c r="N868" s="243"/>
      <c r="O868" s="243"/>
      <c r="P868" s="243"/>
      <c r="Q868" s="243"/>
      <c r="R868" s="243"/>
      <c r="S868" s="243"/>
      <c r="T868" s="243"/>
      <c r="U868" s="243"/>
      <c r="V868" s="243"/>
      <c r="W868" s="243"/>
      <c r="X868" s="243"/>
      <c r="Y868" s="243"/>
      <c r="Z868" s="243"/>
      <c r="AA868" s="131"/>
      <c r="AB868" s="131"/>
      <c r="AC868" s="131"/>
      <c r="AD868" s="243"/>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31"/>
    </row>
    <row r="869" spans="1:68" ht="16.5" customHeight="1">
      <c r="A869" s="207"/>
      <c r="B869" s="207"/>
      <c r="C869" s="207"/>
      <c r="D869" s="131"/>
      <c r="E869" s="131"/>
      <c r="F869" s="243"/>
      <c r="G869" s="131"/>
      <c r="H869" s="243"/>
      <c r="I869" s="243"/>
      <c r="J869" s="243"/>
      <c r="K869" s="243"/>
      <c r="L869" s="243"/>
      <c r="M869" s="243"/>
      <c r="N869" s="243"/>
      <c r="O869" s="243"/>
      <c r="P869" s="243"/>
      <c r="Q869" s="243"/>
      <c r="R869" s="243"/>
      <c r="S869" s="243"/>
      <c r="T869" s="243"/>
      <c r="U869" s="243"/>
      <c r="V869" s="243"/>
      <c r="W869" s="243"/>
      <c r="X869" s="243"/>
      <c r="Y869" s="243"/>
      <c r="Z869" s="243"/>
      <c r="AA869" s="131"/>
      <c r="AB869" s="131"/>
      <c r="AC869" s="131"/>
      <c r="AD869" s="243"/>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row>
    <row r="870" spans="1:68" ht="16.5" customHeight="1">
      <c r="A870" s="207"/>
      <c r="B870" s="207"/>
      <c r="C870" s="207"/>
      <c r="D870" s="131"/>
      <c r="E870" s="131"/>
      <c r="F870" s="243"/>
      <c r="G870" s="131"/>
      <c r="H870" s="243"/>
      <c r="I870" s="243"/>
      <c r="J870" s="243"/>
      <c r="K870" s="243"/>
      <c r="L870" s="243"/>
      <c r="M870" s="243"/>
      <c r="N870" s="243"/>
      <c r="O870" s="243"/>
      <c r="P870" s="243"/>
      <c r="Q870" s="243"/>
      <c r="R870" s="243"/>
      <c r="S870" s="243"/>
      <c r="T870" s="243"/>
      <c r="U870" s="243"/>
      <c r="V870" s="243"/>
      <c r="W870" s="243"/>
      <c r="X870" s="243"/>
      <c r="Y870" s="243"/>
      <c r="Z870" s="243"/>
      <c r="AA870" s="131"/>
      <c r="AB870" s="131"/>
      <c r="AC870" s="131"/>
      <c r="AD870" s="243"/>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31"/>
    </row>
    <row r="871" spans="1:68" ht="16.5" customHeight="1">
      <c r="A871" s="207"/>
      <c r="B871" s="207"/>
      <c r="C871" s="207"/>
      <c r="D871" s="131"/>
      <c r="E871" s="131"/>
      <c r="F871" s="243"/>
      <c r="G871" s="131"/>
      <c r="H871" s="243"/>
      <c r="I871" s="243"/>
      <c r="J871" s="243"/>
      <c r="K871" s="243"/>
      <c r="L871" s="243"/>
      <c r="M871" s="243"/>
      <c r="N871" s="243"/>
      <c r="O871" s="243"/>
      <c r="P871" s="243"/>
      <c r="Q871" s="243"/>
      <c r="R871" s="243"/>
      <c r="S871" s="243"/>
      <c r="T871" s="243"/>
      <c r="U871" s="243"/>
      <c r="V871" s="243"/>
      <c r="W871" s="243"/>
      <c r="X871" s="243"/>
      <c r="Y871" s="243"/>
      <c r="Z871" s="243"/>
      <c r="AA871" s="131"/>
      <c r="AB871" s="131"/>
      <c r="AC871" s="131"/>
      <c r="AD871" s="243"/>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row>
    <row r="872" spans="1:68" ht="16.5" customHeight="1">
      <c r="A872" s="207"/>
      <c r="B872" s="207"/>
      <c r="C872" s="207"/>
      <c r="D872" s="131"/>
      <c r="E872" s="131"/>
      <c r="F872" s="243"/>
      <c r="G872" s="131"/>
      <c r="H872" s="243"/>
      <c r="I872" s="243"/>
      <c r="J872" s="243"/>
      <c r="K872" s="243"/>
      <c r="L872" s="243"/>
      <c r="M872" s="243"/>
      <c r="N872" s="243"/>
      <c r="O872" s="243"/>
      <c r="P872" s="243"/>
      <c r="Q872" s="243"/>
      <c r="R872" s="243"/>
      <c r="S872" s="243"/>
      <c r="T872" s="243"/>
      <c r="U872" s="243"/>
      <c r="V872" s="243"/>
      <c r="W872" s="243"/>
      <c r="X872" s="243"/>
      <c r="Y872" s="243"/>
      <c r="Z872" s="243"/>
      <c r="AA872" s="131"/>
      <c r="AB872" s="131"/>
      <c r="AC872" s="131"/>
      <c r="AD872" s="243"/>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131"/>
      <c r="BH872" s="131"/>
      <c r="BI872" s="131"/>
      <c r="BJ872" s="131"/>
      <c r="BK872" s="131"/>
      <c r="BL872" s="131"/>
      <c r="BM872" s="131"/>
      <c r="BN872" s="131"/>
      <c r="BO872" s="131"/>
      <c r="BP872" s="131"/>
    </row>
    <row r="873" spans="1:68" ht="16.5" customHeight="1">
      <c r="A873" s="207"/>
      <c r="B873" s="207"/>
      <c r="C873" s="207"/>
      <c r="D873" s="131"/>
      <c r="E873" s="131"/>
      <c r="F873" s="243"/>
      <c r="G873" s="131"/>
      <c r="H873" s="243"/>
      <c r="I873" s="243"/>
      <c r="J873" s="243"/>
      <c r="K873" s="243"/>
      <c r="L873" s="243"/>
      <c r="M873" s="243"/>
      <c r="N873" s="243"/>
      <c r="O873" s="243"/>
      <c r="P873" s="243"/>
      <c r="Q873" s="243"/>
      <c r="R873" s="243"/>
      <c r="S873" s="243"/>
      <c r="T873" s="243"/>
      <c r="U873" s="243"/>
      <c r="V873" s="243"/>
      <c r="W873" s="243"/>
      <c r="X873" s="243"/>
      <c r="Y873" s="243"/>
      <c r="Z873" s="243"/>
      <c r="AA873" s="131"/>
      <c r="AB873" s="131"/>
      <c r="AC873" s="131"/>
      <c r="AD873" s="243"/>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31"/>
    </row>
    <row r="874" spans="1:68" ht="16.5" customHeight="1">
      <c r="A874" s="207"/>
      <c r="B874" s="207"/>
      <c r="C874" s="207"/>
      <c r="D874" s="131"/>
      <c r="E874" s="131"/>
      <c r="F874" s="243"/>
      <c r="G874" s="131"/>
      <c r="H874" s="243"/>
      <c r="I874" s="243"/>
      <c r="J874" s="243"/>
      <c r="K874" s="243"/>
      <c r="L874" s="243"/>
      <c r="M874" s="243"/>
      <c r="N874" s="243"/>
      <c r="O874" s="243"/>
      <c r="P874" s="243"/>
      <c r="Q874" s="243"/>
      <c r="R874" s="243"/>
      <c r="S874" s="243"/>
      <c r="T874" s="243"/>
      <c r="U874" s="243"/>
      <c r="V874" s="243"/>
      <c r="W874" s="243"/>
      <c r="X874" s="243"/>
      <c r="Y874" s="243"/>
      <c r="Z874" s="243"/>
      <c r="AA874" s="131"/>
      <c r="AB874" s="131"/>
      <c r="AC874" s="131"/>
      <c r="AD874" s="243"/>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31"/>
    </row>
    <row r="875" spans="1:68" ht="16.5" customHeight="1">
      <c r="A875" s="207"/>
      <c r="B875" s="207"/>
      <c r="C875" s="207"/>
      <c r="D875" s="131"/>
      <c r="E875" s="131"/>
      <c r="F875" s="243"/>
      <c r="G875" s="131"/>
      <c r="H875" s="243"/>
      <c r="I875" s="243"/>
      <c r="J875" s="243"/>
      <c r="K875" s="243"/>
      <c r="L875" s="243"/>
      <c r="M875" s="243"/>
      <c r="N875" s="243"/>
      <c r="O875" s="243"/>
      <c r="P875" s="243"/>
      <c r="Q875" s="243"/>
      <c r="R875" s="243"/>
      <c r="S875" s="243"/>
      <c r="T875" s="243"/>
      <c r="U875" s="243"/>
      <c r="V875" s="243"/>
      <c r="W875" s="243"/>
      <c r="X875" s="243"/>
      <c r="Y875" s="243"/>
      <c r="Z875" s="243"/>
      <c r="AA875" s="131"/>
      <c r="AB875" s="131"/>
      <c r="AC875" s="131"/>
      <c r="AD875" s="243"/>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131"/>
      <c r="BH875" s="131"/>
      <c r="BI875" s="131"/>
      <c r="BJ875" s="131"/>
      <c r="BK875" s="131"/>
      <c r="BL875" s="131"/>
      <c r="BM875" s="131"/>
      <c r="BN875" s="131"/>
      <c r="BO875" s="131"/>
      <c r="BP875" s="131"/>
    </row>
    <row r="876" spans="1:68" ht="16.5" customHeight="1">
      <c r="A876" s="207"/>
      <c r="B876" s="207"/>
      <c r="C876" s="207"/>
      <c r="D876" s="131"/>
      <c r="E876" s="131"/>
      <c r="F876" s="243"/>
      <c r="G876" s="131"/>
      <c r="H876" s="243"/>
      <c r="I876" s="243"/>
      <c r="J876" s="243"/>
      <c r="K876" s="243"/>
      <c r="L876" s="243"/>
      <c r="M876" s="243"/>
      <c r="N876" s="243"/>
      <c r="O876" s="243"/>
      <c r="P876" s="243"/>
      <c r="Q876" s="243"/>
      <c r="R876" s="243"/>
      <c r="S876" s="243"/>
      <c r="T876" s="243"/>
      <c r="U876" s="243"/>
      <c r="V876" s="243"/>
      <c r="W876" s="243"/>
      <c r="X876" s="243"/>
      <c r="Y876" s="243"/>
      <c r="Z876" s="243"/>
      <c r="AA876" s="131"/>
      <c r="AB876" s="131"/>
      <c r="AC876" s="131"/>
      <c r="AD876" s="243"/>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31"/>
    </row>
    <row r="877" spans="1:68" ht="16.5" customHeight="1">
      <c r="A877" s="207"/>
      <c r="B877" s="207"/>
      <c r="C877" s="207"/>
      <c r="D877" s="131"/>
      <c r="E877" s="131"/>
      <c r="F877" s="243"/>
      <c r="G877" s="131"/>
      <c r="H877" s="243"/>
      <c r="I877" s="243"/>
      <c r="J877" s="243"/>
      <c r="K877" s="243"/>
      <c r="L877" s="243"/>
      <c r="M877" s="243"/>
      <c r="N877" s="243"/>
      <c r="O877" s="243"/>
      <c r="P877" s="243"/>
      <c r="Q877" s="243"/>
      <c r="R877" s="243"/>
      <c r="S877" s="243"/>
      <c r="T877" s="243"/>
      <c r="U877" s="243"/>
      <c r="V877" s="243"/>
      <c r="W877" s="243"/>
      <c r="X877" s="243"/>
      <c r="Y877" s="243"/>
      <c r="Z877" s="243"/>
      <c r="AA877" s="131"/>
      <c r="AB877" s="131"/>
      <c r="AC877" s="131"/>
      <c r="AD877" s="243"/>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31"/>
    </row>
    <row r="878" spans="1:68" ht="16.5" customHeight="1">
      <c r="A878" s="207"/>
      <c r="B878" s="207"/>
      <c r="C878" s="207"/>
      <c r="D878" s="131"/>
      <c r="E878" s="131"/>
      <c r="F878" s="243"/>
      <c r="G878" s="131"/>
      <c r="H878" s="243"/>
      <c r="I878" s="243"/>
      <c r="J878" s="243"/>
      <c r="K878" s="243"/>
      <c r="L878" s="243"/>
      <c r="M878" s="243"/>
      <c r="N878" s="243"/>
      <c r="O878" s="243"/>
      <c r="P878" s="243"/>
      <c r="Q878" s="243"/>
      <c r="R878" s="243"/>
      <c r="S878" s="243"/>
      <c r="T878" s="243"/>
      <c r="U878" s="243"/>
      <c r="V878" s="243"/>
      <c r="W878" s="243"/>
      <c r="X878" s="243"/>
      <c r="Y878" s="243"/>
      <c r="Z878" s="243"/>
      <c r="AA878" s="131"/>
      <c r="AB878" s="131"/>
      <c r="AC878" s="131"/>
      <c r="AD878" s="243"/>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row>
    <row r="879" spans="1:68" ht="16.5" customHeight="1">
      <c r="A879" s="207"/>
      <c r="B879" s="207"/>
      <c r="C879" s="207"/>
      <c r="D879" s="131"/>
      <c r="E879" s="131"/>
      <c r="F879" s="243"/>
      <c r="G879" s="131"/>
      <c r="H879" s="243"/>
      <c r="I879" s="243"/>
      <c r="J879" s="243"/>
      <c r="K879" s="243"/>
      <c r="L879" s="243"/>
      <c r="M879" s="243"/>
      <c r="N879" s="243"/>
      <c r="O879" s="243"/>
      <c r="P879" s="243"/>
      <c r="Q879" s="243"/>
      <c r="R879" s="243"/>
      <c r="S879" s="243"/>
      <c r="T879" s="243"/>
      <c r="U879" s="243"/>
      <c r="V879" s="243"/>
      <c r="W879" s="243"/>
      <c r="X879" s="243"/>
      <c r="Y879" s="243"/>
      <c r="Z879" s="243"/>
      <c r="AA879" s="131"/>
      <c r="AB879" s="131"/>
      <c r="AC879" s="131"/>
      <c r="AD879" s="243"/>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row>
    <row r="880" spans="1:68" ht="16.5" customHeight="1">
      <c r="A880" s="207"/>
      <c r="B880" s="207"/>
      <c r="C880" s="207"/>
      <c r="D880" s="131"/>
      <c r="E880" s="131"/>
      <c r="F880" s="243"/>
      <c r="G880" s="131"/>
      <c r="H880" s="243"/>
      <c r="I880" s="243"/>
      <c r="J880" s="243"/>
      <c r="K880" s="243"/>
      <c r="L880" s="243"/>
      <c r="M880" s="243"/>
      <c r="N880" s="243"/>
      <c r="O880" s="243"/>
      <c r="P880" s="243"/>
      <c r="Q880" s="243"/>
      <c r="R880" s="243"/>
      <c r="S880" s="243"/>
      <c r="T880" s="243"/>
      <c r="U880" s="243"/>
      <c r="V880" s="243"/>
      <c r="W880" s="243"/>
      <c r="X880" s="243"/>
      <c r="Y880" s="243"/>
      <c r="Z880" s="243"/>
      <c r="AA880" s="131"/>
      <c r="AB880" s="131"/>
      <c r="AC880" s="131"/>
      <c r="AD880" s="243"/>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131"/>
      <c r="BH880" s="131"/>
      <c r="BI880" s="131"/>
      <c r="BJ880" s="131"/>
      <c r="BK880" s="131"/>
      <c r="BL880" s="131"/>
      <c r="BM880" s="131"/>
      <c r="BN880" s="131"/>
      <c r="BO880" s="131"/>
      <c r="BP880" s="131"/>
    </row>
    <row r="881" spans="1:68" ht="16.5" customHeight="1">
      <c r="A881" s="207"/>
      <c r="B881" s="207"/>
      <c r="C881" s="207"/>
      <c r="D881" s="131"/>
      <c r="E881" s="131"/>
      <c r="F881" s="243"/>
      <c r="G881" s="131"/>
      <c r="H881" s="243"/>
      <c r="I881" s="243"/>
      <c r="J881" s="243"/>
      <c r="K881" s="243"/>
      <c r="L881" s="243"/>
      <c r="M881" s="243"/>
      <c r="N881" s="243"/>
      <c r="O881" s="243"/>
      <c r="P881" s="243"/>
      <c r="Q881" s="243"/>
      <c r="R881" s="243"/>
      <c r="S881" s="243"/>
      <c r="T881" s="243"/>
      <c r="U881" s="243"/>
      <c r="V881" s="243"/>
      <c r="W881" s="243"/>
      <c r="X881" s="243"/>
      <c r="Y881" s="243"/>
      <c r="Z881" s="243"/>
      <c r="AA881" s="131"/>
      <c r="AB881" s="131"/>
      <c r="AC881" s="131"/>
      <c r="AD881" s="243"/>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131"/>
      <c r="BH881" s="131"/>
      <c r="BI881" s="131"/>
      <c r="BJ881" s="131"/>
      <c r="BK881" s="131"/>
      <c r="BL881" s="131"/>
      <c r="BM881" s="131"/>
      <c r="BN881" s="131"/>
      <c r="BO881" s="131"/>
      <c r="BP881" s="131"/>
    </row>
    <row r="882" spans="1:68" ht="16.5" customHeight="1">
      <c r="A882" s="207"/>
      <c r="B882" s="207"/>
      <c r="C882" s="207"/>
      <c r="D882" s="131"/>
      <c r="E882" s="131"/>
      <c r="F882" s="243"/>
      <c r="G882" s="131"/>
      <c r="H882" s="243"/>
      <c r="I882" s="243"/>
      <c r="J882" s="243"/>
      <c r="K882" s="243"/>
      <c r="L882" s="243"/>
      <c r="M882" s="243"/>
      <c r="N882" s="243"/>
      <c r="O882" s="243"/>
      <c r="P882" s="243"/>
      <c r="Q882" s="243"/>
      <c r="R882" s="243"/>
      <c r="S882" s="243"/>
      <c r="T882" s="243"/>
      <c r="U882" s="243"/>
      <c r="V882" s="243"/>
      <c r="W882" s="243"/>
      <c r="X882" s="243"/>
      <c r="Y882" s="243"/>
      <c r="Z882" s="243"/>
      <c r="AA882" s="131"/>
      <c r="AB882" s="131"/>
      <c r="AC882" s="131"/>
      <c r="AD882" s="243"/>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131"/>
      <c r="BH882" s="131"/>
      <c r="BI882" s="131"/>
      <c r="BJ882" s="131"/>
      <c r="BK882" s="131"/>
      <c r="BL882" s="131"/>
      <c r="BM882" s="131"/>
      <c r="BN882" s="131"/>
      <c r="BO882" s="131"/>
      <c r="BP882" s="131"/>
    </row>
    <row r="883" spans="1:68" ht="16.5" customHeight="1">
      <c r="A883" s="207"/>
      <c r="B883" s="207"/>
      <c r="C883" s="207"/>
      <c r="D883" s="131"/>
      <c r="E883" s="131"/>
      <c r="F883" s="243"/>
      <c r="G883" s="131"/>
      <c r="H883" s="243"/>
      <c r="I883" s="243"/>
      <c r="J883" s="243"/>
      <c r="K883" s="243"/>
      <c r="L883" s="243"/>
      <c r="M883" s="243"/>
      <c r="N883" s="243"/>
      <c r="O883" s="243"/>
      <c r="P883" s="243"/>
      <c r="Q883" s="243"/>
      <c r="R883" s="243"/>
      <c r="S883" s="243"/>
      <c r="T883" s="243"/>
      <c r="U883" s="243"/>
      <c r="V883" s="243"/>
      <c r="W883" s="243"/>
      <c r="X883" s="243"/>
      <c r="Y883" s="243"/>
      <c r="Z883" s="243"/>
      <c r="AA883" s="131"/>
      <c r="AB883" s="131"/>
      <c r="AC883" s="131"/>
      <c r="AD883" s="243"/>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131"/>
      <c r="BH883" s="131"/>
      <c r="BI883" s="131"/>
      <c r="BJ883" s="131"/>
      <c r="BK883" s="131"/>
      <c r="BL883" s="131"/>
      <c r="BM883" s="131"/>
      <c r="BN883" s="131"/>
      <c r="BO883" s="131"/>
      <c r="BP883" s="131"/>
    </row>
    <row r="884" spans="1:68" ht="16.5" customHeight="1">
      <c r="A884" s="207"/>
      <c r="B884" s="207"/>
      <c r="C884" s="207"/>
      <c r="D884" s="131"/>
      <c r="E884" s="131"/>
      <c r="F884" s="243"/>
      <c r="G884" s="131"/>
      <c r="H884" s="243"/>
      <c r="I884" s="243"/>
      <c r="J884" s="243"/>
      <c r="K884" s="243"/>
      <c r="L884" s="243"/>
      <c r="M884" s="243"/>
      <c r="N884" s="243"/>
      <c r="O884" s="243"/>
      <c r="P884" s="243"/>
      <c r="Q884" s="243"/>
      <c r="R884" s="243"/>
      <c r="S884" s="243"/>
      <c r="T884" s="243"/>
      <c r="U884" s="243"/>
      <c r="V884" s="243"/>
      <c r="W884" s="243"/>
      <c r="X884" s="243"/>
      <c r="Y884" s="243"/>
      <c r="Z884" s="243"/>
      <c r="AA884" s="131"/>
      <c r="AB884" s="131"/>
      <c r="AC884" s="131"/>
      <c r="AD884" s="243"/>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31"/>
    </row>
    <row r="885" spans="1:68" ht="16.5" customHeight="1">
      <c r="A885" s="207"/>
      <c r="B885" s="207"/>
      <c r="C885" s="207"/>
      <c r="D885" s="131"/>
      <c r="E885" s="131"/>
      <c r="F885" s="243"/>
      <c r="G885" s="131"/>
      <c r="H885" s="243"/>
      <c r="I885" s="243"/>
      <c r="J885" s="243"/>
      <c r="K885" s="243"/>
      <c r="L885" s="243"/>
      <c r="M885" s="243"/>
      <c r="N885" s="243"/>
      <c r="O885" s="243"/>
      <c r="P885" s="243"/>
      <c r="Q885" s="243"/>
      <c r="R885" s="243"/>
      <c r="S885" s="243"/>
      <c r="T885" s="243"/>
      <c r="U885" s="243"/>
      <c r="V885" s="243"/>
      <c r="W885" s="243"/>
      <c r="X885" s="243"/>
      <c r="Y885" s="243"/>
      <c r="Z885" s="243"/>
      <c r="AA885" s="131"/>
      <c r="AB885" s="131"/>
      <c r="AC885" s="131"/>
      <c r="AD885" s="243"/>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131"/>
      <c r="BH885" s="131"/>
      <c r="BI885" s="131"/>
      <c r="BJ885" s="131"/>
      <c r="BK885" s="131"/>
      <c r="BL885" s="131"/>
      <c r="BM885" s="131"/>
      <c r="BN885" s="131"/>
      <c r="BO885" s="131"/>
      <c r="BP885" s="131"/>
    </row>
    <row r="886" spans="1:68" ht="16.5" customHeight="1">
      <c r="A886" s="207"/>
      <c r="B886" s="207"/>
      <c r="C886" s="207"/>
      <c r="D886" s="131"/>
      <c r="E886" s="131"/>
      <c r="F886" s="243"/>
      <c r="G886" s="131"/>
      <c r="H886" s="243"/>
      <c r="I886" s="243"/>
      <c r="J886" s="243"/>
      <c r="K886" s="243"/>
      <c r="L886" s="243"/>
      <c r="M886" s="243"/>
      <c r="N886" s="243"/>
      <c r="O886" s="243"/>
      <c r="P886" s="243"/>
      <c r="Q886" s="243"/>
      <c r="R886" s="243"/>
      <c r="S886" s="243"/>
      <c r="T886" s="243"/>
      <c r="U886" s="243"/>
      <c r="V886" s="243"/>
      <c r="W886" s="243"/>
      <c r="X886" s="243"/>
      <c r="Y886" s="243"/>
      <c r="Z886" s="243"/>
      <c r="AA886" s="131"/>
      <c r="AB886" s="131"/>
      <c r="AC886" s="131"/>
      <c r="AD886" s="243"/>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131"/>
      <c r="BH886" s="131"/>
      <c r="BI886" s="131"/>
      <c r="BJ886" s="131"/>
      <c r="BK886" s="131"/>
      <c r="BL886" s="131"/>
      <c r="BM886" s="131"/>
      <c r="BN886" s="131"/>
      <c r="BO886" s="131"/>
      <c r="BP886" s="131"/>
    </row>
    <row r="887" spans="1:68" ht="16.5" customHeight="1">
      <c r="A887" s="207"/>
      <c r="B887" s="207"/>
      <c r="C887" s="207"/>
      <c r="D887" s="131"/>
      <c r="E887" s="131"/>
      <c r="F887" s="243"/>
      <c r="G887" s="131"/>
      <c r="H887" s="243"/>
      <c r="I887" s="243"/>
      <c r="J887" s="243"/>
      <c r="K887" s="243"/>
      <c r="L887" s="243"/>
      <c r="M887" s="243"/>
      <c r="N887" s="243"/>
      <c r="O887" s="243"/>
      <c r="P887" s="243"/>
      <c r="Q887" s="243"/>
      <c r="R887" s="243"/>
      <c r="S887" s="243"/>
      <c r="T887" s="243"/>
      <c r="U887" s="243"/>
      <c r="V887" s="243"/>
      <c r="W887" s="243"/>
      <c r="X887" s="243"/>
      <c r="Y887" s="243"/>
      <c r="Z887" s="243"/>
      <c r="AA887" s="131"/>
      <c r="AB887" s="131"/>
      <c r="AC887" s="131"/>
      <c r="AD887" s="243"/>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131"/>
      <c r="BH887" s="131"/>
      <c r="BI887" s="131"/>
      <c r="BJ887" s="131"/>
      <c r="BK887" s="131"/>
      <c r="BL887" s="131"/>
      <c r="BM887" s="131"/>
      <c r="BN887" s="131"/>
      <c r="BO887" s="131"/>
      <c r="BP887" s="131"/>
    </row>
    <row r="888" spans="1:68" ht="16.5" customHeight="1">
      <c r="A888" s="207"/>
      <c r="B888" s="207"/>
      <c r="C888" s="207"/>
      <c r="D888" s="131"/>
      <c r="E888" s="131"/>
      <c r="F888" s="243"/>
      <c r="G888" s="131"/>
      <c r="H888" s="243"/>
      <c r="I888" s="243"/>
      <c r="J888" s="243"/>
      <c r="K888" s="243"/>
      <c r="L888" s="243"/>
      <c r="M888" s="243"/>
      <c r="N888" s="243"/>
      <c r="O888" s="243"/>
      <c r="P888" s="243"/>
      <c r="Q888" s="243"/>
      <c r="R888" s="243"/>
      <c r="S888" s="243"/>
      <c r="T888" s="243"/>
      <c r="U888" s="243"/>
      <c r="V888" s="243"/>
      <c r="W888" s="243"/>
      <c r="X888" s="243"/>
      <c r="Y888" s="243"/>
      <c r="Z888" s="243"/>
      <c r="AA888" s="131"/>
      <c r="AB888" s="131"/>
      <c r="AC888" s="131"/>
      <c r="AD888" s="243"/>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row>
    <row r="889" spans="1:68" ht="16.5" customHeight="1">
      <c r="A889" s="207"/>
      <c r="B889" s="207"/>
      <c r="C889" s="207"/>
      <c r="D889" s="131"/>
      <c r="E889" s="131"/>
      <c r="F889" s="243"/>
      <c r="G889" s="131"/>
      <c r="H889" s="243"/>
      <c r="I889" s="243"/>
      <c r="J889" s="243"/>
      <c r="K889" s="243"/>
      <c r="L889" s="243"/>
      <c r="M889" s="243"/>
      <c r="N889" s="243"/>
      <c r="O889" s="243"/>
      <c r="P889" s="243"/>
      <c r="Q889" s="243"/>
      <c r="R889" s="243"/>
      <c r="S889" s="243"/>
      <c r="T889" s="243"/>
      <c r="U889" s="243"/>
      <c r="V889" s="243"/>
      <c r="W889" s="243"/>
      <c r="X889" s="243"/>
      <c r="Y889" s="243"/>
      <c r="Z889" s="243"/>
      <c r="AA889" s="131"/>
      <c r="AB889" s="131"/>
      <c r="AC889" s="131"/>
      <c r="AD889" s="243"/>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131"/>
      <c r="BH889" s="131"/>
      <c r="BI889" s="131"/>
      <c r="BJ889" s="131"/>
      <c r="BK889" s="131"/>
      <c r="BL889" s="131"/>
      <c r="BM889" s="131"/>
      <c r="BN889" s="131"/>
      <c r="BO889" s="131"/>
      <c r="BP889" s="131"/>
    </row>
    <row r="890" spans="1:68" ht="16.5" customHeight="1">
      <c r="A890" s="207"/>
      <c r="B890" s="207"/>
      <c r="C890" s="207"/>
      <c r="D890" s="131"/>
      <c r="E890" s="131"/>
      <c r="F890" s="243"/>
      <c r="G890" s="131"/>
      <c r="H890" s="243"/>
      <c r="I890" s="243"/>
      <c r="J890" s="243"/>
      <c r="K890" s="243"/>
      <c r="L890" s="243"/>
      <c r="M890" s="243"/>
      <c r="N890" s="243"/>
      <c r="O890" s="243"/>
      <c r="P890" s="243"/>
      <c r="Q890" s="243"/>
      <c r="R890" s="243"/>
      <c r="S890" s="243"/>
      <c r="T890" s="243"/>
      <c r="U890" s="243"/>
      <c r="V890" s="243"/>
      <c r="W890" s="243"/>
      <c r="X890" s="243"/>
      <c r="Y890" s="243"/>
      <c r="Z890" s="243"/>
      <c r="AA890" s="131"/>
      <c r="AB890" s="131"/>
      <c r="AC890" s="131"/>
      <c r="AD890" s="243"/>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row>
    <row r="891" spans="1:68" ht="16.5" customHeight="1">
      <c r="A891" s="207"/>
      <c r="B891" s="207"/>
      <c r="C891" s="207"/>
      <c r="D891" s="131"/>
      <c r="E891" s="131"/>
      <c r="F891" s="243"/>
      <c r="G891" s="131"/>
      <c r="H891" s="243"/>
      <c r="I891" s="243"/>
      <c r="J891" s="243"/>
      <c r="K891" s="243"/>
      <c r="L891" s="243"/>
      <c r="M891" s="243"/>
      <c r="N891" s="243"/>
      <c r="O891" s="243"/>
      <c r="P891" s="243"/>
      <c r="Q891" s="243"/>
      <c r="R891" s="243"/>
      <c r="S891" s="243"/>
      <c r="T891" s="243"/>
      <c r="U891" s="243"/>
      <c r="V891" s="243"/>
      <c r="W891" s="243"/>
      <c r="X891" s="243"/>
      <c r="Y891" s="243"/>
      <c r="Z891" s="243"/>
      <c r="AA891" s="131"/>
      <c r="AB891" s="131"/>
      <c r="AC891" s="131"/>
      <c r="AD891" s="243"/>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31"/>
    </row>
    <row r="892" spans="1:68" ht="16.5" customHeight="1">
      <c r="A892" s="207"/>
      <c r="B892" s="207"/>
      <c r="C892" s="207"/>
      <c r="D892" s="131"/>
      <c r="E892" s="131"/>
      <c r="F892" s="243"/>
      <c r="G892" s="131"/>
      <c r="H892" s="243"/>
      <c r="I892" s="243"/>
      <c r="J892" s="243"/>
      <c r="K892" s="243"/>
      <c r="L892" s="243"/>
      <c r="M892" s="243"/>
      <c r="N892" s="243"/>
      <c r="O892" s="243"/>
      <c r="P892" s="243"/>
      <c r="Q892" s="243"/>
      <c r="R892" s="243"/>
      <c r="S892" s="243"/>
      <c r="T892" s="243"/>
      <c r="U892" s="243"/>
      <c r="V892" s="243"/>
      <c r="W892" s="243"/>
      <c r="X892" s="243"/>
      <c r="Y892" s="243"/>
      <c r="Z892" s="243"/>
      <c r="AA892" s="131"/>
      <c r="AB892" s="131"/>
      <c r="AC892" s="131"/>
      <c r="AD892" s="243"/>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131"/>
      <c r="BH892" s="131"/>
      <c r="BI892" s="131"/>
      <c r="BJ892" s="131"/>
      <c r="BK892" s="131"/>
      <c r="BL892" s="131"/>
      <c r="BM892" s="131"/>
      <c r="BN892" s="131"/>
      <c r="BO892" s="131"/>
      <c r="BP892" s="131"/>
    </row>
    <row r="893" spans="1:68" ht="16.5" customHeight="1">
      <c r="A893" s="207"/>
      <c r="B893" s="207"/>
      <c r="C893" s="207"/>
      <c r="D893" s="131"/>
      <c r="E893" s="131"/>
      <c r="F893" s="243"/>
      <c r="G893" s="131"/>
      <c r="H893" s="243"/>
      <c r="I893" s="243"/>
      <c r="J893" s="243"/>
      <c r="K893" s="243"/>
      <c r="L893" s="243"/>
      <c r="M893" s="243"/>
      <c r="N893" s="243"/>
      <c r="O893" s="243"/>
      <c r="P893" s="243"/>
      <c r="Q893" s="243"/>
      <c r="R893" s="243"/>
      <c r="S893" s="243"/>
      <c r="T893" s="243"/>
      <c r="U893" s="243"/>
      <c r="V893" s="243"/>
      <c r="W893" s="243"/>
      <c r="X893" s="243"/>
      <c r="Y893" s="243"/>
      <c r="Z893" s="243"/>
      <c r="AA893" s="131"/>
      <c r="AB893" s="131"/>
      <c r="AC893" s="131"/>
      <c r="AD893" s="243"/>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131"/>
      <c r="BH893" s="131"/>
      <c r="BI893" s="131"/>
      <c r="BJ893" s="131"/>
      <c r="BK893" s="131"/>
      <c r="BL893" s="131"/>
      <c r="BM893" s="131"/>
      <c r="BN893" s="131"/>
      <c r="BO893" s="131"/>
      <c r="BP893" s="131"/>
    </row>
    <row r="894" spans="1:68" ht="16.5" customHeight="1">
      <c r="A894" s="207"/>
      <c r="B894" s="207"/>
      <c r="C894" s="207"/>
      <c r="D894" s="131"/>
      <c r="E894" s="131"/>
      <c r="F894" s="243"/>
      <c r="G894" s="131"/>
      <c r="H894" s="243"/>
      <c r="I894" s="243"/>
      <c r="J894" s="243"/>
      <c r="K894" s="243"/>
      <c r="L894" s="243"/>
      <c r="M894" s="243"/>
      <c r="N894" s="243"/>
      <c r="O894" s="243"/>
      <c r="P894" s="243"/>
      <c r="Q894" s="243"/>
      <c r="R894" s="243"/>
      <c r="S894" s="243"/>
      <c r="T894" s="243"/>
      <c r="U894" s="243"/>
      <c r="V894" s="243"/>
      <c r="W894" s="243"/>
      <c r="X894" s="243"/>
      <c r="Y894" s="243"/>
      <c r="Z894" s="243"/>
      <c r="AA894" s="131"/>
      <c r="AB894" s="131"/>
      <c r="AC894" s="131"/>
      <c r="AD894" s="243"/>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row>
    <row r="895" spans="1:68" ht="16.5" customHeight="1">
      <c r="A895" s="207"/>
      <c r="B895" s="207"/>
      <c r="C895" s="207"/>
      <c r="D895" s="131"/>
      <c r="E895" s="131"/>
      <c r="F895" s="243"/>
      <c r="G895" s="131"/>
      <c r="H895" s="243"/>
      <c r="I895" s="243"/>
      <c r="J895" s="243"/>
      <c r="K895" s="243"/>
      <c r="L895" s="243"/>
      <c r="M895" s="243"/>
      <c r="N895" s="243"/>
      <c r="O895" s="243"/>
      <c r="P895" s="243"/>
      <c r="Q895" s="243"/>
      <c r="R895" s="243"/>
      <c r="S895" s="243"/>
      <c r="T895" s="243"/>
      <c r="U895" s="243"/>
      <c r="V895" s="243"/>
      <c r="W895" s="243"/>
      <c r="X895" s="243"/>
      <c r="Y895" s="243"/>
      <c r="Z895" s="243"/>
      <c r="AA895" s="131"/>
      <c r="AB895" s="131"/>
      <c r="AC895" s="131"/>
      <c r="AD895" s="243"/>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row>
    <row r="896" spans="1:68" ht="16.5" customHeight="1">
      <c r="A896" s="207"/>
      <c r="B896" s="207"/>
      <c r="C896" s="207"/>
      <c r="D896" s="131"/>
      <c r="E896" s="131"/>
      <c r="F896" s="243"/>
      <c r="G896" s="131"/>
      <c r="H896" s="243"/>
      <c r="I896" s="243"/>
      <c r="J896" s="243"/>
      <c r="K896" s="243"/>
      <c r="L896" s="243"/>
      <c r="M896" s="243"/>
      <c r="N896" s="243"/>
      <c r="O896" s="243"/>
      <c r="P896" s="243"/>
      <c r="Q896" s="243"/>
      <c r="R896" s="243"/>
      <c r="S896" s="243"/>
      <c r="T896" s="243"/>
      <c r="U896" s="243"/>
      <c r="V896" s="243"/>
      <c r="W896" s="243"/>
      <c r="X896" s="243"/>
      <c r="Y896" s="243"/>
      <c r="Z896" s="243"/>
      <c r="AA896" s="131"/>
      <c r="AB896" s="131"/>
      <c r="AC896" s="131"/>
      <c r="AD896" s="243"/>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row>
    <row r="897" spans="1:68" ht="16.5" customHeight="1">
      <c r="A897" s="207"/>
      <c r="B897" s="207"/>
      <c r="C897" s="207"/>
      <c r="D897" s="131"/>
      <c r="E897" s="131"/>
      <c r="F897" s="243"/>
      <c r="G897" s="131"/>
      <c r="H897" s="243"/>
      <c r="I897" s="243"/>
      <c r="J897" s="243"/>
      <c r="K897" s="243"/>
      <c r="L897" s="243"/>
      <c r="M897" s="243"/>
      <c r="N897" s="243"/>
      <c r="O897" s="243"/>
      <c r="P897" s="243"/>
      <c r="Q897" s="243"/>
      <c r="R897" s="243"/>
      <c r="S897" s="243"/>
      <c r="T897" s="243"/>
      <c r="U897" s="243"/>
      <c r="V897" s="243"/>
      <c r="W897" s="243"/>
      <c r="X897" s="243"/>
      <c r="Y897" s="243"/>
      <c r="Z897" s="243"/>
      <c r="AA897" s="131"/>
      <c r="AB897" s="131"/>
      <c r="AC897" s="131"/>
      <c r="AD897" s="243"/>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row>
    <row r="898" spans="1:68" ht="16.5" customHeight="1">
      <c r="A898" s="207"/>
      <c r="B898" s="207"/>
      <c r="C898" s="207"/>
      <c r="D898" s="131"/>
      <c r="E898" s="131"/>
      <c r="F898" s="243"/>
      <c r="G898" s="131"/>
      <c r="H898" s="243"/>
      <c r="I898" s="243"/>
      <c r="J898" s="243"/>
      <c r="K898" s="243"/>
      <c r="L898" s="243"/>
      <c r="M898" s="243"/>
      <c r="N898" s="243"/>
      <c r="O898" s="243"/>
      <c r="P898" s="243"/>
      <c r="Q898" s="243"/>
      <c r="R898" s="243"/>
      <c r="S898" s="243"/>
      <c r="T898" s="243"/>
      <c r="U898" s="243"/>
      <c r="V898" s="243"/>
      <c r="W898" s="243"/>
      <c r="X898" s="243"/>
      <c r="Y898" s="243"/>
      <c r="Z898" s="243"/>
      <c r="AA898" s="131"/>
      <c r="AB898" s="131"/>
      <c r="AC898" s="131"/>
      <c r="AD898" s="243"/>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row>
    <row r="899" spans="1:68" ht="16.5" customHeight="1">
      <c r="A899" s="207"/>
      <c r="B899" s="207"/>
      <c r="C899" s="207"/>
      <c r="D899" s="131"/>
      <c r="E899" s="131"/>
      <c r="F899" s="243"/>
      <c r="G899" s="131"/>
      <c r="H899" s="243"/>
      <c r="I899" s="243"/>
      <c r="J899" s="243"/>
      <c r="K899" s="243"/>
      <c r="L899" s="243"/>
      <c r="M899" s="243"/>
      <c r="N899" s="243"/>
      <c r="O899" s="243"/>
      <c r="P899" s="243"/>
      <c r="Q899" s="243"/>
      <c r="R899" s="243"/>
      <c r="S899" s="243"/>
      <c r="T899" s="243"/>
      <c r="U899" s="243"/>
      <c r="V899" s="243"/>
      <c r="W899" s="243"/>
      <c r="X899" s="243"/>
      <c r="Y899" s="243"/>
      <c r="Z899" s="243"/>
      <c r="AA899" s="131"/>
      <c r="AB899" s="131"/>
      <c r="AC899" s="131"/>
      <c r="AD899" s="243"/>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row>
    <row r="900" spans="1:68" ht="16.5" customHeight="1">
      <c r="A900" s="207"/>
      <c r="B900" s="207"/>
      <c r="C900" s="207"/>
      <c r="D900" s="131"/>
      <c r="E900" s="131"/>
      <c r="F900" s="243"/>
      <c r="G900" s="131"/>
      <c r="H900" s="243"/>
      <c r="I900" s="243"/>
      <c r="J900" s="243"/>
      <c r="K900" s="243"/>
      <c r="L900" s="243"/>
      <c r="M900" s="243"/>
      <c r="N900" s="243"/>
      <c r="O900" s="243"/>
      <c r="P900" s="243"/>
      <c r="Q900" s="243"/>
      <c r="R900" s="243"/>
      <c r="S900" s="243"/>
      <c r="T900" s="243"/>
      <c r="U900" s="243"/>
      <c r="V900" s="243"/>
      <c r="W900" s="243"/>
      <c r="X900" s="243"/>
      <c r="Y900" s="243"/>
      <c r="Z900" s="243"/>
      <c r="AA900" s="131"/>
      <c r="AB900" s="131"/>
      <c r="AC900" s="131"/>
      <c r="AD900" s="243"/>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row>
    <row r="901" spans="1:68" ht="16.5" customHeight="1">
      <c r="A901" s="207"/>
      <c r="B901" s="207"/>
      <c r="C901" s="207"/>
      <c r="D901" s="131"/>
      <c r="E901" s="131"/>
      <c r="F901" s="243"/>
      <c r="G901" s="131"/>
      <c r="H901" s="243"/>
      <c r="I901" s="243"/>
      <c r="J901" s="243"/>
      <c r="K901" s="243"/>
      <c r="L901" s="243"/>
      <c r="M901" s="243"/>
      <c r="N901" s="243"/>
      <c r="O901" s="243"/>
      <c r="P901" s="243"/>
      <c r="Q901" s="243"/>
      <c r="R901" s="243"/>
      <c r="S901" s="243"/>
      <c r="T901" s="243"/>
      <c r="U901" s="243"/>
      <c r="V901" s="243"/>
      <c r="W901" s="243"/>
      <c r="X901" s="243"/>
      <c r="Y901" s="243"/>
      <c r="Z901" s="243"/>
      <c r="AA901" s="131"/>
      <c r="AB901" s="131"/>
      <c r="AC901" s="131"/>
      <c r="AD901" s="243"/>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row>
    <row r="902" spans="1:68" ht="16.5" customHeight="1">
      <c r="A902" s="207"/>
      <c r="B902" s="207"/>
      <c r="C902" s="207"/>
      <c r="D902" s="131"/>
      <c r="E902" s="131"/>
      <c r="F902" s="243"/>
      <c r="G902" s="131"/>
      <c r="H902" s="243"/>
      <c r="I902" s="243"/>
      <c r="J902" s="243"/>
      <c r="K902" s="243"/>
      <c r="L902" s="243"/>
      <c r="M902" s="243"/>
      <c r="N902" s="243"/>
      <c r="O902" s="243"/>
      <c r="P902" s="243"/>
      <c r="Q902" s="243"/>
      <c r="R902" s="243"/>
      <c r="S902" s="243"/>
      <c r="T902" s="243"/>
      <c r="U902" s="243"/>
      <c r="V902" s="243"/>
      <c r="W902" s="243"/>
      <c r="X902" s="243"/>
      <c r="Y902" s="243"/>
      <c r="Z902" s="243"/>
      <c r="AA902" s="131"/>
      <c r="AB902" s="131"/>
      <c r="AC902" s="131"/>
      <c r="AD902" s="243"/>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row>
    <row r="903" spans="1:68" ht="16.5" customHeight="1">
      <c r="A903" s="207"/>
      <c r="B903" s="207"/>
      <c r="C903" s="207"/>
      <c r="D903" s="131"/>
      <c r="E903" s="131"/>
      <c r="F903" s="243"/>
      <c r="G903" s="131"/>
      <c r="H903" s="243"/>
      <c r="I903" s="243"/>
      <c r="J903" s="243"/>
      <c r="K903" s="243"/>
      <c r="L903" s="243"/>
      <c r="M903" s="243"/>
      <c r="N903" s="243"/>
      <c r="O903" s="243"/>
      <c r="P903" s="243"/>
      <c r="Q903" s="243"/>
      <c r="R903" s="243"/>
      <c r="S903" s="243"/>
      <c r="T903" s="243"/>
      <c r="U903" s="243"/>
      <c r="V903" s="243"/>
      <c r="W903" s="243"/>
      <c r="X903" s="243"/>
      <c r="Y903" s="243"/>
      <c r="Z903" s="243"/>
      <c r="AA903" s="131"/>
      <c r="AB903" s="131"/>
      <c r="AC903" s="131"/>
      <c r="AD903" s="243"/>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row>
    <row r="904" spans="1:68" ht="16.5" customHeight="1">
      <c r="A904" s="207"/>
      <c r="B904" s="207"/>
      <c r="C904" s="207"/>
      <c r="D904" s="131"/>
      <c r="E904" s="131"/>
      <c r="F904" s="243"/>
      <c r="G904" s="131"/>
      <c r="H904" s="243"/>
      <c r="I904" s="243"/>
      <c r="J904" s="243"/>
      <c r="K904" s="243"/>
      <c r="L904" s="243"/>
      <c r="M904" s="243"/>
      <c r="N904" s="243"/>
      <c r="O904" s="243"/>
      <c r="P904" s="243"/>
      <c r="Q904" s="243"/>
      <c r="R904" s="243"/>
      <c r="S904" s="243"/>
      <c r="T904" s="243"/>
      <c r="U904" s="243"/>
      <c r="V904" s="243"/>
      <c r="W904" s="243"/>
      <c r="X904" s="243"/>
      <c r="Y904" s="243"/>
      <c r="Z904" s="243"/>
      <c r="AA904" s="131"/>
      <c r="AB904" s="131"/>
      <c r="AC904" s="131"/>
      <c r="AD904" s="243"/>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row>
    <row r="905" spans="1:68" ht="16.5" customHeight="1">
      <c r="A905" s="207"/>
      <c r="B905" s="207"/>
      <c r="C905" s="207"/>
      <c r="D905" s="131"/>
      <c r="E905" s="131"/>
      <c r="F905" s="243"/>
      <c r="G905" s="131"/>
      <c r="H905" s="243"/>
      <c r="I905" s="243"/>
      <c r="J905" s="243"/>
      <c r="K905" s="243"/>
      <c r="L905" s="243"/>
      <c r="M905" s="243"/>
      <c r="N905" s="243"/>
      <c r="O905" s="243"/>
      <c r="P905" s="243"/>
      <c r="Q905" s="243"/>
      <c r="R905" s="243"/>
      <c r="S905" s="243"/>
      <c r="T905" s="243"/>
      <c r="U905" s="243"/>
      <c r="V905" s="243"/>
      <c r="W905" s="243"/>
      <c r="X905" s="243"/>
      <c r="Y905" s="243"/>
      <c r="Z905" s="243"/>
      <c r="AA905" s="131"/>
      <c r="AB905" s="131"/>
      <c r="AC905" s="131"/>
      <c r="AD905" s="243"/>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row>
    <row r="906" spans="1:68" ht="16.5" customHeight="1">
      <c r="A906" s="207"/>
      <c r="B906" s="207"/>
      <c r="C906" s="207"/>
      <c r="D906" s="131"/>
      <c r="E906" s="131"/>
      <c r="F906" s="243"/>
      <c r="G906" s="131"/>
      <c r="H906" s="243"/>
      <c r="I906" s="243"/>
      <c r="J906" s="243"/>
      <c r="K906" s="243"/>
      <c r="L906" s="243"/>
      <c r="M906" s="243"/>
      <c r="N906" s="243"/>
      <c r="O906" s="243"/>
      <c r="P906" s="243"/>
      <c r="Q906" s="243"/>
      <c r="R906" s="243"/>
      <c r="S906" s="243"/>
      <c r="T906" s="243"/>
      <c r="U906" s="243"/>
      <c r="V906" s="243"/>
      <c r="W906" s="243"/>
      <c r="X906" s="243"/>
      <c r="Y906" s="243"/>
      <c r="Z906" s="243"/>
      <c r="AA906" s="131"/>
      <c r="AB906" s="131"/>
      <c r="AC906" s="131"/>
      <c r="AD906" s="243"/>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row>
    <row r="907" spans="1:68" ht="16.5" customHeight="1">
      <c r="A907" s="207"/>
      <c r="B907" s="207"/>
      <c r="C907" s="207"/>
      <c r="D907" s="131"/>
      <c r="E907" s="131"/>
      <c r="F907" s="243"/>
      <c r="G907" s="131"/>
      <c r="H907" s="243"/>
      <c r="I907" s="243"/>
      <c r="J907" s="243"/>
      <c r="K907" s="243"/>
      <c r="L907" s="243"/>
      <c r="M907" s="243"/>
      <c r="N907" s="243"/>
      <c r="O907" s="243"/>
      <c r="P907" s="243"/>
      <c r="Q907" s="243"/>
      <c r="R907" s="243"/>
      <c r="S907" s="243"/>
      <c r="T907" s="243"/>
      <c r="U907" s="243"/>
      <c r="V907" s="243"/>
      <c r="W907" s="243"/>
      <c r="X907" s="243"/>
      <c r="Y907" s="243"/>
      <c r="Z907" s="243"/>
      <c r="AA907" s="131"/>
      <c r="AB907" s="131"/>
      <c r="AC907" s="131"/>
      <c r="AD907" s="243"/>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row>
    <row r="908" spans="1:68" ht="16.5" customHeight="1">
      <c r="A908" s="207"/>
      <c r="B908" s="207"/>
      <c r="C908" s="207"/>
      <c r="D908" s="131"/>
      <c r="E908" s="131"/>
      <c r="F908" s="243"/>
      <c r="G908" s="131"/>
      <c r="H908" s="243"/>
      <c r="I908" s="243"/>
      <c r="J908" s="243"/>
      <c r="K908" s="243"/>
      <c r="L908" s="243"/>
      <c r="M908" s="243"/>
      <c r="N908" s="243"/>
      <c r="O908" s="243"/>
      <c r="P908" s="243"/>
      <c r="Q908" s="243"/>
      <c r="R908" s="243"/>
      <c r="S908" s="243"/>
      <c r="T908" s="243"/>
      <c r="U908" s="243"/>
      <c r="V908" s="243"/>
      <c r="W908" s="243"/>
      <c r="X908" s="243"/>
      <c r="Y908" s="243"/>
      <c r="Z908" s="243"/>
      <c r="AA908" s="131"/>
      <c r="AB908" s="131"/>
      <c r="AC908" s="131"/>
      <c r="AD908" s="243"/>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row>
    <row r="909" spans="1:68" ht="16.5" customHeight="1">
      <c r="A909" s="207"/>
      <c r="B909" s="207"/>
      <c r="C909" s="207"/>
      <c r="D909" s="131"/>
      <c r="E909" s="131"/>
      <c r="F909" s="243"/>
      <c r="G909" s="131"/>
      <c r="H909" s="243"/>
      <c r="I909" s="243"/>
      <c r="J909" s="243"/>
      <c r="K909" s="243"/>
      <c r="L909" s="243"/>
      <c r="M909" s="243"/>
      <c r="N909" s="243"/>
      <c r="O909" s="243"/>
      <c r="P909" s="243"/>
      <c r="Q909" s="243"/>
      <c r="R909" s="243"/>
      <c r="S909" s="243"/>
      <c r="T909" s="243"/>
      <c r="U909" s="243"/>
      <c r="V909" s="243"/>
      <c r="W909" s="243"/>
      <c r="X909" s="243"/>
      <c r="Y909" s="243"/>
      <c r="Z909" s="243"/>
      <c r="AA909" s="131"/>
      <c r="AB909" s="131"/>
      <c r="AC909" s="131"/>
      <c r="AD909" s="243"/>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row>
    <row r="910" spans="1:68" ht="16.5" customHeight="1">
      <c r="A910" s="207"/>
      <c r="B910" s="207"/>
      <c r="C910" s="207"/>
      <c r="D910" s="131"/>
      <c r="E910" s="131"/>
      <c r="F910" s="243"/>
      <c r="G910" s="131"/>
      <c r="H910" s="243"/>
      <c r="I910" s="243"/>
      <c r="J910" s="243"/>
      <c r="K910" s="243"/>
      <c r="L910" s="243"/>
      <c r="M910" s="243"/>
      <c r="N910" s="243"/>
      <c r="O910" s="243"/>
      <c r="P910" s="243"/>
      <c r="Q910" s="243"/>
      <c r="R910" s="243"/>
      <c r="S910" s="243"/>
      <c r="T910" s="243"/>
      <c r="U910" s="243"/>
      <c r="V910" s="243"/>
      <c r="W910" s="243"/>
      <c r="X910" s="243"/>
      <c r="Y910" s="243"/>
      <c r="Z910" s="243"/>
      <c r="AA910" s="131"/>
      <c r="AB910" s="131"/>
      <c r="AC910" s="131"/>
      <c r="AD910" s="243"/>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row>
    <row r="911" spans="1:68" ht="16.5" customHeight="1">
      <c r="A911" s="207"/>
      <c r="B911" s="207"/>
      <c r="C911" s="207"/>
      <c r="D911" s="131"/>
      <c r="E911" s="131"/>
      <c r="F911" s="243"/>
      <c r="G911" s="131"/>
      <c r="H911" s="243"/>
      <c r="I911" s="243"/>
      <c r="J911" s="243"/>
      <c r="K911" s="243"/>
      <c r="L911" s="243"/>
      <c r="M911" s="243"/>
      <c r="N911" s="243"/>
      <c r="O911" s="243"/>
      <c r="P911" s="243"/>
      <c r="Q911" s="243"/>
      <c r="R911" s="243"/>
      <c r="S911" s="243"/>
      <c r="T911" s="243"/>
      <c r="U911" s="243"/>
      <c r="V911" s="243"/>
      <c r="W911" s="243"/>
      <c r="X911" s="243"/>
      <c r="Y911" s="243"/>
      <c r="Z911" s="243"/>
      <c r="AA911" s="131"/>
      <c r="AB911" s="131"/>
      <c r="AC911" s="131"/>
      <c r="AD911" s="243"/>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row>
    <row r="912" spans="1:68" ht="16.5" customHeight="1">
      <c r="A912" s="207"/>
      <c r="B912" s="207"/>
      <c r="C912" s="207"/>
      <c r="D912" s="131"/>
      <c r="E912" s="131"/>
      <c r="F912" s="243"/>
      <c r="G912" s="131"/>
      <c r="H912" s="243"/>
      <c r="I912" s="243"/>
      <c r="J912" s="243"/>
      <c r="K912" s="243"/>
      <c r="L912" s="243"/>
      <c r="M912" s="243"/>
      <c r="N912" s="243"/>
      <c r="O912" s="243"/>
      <c r="P912" s="243"/>
      <c r="Q912" s="243"/>
      <c r="R912" s="243"/>
      <c r="S912" s="243"/>
      <c r="T912" s="243"/>
      <c r="U912" s="243"/>
      <c r="V912" s="243"/>
      <c r="W912" s="243"/>
      <c r="X912" s="243"/>
      <c r="Y912" s="243"/>
      <c r="Z912" s="243"/>
      <c r="AA912" s="131"/>
      <c r="AB912" s="131"/>
      <c r="AC912" s="131"/>
      <c r="AD912" s="243"/>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row>
    <row r="913" spans="1:68" ht="16.5" customHeight="1">
      <c r="A913" s="207"/>
      <c r="B913" s="207"/>
      <c r="C913" s="207"/>
      <c r="D913" s="131"/>
      <c r="E913" s="131"/>
      <c r="F913" s="243"/>
      <c r="G913" s="131"/>
      <c r="H913" s="243"/>
      <c r="I913" s="243"/>
      <c r="J913" s="243"/>
      <c r="K913" s="243"/>
      <c r="L913" s="243"/>
      <c r="M913" s="243"/>
      <c r="N913" s="243"/>
      <c r="O913" s="243"/>
      <c r="P913" s="243"/>
      <c r="Q913" s="243"/>
      <c r="R913" s="243"/>
      <c r="S913" s="243"/>
      <c r="T913" s="243"/>
      <c r="U913" s="243"/>
      <c r="V913" s="243"/>
      <c r="W913" s="243"/>
      <c r="X913" s="243"/>
      <c r="Y913" s="243"/>
      <c r="Z913" s="243"/>
      <c r="AA913" s="131"/>
      <c r="AB913" s="131"/>
      <c r="AC913" s="131"/>
      <c r="AD913" s="243"/>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row>
    <row r="914" spans="1:68" ht="16.5" customHeight="1">
      <c r="A914" s="207"/>
      <c r="B914" s="207"/>
      <c r="C914" s="207"/>
      <c r="D914" s="131"/>
      <c r="E914" s="131"/>
      <c r="F914" s="243"/>
      <c r="G914" s="131"/>
      <c r="H914" s="243"/>
      <c r="I914" s="243"/>
      <c r="J914" s="243"/>
      <c r="K914" s="243"/>
      <c r="L914" s="243"/>
      <c r="M914" s="243"/>
      <c r="N914" s="243"/>
      <c r="O914" s="243"/>
      <c r="P914" s="243"/>
      <c r="Q914" s="243"/>
      <c r="R914" s="243"/>
      <c r="S914" s="243"/>
      <c r="T914" s="243"/>
      <c r="U914" s="243"/>
      <c r="V914" s="243"/>
      <c r="W914" s="243"/>
      <c r="X914" s="243"/>
      <c r="Y914" s="243"/>
      <c r="Z914" s="243"/>
      <c r="AA914" s="131"/>
      <c r="AB914" s="131"/>
      <c r="AC914" s="131"/>
      <c r="AD914" s="243"/>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row>
    <row r="915" spans="1:68" ht="16.5" customHeight="1">
      <c r="A915" s="207"/>
      <c r="B915" s="207"/>
      <c r="C915" s="207"/>
      <c r="D915" s="131"/>
      <c r="E915" s="131"/>
      <c r="F915" s="243"/>
      <c r="G915" s="131"/>
      <c r="H915" s="243"/>
      <c r="I915" s="243"/>
      <c r="J915" s="243"/>
      <c r="K915" s="243"/>
      <c r="L915" s="243"/>
      <c r="M915" s="243"/>
      <c r="N915" s="243"/>
      <c r="O915" s="243"/>
      <c r="P915" s="243"/>
      <c r="Q915" s="243"/>
      <c r="R915" s="243"/>
      <c r="S915" s="243"/>
      <c r="T915" s="243"/>
      <c r="U915" s="243"/>
      <c r="V915" s="243"/>
      <c r="W915" s="243"/>
      <c r="X915" s="243"/>
      <c r="Y915" s="243"/>
      <c r="Z915" s="243"/>
      <c r="AA915" s="131"/>
      <c r="AB915" s="131"/>
      <c r="AC915" s="131"/>
      <c r="AD915" s="243"/>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row>
    <row r="916" spans="1:68" ht="16.5" customHeight="1">
      <c r="A916" s="207"/>
      <c r="B916" s="207"/>
      <c r="C916" s="207"/>
      <c r="D916" s="131"/>
      <c r="E916" s="131"/>
      <c r="F916" s="243"/>
      <c r="G916" s="131"/>
      <c r="H916" s="243"/>
      <c r="I916" s="243"/>
      <c r="J916" s="243"/>
      <c r="K916" s="243"/>
      <c r="L916" s="243"/>
      <c r="M916" s="243"/>
      <c r="N916" s="243"/>
      <c r="O916" s="243"/>
      <c r="P916" s="243"/>
      <c r="Q916" s="243"/>
      <c r="R916" s="243"/>
      <c r="S916" s="243"/>
      <c r="T916" s="243"/>
      <c r="U916" s="243"/>
      <c r="V916" s="243"/>
      <c r="W916" s="243"/>
      <c r="X916" s="243"/>
      <c r="Y916" s="243"/>
      <c r="Z916" s="243"/>
      <c r="AA916" s="131"/>
      <c r="AB916" s="131"/>
      <c r="AC916" s="131"/>
      <c r="AD916" s="243"/>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row>
    <row r="917" spans="1:68" ht="16.5" customHeight="1">
      <c r="A917" s="207"/>
      <c r="B917" s="207"/>
      <c r="C917" s="207"/>
      <c r="D917" s="131"/>
      <c r="E917" s="131"/>
      <c r="F917" s="243"/>
      <c r="G917" s="131"/>
      <c r="H917" s="243"/>
      <c r="I917" s="243"/>
      <c r="J917" s="243"/>
      <c r="K917" s="243"/>
      <c r="L917" s="243"/>
      <c r="M917" s="243"/>
      <c r="N917" s="243"/>
      <c r="O917" s="243"/>
      <c r="P917" s="243"/>
      <c r="Q917" s="243"/>
      <c r="R917" s="243"/>
      <c r="S917" s="243"/>
      <c r="T917" s="243"/>
      <c r="U917" s="243"/>
      <c r="V917" s="243"/>
      <c r="W917" s="243"/>
      <c r="X917" s="243"/>
      <c r="Y917" s="243"/>
      <c r="Z917" s="243"/>
      <c r="AA917" s="131"/>
      <c r="AB917" s="131"/>
      <c r="AC917" s="131"/>
      <c r="AD917" s="243"/>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row>
    <row r="918" spans="1:68" ht="16.5" customHeight="1">
      <c r="A918" s="207"/>
      <c r="B918" s="207"/>
      <c r="C918" s="207"/>
      <c r="D918" s="131"/>
      <c r="E918" s="131"/>
      <c r="F918" s="243"/>
      <c r="G918" s="131"/>
      <c r="H918" s="243"/>
      <c r="I918" s="243"/>
      <c r="J918" s="243"/>
      <c r="K918" s="243"/>
      <c r="L918" s="243"/>
      <c r="M918" s="243"/>
      <c r="N918" s="243"/>
      <c r="O918" s="243"/>
      <c r="P918" s="243"/>
      <c r="Q918" s="243"/>
      <c r="R918" s="243"/>
      <c r="S918" s="243"/>
      <c r="T918" s="243"/>
      <c r="U918" s="243"/>
      <c r="V918" s="243"/>
      <c r="W918" s="243"/>
      <c r="X918" s="243"/>
      <c r="Y918" s="243"/>
      <c r="Z918" s="243"/>
      <c r="AA918" s="131"/>
      <c r="AB918" s="131"/>
      <c r="AC918" s="131"/>
      <c r="AD918" s="243"/>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row>
    <row r="919" spans="1:68" ht="16.5" customHeight="1">
      <c r="A919" s="207"/>
      <c r="B919" s="207"/>
      <c r="C919" s="207"/>
      <c r="D919" s="131"/>
      <c r="E919" s="131"/>
      <c r="F919" s="243"/>
      <c r="G919" s="131"/>
      <c r="H919" s="243"/>
      <c r="I919" s="243"/>
      <c r="J919" s="243"/>
      <c r="K919" s="243"/>
      <c r="L919" s="243"/>
      <c r="M919" s="243"/>
      <c r="N919" s="243"/>
      <c r="O919" s="243"/>
      <c r="P919" s="243"/>
      <c r="Q919" s="243"/>
      <c r="R919" s="243"/>
      <c r="S919" s="243"/>
      <c r="T919" s="243"/>
      <c r="U919" s="243"/>
      <c r="V919" s="243"/>
      <c r="W919" s="243"/>
      <c r="X919" s="243"/>
      <c r="Y919" s="243"/>
      <c r="Z919" s="243"/>
      <c r="AA919" s="131"/>
      <c r="AB919" s="131"/>
      <c r="AC919" s="131"/>
      <c r="AD919" s="243"/>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131"/>
      <c r="BH919" s="131"/>
      <c r="BI919" s="131"/>
      <c r="BJ919" s="131"/>
      <c r="BK919" s="131"/>
      <c r="BL919" s="131"/>
      <c r="BM919" s="131"/>
      <c r="BN919" s="131"/>
      <c r="BO919" s="131"/>
      <c r="BP919" s="131"/>
    </row>
    <row r="920" spans="1:68" ht="16.5" customHeight="1">
      <c r="A920" s="207"/>
      <c r="B920" s="207"/>
      <c r="C920" s="207"/>
      <c r="D920" s="131"/>
      <c r="E920" s="131"/>
      <c r="F920" s="243"/>
      <c r="G920" s="131"/>
      <c r="H920" s="243"/>
      <c r="I920" s="243"/>
      <c r="J920" s="243"/>
      <c r="K920" s="243"/>
      <c r="L920" s="243"/>
      <c r="M920" s="243"/>
      <c r="N920" s="243"/>
      <c r="O920" s="243"/>
      <c r="P920" s="243"/>
      <c r="Q920" s="243"/>
      <c r="R920" s="243"/>
      <c r="S920" s="243"/>
      <c r="T920" s="243"/>
      <c r="U920" s="243"/>
      <c r="V920" s="243"/>
      <c r="W920" s="243"/>
      <c r="X920" s="243"/>
      <c r="Y920" s="243"/>
      <c r="Z920" s="243"/>
      <c r="AA920" s="131"/>
      <c r="AB920" s="131"/>
      <c r="AC920" s="131"/>
      <c r="AD920" s="243"/>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row>
    <row r="921" spans="1:68" ht="16.5" customHeight="1">
      <c r="A921" s="207"/>
      <c r="B921" s="207"/>
      <c r="C921" s="207"/>
      <c r="D921" s="131"/>
      <c r="E921" s="131"/>
      <c r="F921" s="243"/>
      <c r="G921" s="131"/>
      <c r="H921" s="243"/>
      <c r="I921" s="243"/>
      <c r="J921" s="243"/>
      <c r="K921" s="243"/>
      <c r="L921" s="243"/>
      <c r="M921" s="243"/>
      <c r="N921" s="243"/>
      <c r="O921" s="243"/>
      <c r="P921" s="243"/>
      <c r="Q921" s="243"/>
      <c r="R921" s="243"/>
      <c r="S921" s="243"/>
      <c r="T921" s="243"/>
      <c r="U921" s="243"/>
      <c r="V921" s="243"/>
      <c r="W921" s="243"/>
      <c r="X921" s="243"/>
      <c r="Y921" s="243"/>
      <c r="Z921" s="243"/>
      <c r="AA921" s="131"/>
      <c r="AB921" s="131"/>
      <c r="AC921" s="131"/>
      <c r="AD921" s="243"/>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row>
    <row r="922" spans="1:68" ht="16.5" customHeight="1">
      <c r="A922" s="207"/>
      <c r="B922" s="207"/>
      <c r="C922" s="207"/>
      <c r="D922" s="131"/>
      <c r="E922" s="131"/>
      <c r="F922" s="243"/>
      <c r="G922" s="131"/>
      <c r="H922" s="243"/>
      <c r="I922" s="243"/>
      <c r="J922" s="243"/>
      <c r="K922" s="243"/>
      <c r="L922" s="243"/>
      <c r="M922" s="243"/>
      <c r="N922" s="243"/>
      <c r="O922" s="243"/>
      <c r="P922" s="243"/>
      <c r="Q922" s="243"/>
      <c r="R922" s="243"/>
      <c r="S922" s="243"/>
      <c r="T922" s="243"/>
      <c r="U922" s="243"/>
      <c r="V922" s="243"/>
      <c r="W922" s="243"/>
      <c r="X922" s="243"/>
      <c r="Y922" s="243"/>
      <c r="Z922" s="243"/>
      <c r="AA922" s="131"/>
      <c r="AB922" s="131"/>
      <c r="AC922" s="131"/>
      <c r="AD922" s="243"/>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row>
    <row r="923" spans="1:68" ht="16.5" customHeight="1">
      <c r="A923" s="207"/>
      <c r="B923" s="207"/>
      <c r="C923" s="207"/>
      <c r="D923" s="131"/>
      <c r="E923" s="131"/>
      <c r="F923" s="243"/>
      <c r="G923" s="131"/>
      <c r="H923" s="243"/>
      <c r="I923" s="243"/>
      <c r="J923" s="243"/>
      <c r="K923" s="243"/>
      <c r="L923" s="243"/>
      <c r="M923" s="243"/>
      <c r="N923" s="243"/>
      <c r="O923" s="243"/>
      <c r="P923" s="243"/>
      <c r="Q923" s="243"/>
      <c r="R923" s="243"/>
      <c r="S923" s="243"/>
      <c r="T923" s="243"/>
      <c r="U923" s="243"/>
      <c r="V923" s="243"/>
      <c r="W923" s="243"/>
      <c r="X923" s="243"/>
      <c r="Y923" s="243"/>
      <c r="Z923" s="243"/>
      <c r="AA923" s="131"/>
      <c r="AB923" s="131"/>
      <c r="AC923" s="131"/>
      <c r="AD923" s="243"/>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row>
    <row r="924" spans="1:68" ht="16.5" customHeight="1">
      <c r="A924" s="207"/>
      <c r="B924" s="207"/>
      <c r="C924" s="207"/>
      <c r="D924" s="131"/>
      <c r="E924" s="131"/>
      <c r="F924" s="243"/>
      <c r="G924" s="131"/>
      <c r="H924" s="243"/>
      <c r="I924" s="243"/>
      <c r="J924" s="243"/>
      <c r="K924" s="243"/>
      <c r="L924" s="243"/>
      <c r="M924" s="243"/>
      <c r="N924" s="243"/>
      <c r="O924" s="243"/>
      <c r="P924" s="243"/>
      <c r="Q924" s="243"/>
      <c r="R924" s="243"/>
      <c r="S924" s="243"/>
      <c r="T924" s="243"/>
      <c r="U924" s="243"/>
      <c r="V924" s="243"/>
      <c r="W924" s="243"/>
      <c r="X924" s="243"/>
      <c r="Y924" s="243"/>
      <c r="Z924" s="243"/>
      <c r="AA924" s="131"/>
      <c r="AB924" s="131"/>
      <c r="AC924" s="131"/>
      <c r="AD924" s="243"/>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row>
    <row r="925" spans="1:68" ht="16.5" customHeight="1">
      <c r="A925" s="207"/>
      <c r="B925" s="207"/>
      <c r="C925" s="207"/>
      <c r="D925" s="131"/>
      <c r="E925" s="131"/>
      <c r="F925" s="243"/>
      <c r="G925" s="131"/>
      <c r="H925" s="243"/>
      <c r="I925" s="243"/>
      <c r="J925" s="243"/>
      <c r="K925" s="243"/>
      <c r="L925" s="243"/>
      <c r="M925" s="243"/>
      <c r="N925" s="243"/>
      <c r="O925" s="243"/>
      <c r="P925" s="243"/>
      <c r="Q925" s="243"/>
      <c r="R925" s="243"/>
      <c r="S925" s="243"/>
      <c r="T925" s="243"/>
      <c r="U925" s="243"/>
      <c r="V925" s="243"/>
      <c r="W925" s="243"/>
      <c r="X925" s="243"/>
      <c r="Y925" s="243"/>
      <c r="Z925" s="243"/>
      <c r="AA925" s="131"/>
      <c r="AB925" s="131"/>
      <c r="AC925" s="131"/>
      <c r="AD925" s="243"/>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row>
    <row r="926" spans="1:68" ht="16.5" customHeight="1">
      <c r="A926" s="207"/>
      <c r="B926" s="207"/>
      <c r="C926" s="207"/>
      <c r="D926" s="131"/>
      <c r="E926" s="131"/>
      <c r="F926" s="243"/>
      <c r="G926" s="131"/>
      <c r="H926" s="243"/>
      <c r="I926" s="243"/>
      <c r="J926" s="243"/>
      <c r="K926" s="243"/>
      <c r="L926" s="243"/>
      <c r="M926" s="243"/>
      <c r="N926" s="243"/>
      <c r="O926" s="243"/>
      <c r="P926" s="243"/>
      <c r="Q926" s="243"/>
      <c r="R926" s="243"/>
      <c r="S926" s="243"/>
      <c r="T926" s="243"/>
      <c r="U926" s="243"/>
      <c r="V926" s="243"/>
      <c r="W926" s="243"/>
      <c r="X926" s="243"/>
      <c r="Y926" s="243"/>
      <c r="Z926" s="243"/>
      <c r="AA926" s="131"/>
      <c r="AB926" s="131"/>
      <c r="AC926" s="131"/>
      <c r="AD926" s="243"/>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row>
    <row r="927" spans="1:68" ht="16.5" customHeight="1">
      <c r="A927" s="207"/>
      <c r="B927" s="207"/>
      <c r="C927" s="207"/>
      <c r="D927" s="131"/>
      <c r="E927" s="131"/>
      <c r="F927" s="243"/>
      <c r="G927" s="131"/>
      <c r="H927" s="243"/>
      <c r="I927" s="243"/>
      <c r="J927" s="243"/>
      <c r="K927" s="243"/>
      <c r="L927" s="243"/>
      <c r="M927" s="243"/>
      <c r="N927" s="243"/>
      <c r="O927" s="243"/>
      <c r="P927" s="243"/>
      <c r="Q927" s="243"/>
      <c r="R927" s="243"/>
      <c r="S927" s="243"/>
      <c r="T927" s="243"/>
      <c r="U927" s="243"/>
      <c r="V927" s="243"/>
      <c r="W927" s="243"/>
      <c r="X927" s="243"/>
      <c r="Y927" s="243"/>
      <c r="Z927" s="243"/>
      <c r="AA927" s="131"/>
      <c r="AB927" s="131"/>
      <c r="AC927" s="131"/>
      <c r="AD927" s="243"/>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row>
    <row r="928" spans="1:68" ht="16.5" customHeight="1">
      <c r="A928" s="207"/>
      <c r="B928" s="207"/>
      <c r="C928" s="207"/>
      <c r="D928" s="131"/>
      <c r="E928" s="131"/>
      <c r="F928" s="243"/>
      <c r="G928" s="131"/>
      <c r="H928" s="243"/>
      <c r="I928" s="243"/>
      <c r="J928" s="243"/>
      <c r="K928" s="243"/>
      <c r="L928" s="243"/>
      <c r="M928" s="243"/>
      <c r="N928" s="243"/>
      <c r="O928" s="243"/>
      <c r="P928" s="243"/>
      <c r="Q928" s="243"/>
      <c r="R928" s="243"/>
      <c r="S928" s="243"/>
      <c r="T928" s="243"/>
      <c r="U928" s="243"/>
      <c r="V928" s="243"/>
      <c r="W928" s="243"/>
      <c r="X928" s="243"/>
      <c r="Y928" s="243"/>
      <c r="Z928" s="243"/>
      <c r="AA928" s="131"/>
      <c r="AB928" s="131"/>
      <c r="AC928" s="131"/>
      <c r="AD928" s="243"/>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row>
    <row r="929" spans="1:68" ht="16.5" customHeight="1">
      <c r="A929" s="207"/>
      <c r="B929" s="207"/>
      <c r="C929" s="207"/>
      <c r="D929" s="131"/>
      <c r="E929" s="131"/>
      <c r="F929" s="243"/>
      <c r="G929" s="131"/>
      <c r="H929" s="243"/>
      <c r="I929" s="243"/>
      <c r="J929" s="243"/>
      <c r="K929" s="243"/>
      <c r="L929" s="243"/>
      <c r="M929" s="243"/>
      <c r="N929" s="243"/>
      <c r="O929" s="243"/>
      <c r="P929" s="243"/>
      <c r="Q929" s="243"/>
      <c r="R929" s="243"/>
      <c r="S929" s="243"/>
      <c r="T929" s="243"/>
      <c r="U929" s="243"/>
      <c r="V929" s="243"/>
      <c r="W929" s="243"/>
      <c r="X929" s="243"/>
      <c r="Y929" s="243"/>
      <c r="Z929" s="243"/>
      <c r="AA929" s="131"/>
      <c r="AB929" s="131"/>
      <c r="AC929" s="131"/>
      <c r="AD929" s="243"/>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131"/>
      <c r="BH929" s="131"/>
      <c r="BI929" s="131"/>
      <c r="BJ929" s="131"/>
      <c r="BK929" s="131"/>
      <c r="BL929" s="131"/>
      <c r="BM929" s="131"/>
      <c r="BN929" s="131"/>
      <c r="BO929" s="131"/>
      <c r="BP929" s="131"/>
    </row>
    <row r="930" spans="1:68" ht="16.5" customHeight="1">
      <c r="A930" s="207"/>
      <c r="B930" s="207"/>
      <c r="C930" s="207"/>
      <c r="D930" s="131"/>
      <c r="E930" s="131"/>
      <c r="F930" s="243"/>
      <c r="G930" s="131"/>
      <c r="H930" s="243"/>
      <c r="I930" s="243"/>
      <c r="J930" s="243"/>
      <c r="K930" s="243"/>
      <c r="L930" s="243"/>
      <c r="M930" s="243"/>
      <c r="N930" s="243"/>
      <c r="O930" s="243"/>
      <c r="P930" s="243"/>
      <c r="Q930" s="243"/>
      <c r="R930" s="243"/>
      <c r="S930" s="243"/>
      <c r="T930" s="243"/>
      <c r="U930" s="243"/>
      <c r="V930" s="243"/>
      <c r="W930" s="243"/>
      <c r="X930" s="243"/>
      <c r="Y930" s="243"/>
      <c r="Z930" s="243"/>
      <c r="AA930" s="131"/>
      <c r="AB930" s="131"/>
      <c r="AC930" s="131"/>
      <c r="AD930" s="243"/>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131"/>
      <c r="BH930" s="131"/>
      <c r="BI930" s="131"/>
      <c r="BJ930" s="131"/>
      <c r="BK930" s="131"/>
      <c r="BL930" s="131"/>
      <c r="BM930" s="131"/>
      <c r="BN930" s="131"/>
      <c r="BO930" s="131"/>
      <c r="BP930" s="131"/>
    </row>
    <row r="931" spans="1:68" ht="16.5" customHeight="1">
      <c r="A931" s="207"/>
      <c r="B931" s="207"/>
      <c r="C931" s="207"/>
      <c r="D931" s="131"/>
      <c r="E931" s="131"/>
      <c r="F931" s="243"/>
      <c r="G931" s="131"/>
      <c r="H931" s="243"/>
      <c r="I931" s="243"/>
      <c r="J931" s="243"/>
      <c r="K931" s="243"/>
      <c r="L931" s="243"/>
      <c r="M931" s="243"/>
      <c r="N931" s="243"/>
      <c r="O931" s="243"/>
      <c r="P931" s="243"/>
      <c r="Q931" s="243"/>
      <c r="R931" s="243"/>
      <c r="S931" s="243"/>
      <c r="T931" s="243"/>
      <c r="U931" s="243"/>
      <c r="V931" s="243"/>
      <c r="W931" s="243"/>
      <c r="X931" s="243"/>
      <c r="Y931" s="243"/>
      <c r="Z931" s="243"/>
      <c r="AA931" s="131"/>
      <c r="AB931" s="131"/>
      <c r="AC931" s="131"/>
      <c r="AD931" s="243"/>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131"/>
      <c r="BH931" s="131"/>
      <c r="BI931" s="131"/>
      <c r="BJ931" s="131"/>
      <c r="BK931" s="131"/>
      <c r="BL931" s="131"/>
      <c r="BM931" s="131"/>
      <c r="BN931" s="131"/>
      <c r="BO931" s="131"/>
      <c r="BP931" s="131"/>
    </row>
    <row r="932" spans="1:68" ht="16.5" customHeight="1">
      <c r="A932" s="207"/>
      <c r="B932" s="207"/>
      <c r="C932" s="207"/>
      <c r="D932" s="131"/>
      <c r="E932" s="131"/>
      <c r="F932" s="243"/>
      <c r="G932" s="131"/>
      <c r="H932" s="243"/>
      <c r="I932" s="243"/>
      <c r="J932" s="243"/>
      <c r="K932" s="243"/>
      <c r="L932" s="243"/>
      <c r="M932" s="243"/>
      <c r="N932" s="243"/>
      <c r="O932" s="243"/>
      <c r="P932" s="243"/>
      <c r="Q932" s="243"/>
      <c r="R932" s="243"/>
      <c r="S932" s="243"/>
      <c r="T932" s="243"/>
      <c r="U932" s="243"/>
      <c r="V932" s="243"/>
      <c r="W932" s="243"/>
      <c r="X932" s="243"/>
      <c r="Y932" s="243"/>
      <c r="Z932" s="243"/>
      <c r="AA932" s="131"/>
      <c r="AB932" s="131"/>
      <c r="AC932" s="131"/>
      <c r="AD932" s="243"/>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131"/>
      <c r="BH932" s="131"/>
      <c r="BI932" s="131"/>
      <c r="BJ932" s="131"/>
      <c r="BK932" s="131"/>
      <c r="BL932" s="131"/>
      <c r="BM932" s="131"/>
      <c r="BN932" s="131"/>
      <c r="BO932" s="131"/>
      <c r="BP932" s="131"/>
    </row>
    <row r="933" spans="1:68" ht="16.5" customHeight="1">
      <c r="A933" s="207"/>
      <c r="B933" s="207"/>
      <c r="C933" s="207"/>
      <c r="D933" s="131"/>
      <c r="E933" s="131"/>
      <c r="F933" s="243"/>
      <c r="G933" s="131"/>
      <c r="H933" s="243"/>
      <c r="I933" s="243"/>
      <c r="J933" s="243"/>
      <c r="K933" s="243"/>
      <c r="L933" s="243"/>
      <c r="M933" s="243"/>
      <c r="N933" s="243"/>
      <c r="O933" s="243"/>
      <c r="P933" s="243"/>
      <c r="Q933" s="243"/>
      <c r="R933" s="243"/>
      <c r="S933" s="243"/>
      <c r="T933" s="243"/>
      <c r="U933" s="243"/>
      <c r="V933" s="243"/>
      <c r="W933" s="243"/>
      <c r="X933" s="243"/>
      <c r="Y933" s="243"/>
      <c r="Z933" s="243"/>
      <c r="AA933" s="131"/>
      <c r="AB933" s="131"/>
      <c r="AC933" s="131"/>
      <c r="AD933" s="243"/>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131"/>
      <c r="BH933" s="131"/>
      <c r="BI933" s="131"/>
      <c r="BJ933" s="131"/>
      <c r="BK933" s="131"/>
      <c r="BL933" s="131"/>
      <c r="BM933" s="131"/>
      <c r="BN933" s="131"/>
      <c r="BO933" s="131"/>
      <c r="BP933" s="131"/>
    </row>
    <row r="934" spans="1:68" ht="16.5" customHeight="1">
      <c r="A934" s="207"/>
      <c r="B934" s="207"/>
      <c r="C934" s="207"/>
      <c r="D934" s="131"/>
      <c r="E934" s="131"/>
      <c r="F934" s="243"/>
      <c r="G934" s="131"/>
      <c r="H934" s="243"/>
      <c r="I934" s="243"/>
      <c r="J934" s="243"/>
      <c r="K934" s="243"/>
      <c r="L934" s="243"/>
      <c r="M934" s="243"/>
      <c r="N934" s="243"/>
      <c r="O934" s="243"/>
      <c r="P934" s="243"/>
      <c r="Q934" s="243"/>
      <c r="R934" s="243"/>
      <c r="S934" s="243"/>
      <c r="T934" s="243"/>
      <c r="U934" s="243"/>
      <c r="V934" s="243"/>
      <c r="W934" s="243"/>
      <c r="X934" s="243"/>
      <c r="Y934" s="243"/>
      <c r="Z934" s="243"/>
      <c r="AA934" s="131"/>
      <c r="AB934" s="131"/>
      <c r="AC934" s="131"/>
      <c r="AD934" s="243"/>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131"/>
      <c r="BH934" s="131"/>
      <c r="BI934" s="131"/>
      <c r="BJ934" s="131"/>
      <c r="BK934" s="131"/>
      <c r="BL934" s="131"/>
      <c r="BM934" s="131"/>
      <c r="BN934" s="131"/>
      <c r="BO934" s="131"/>
      <c r="BP934" s="131"/>
    </row>
    <row r="935" spans="1:68" ht="16.5" customHeight="1">
      <c r="A935" s="207"/>
      <c r="B935" s="207"/>
      <c r="C935" s="207"/>
      <c r="D935" s="131"/>
      <c r="E935" s="131"/>
      <c r="F935" s="243"/>
      <c r="G935" s="131"/>
      <c r="H935" s="243"/>
      <c r="I935" s="243"/>
      <c r="J935" s="243"/>
      <c r="K935" s="243"/>
      <c r="L935" s="243"/>
      <c r="M935" s="243"/>
      <c r="N935" s="243"/>
      <c r="O935" s="243"/>
      <c r="P935" s="243"/>
      <c r="Q935" s="243"/>
      <c r="R935" s="243"/>
      <c r="S935" s="243"/>
      <c r="T935" s="243"/>
      <c r="U935" s="243"/>
      <c r="V935" s="243"/>
      <c r="W935" s="243"/>
      <c r="X935" s="243"/>
      <c r="Y935" s="243"/>
      <c r="Z935" s="243"/>
      <c r="AA935" s="131"/>
      <c r="AB935" s="131"/>
      <c r="AC935" s="131"/>
      <c r="AD935" s="243"/>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31"/>
    </row>
    <row r="936" spans="1:68" ht="16.5" customHeight="1">
      <c r="A936" s="207"/>
      <c r="B936" s="207"/>
      <c r="C936" s="207"/>
      <c r="D936" s="131"/>
      <c r="E936" s="131"/>
      <c r="F936" s="243"/>
      <c r="G936" s="131"/>
      <c r="H936" s="243"/>
      <c r="I936" s="243"/>
      <c r="J936" s="243"/>
      <c r="K936" s="243"/>
      <c r="L936" s="243"/>
      <c r="M936" s="243"/>
      <c r="N936" s="243"/>
      <c r="O936" s="243"/>
      <c r="P936" s="243"/>
      <c r="Q936" s="243"/>
      <c r="R936" s="243"/>
      <c r="S936" s="243"/>
      <c r="T936" s="243"/>
      <c r="U936" s="243"/>
      <c r="V936" s="243"/>
      <c r="W936" s="243"/>
      <c r="X936" s="243"/>
      <c r="Y936" s="243"/>
      <c r="Z936" s="243"/>
      <c r="AA936" s="131"/>
      <c r="AB936" s="131"/>
      <c r="AC936" s="131"/>
      <c r="AD936" s="243"/>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131"/>
      <c r="BH936" s="131"/>
      <c r="BI936" s="131"/>
      <c r="BJ936" s="131"/>
      <c r="BK936" s="131"/>
      <c r="BL936" s="131"/>
      <c r="BM936" s="131"/>
      <c r="BN936" s="131"/>
      <c r="BO936" s="131"/>
      <c r="BP936" s="131"/>
    </row>
    <row r="937" spans="1:68" ht="16.5" customHeight="1">
      <c r="A937" s="207"/>
      <c r="B937" s="207"/>
      <c r="C937" s="207"/>
      <c r="D937" s="131"/>
      <c r="E937" s="131"/>
      <c r="F937" s="243"/>
      <c r="G937" s="131"/>
      <c r="H937" s="243"/>
      <c r="I937" s="243"/>
      <c r="J937" s="243"/>
      <c r="K937" s="243"/>
      <c r="L937" s="243"/>
      <c r="M937" s="243"/>
      <c r="N937" s="243"/>
      <c r="O937" s="243"/>
      <c r="P937" s="243"/>
      <c r="Q937" s="243"/>
      <c r="R937" s="243"/>
      <c r="S937" s="243"/>
      <c r="T937" s="243"/>
      <c r="U937" s="243"/>
      <c r="V937" s="243"/>
      <c r="W937" s="243"/>
      <c r="X937" s="243"/>
      <c r="Y937" s="243"/>
      <c r="Z937" s="243"/>
      <c r="AA937" s="131"/>
      <c r="AB937" s="131"/>
      <c r="AC937" s="131"/>
      <c r="AD937" s="243"/>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31"/>
    </row>
    <row r="938" spans="1:68" ht="16.5" customHeight="1">
      <c r="A938" s="207"/>
      <c r="B938" s="207"/>
      <c r="C938" s="207"/>
      <c r="D938" s="131"/>
      <c r="E938" s="131"/>
      <c r="F938" s="243"/>
      <c r="G938" s="131"/>
      <c r="H938" s="243"/>
      <c r="I938" s="243"/>
      <c r="J938" s="243"/>
      <c r="K938" s="243"/>
      <c r="L938" s="243"/>
      <c r="M938" s="243"/>
      <c r="N938" s="243"/>
      <c r="O938" s="243"/>
      <c r="P938" s="243"/>
      <c r="Q938" s="243"/>
      <c r="R938" s="243"/>
      <c r="S938" s="243"/>
      <c r="T938" s="243"/>
      <c r="U938" s="243"/>
      <c r="V938" s="243"/>
      <c r="W938" s="243"/>
      <c r="X938" s="243"/>
      <c r="Y938" s="243"/>
      <c r="Z938" s="243"/>
      <c r="AA938" s="131"/>
      <c r="AB938" s="131"/>
      <c r="AC938" s="131"/>
      <c r="AD938" s="243"/>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131"/>
      <c r="BH938" s="131"/>
      <c r="BI938" s="131"/>
      <c r="BJ938" s="131"/>
      <c r="BK938" s="131"/>
      <c r="BL938" s="131"/>
      <c r="BM938" s="131"/>
      <c r="BN938" s="131"/>
      <c r="BO938" s="131"/>
      <c r="BP938" s="131"/>
    </row>
    <row r="939" spans="1:68" ht="16.5" customHeight="1">
      <c r="A939" s="207"/>
      <c r="B939" s="207"/>
      <c r="C939" s="207"/>
      <c r="D939" s="131"/>
      <c r="E939" s="131"/>
      <c r="F939" s="243"/>
      <c r="G939" s="131"/>
      <c r="H939" s="243"/>
      <c r="I939" s="243"/>
      <c r="J939" s="243"/>
      <c r="K939" s="243"/>
      <c r="L939" s="243"/>
      <c r="M939" s="243"/>
      <c r="N939" s="243"/>
      <c r="O939" s="243"/>
      <c r="P939" s="243"/>
      <c r="Q939" s="243"/>
      <c r="R939" s="243"/>
      <c r="S939" s="243"/>
      <c r="T939" s="243"/>
      <c r="U939" s="243"/>
      <c r="V939" s="243"/>
      <c r="W939" s="243"/>
      <c r="X939" s="243"/>
      <c r="Y939" s="243"/>
      <c r="Z939" s="243"/>
      <c r="AA939" s="131"/>
      <c r="AB939" s="131"/>
      <c r="AC939" s="131"/>
      <c r="AD939" s="243"/>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131"/>
      <c r="BH939" s="131"/>
      <c r="BI939" s="131"/>
      <c r="BJ939" s="131"/>
      <c r="BK939" s="131"/>
      <c r="BL939" s="131"/>
      <c r="BM939" s="131"/>
      <c r="BN939" s="131"/>
      <c r="BO939" s="131"/>
      <c r="BP939" s="131"/>
    </row>
    <row r="940" spans="1:68" ht="16.5" customHeight="1">
      <c r="A940" s="207"/>
      <c r="B940" s="207"/>
      <c r="C940" s="207"/>
      <c r="D940" s="131"/>
      <c r="E940" s="131"/>
      <c r="F940" s="243"/>
      <c r="G940" s="131"/>
      <c r="H940" s="243"/>
      <c r="I940" s="243"/>
      <c r="J940" s="243"/>
      <c r="K940" s="243"/>
      <c r="L940" s="243"/>
      <c r="M940" s="243"/>
      <c r="N940" s="243"/>
      <c r="O940" s="243"/>
      <c r="P940" s="243"/>
      <c r="Q940" s="243"/>
      <c r="R940" s="243"/>
      <c r="S940" s="243"/>
      <c r="T940" s="243"/>
      <c r="U940" s="243"/>
      <c r="V940" s="243"/>
      <c r="W940" s="243"/>
      <c r="X940" s="243"/>
      <c r="Y940" s="243"/>
      <c r="Z940" s="243"/>
      <c r="AA940" s="131"/>
      <c r="AB940" s="131"/>
      <c r="AC940" s="131"/>
      <c r="AD940" s="243"/>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131"/>
      <c r="BH940" s="131"/>
      <c r="BI940" s="131"/>
      <c r="BJ940" s="131"/>
      <c r="BK940" s="131"/>
      <c r="BL940" s="131"/>
      <c r="BM940" s="131"/>
      <c r="BN940" s="131"/>
      <c r="BO940" s="131"/>
      <c r="BP940" s="131"/>
    </row>
    <row r="941" spans="1:68" ht="16.5" customHeight="1">
      <c r="A941" s="207"/>
      <c r="B941" s="207"/>
      <c r="C941" s="207"/>
      <c r="D941" s="131"/>
      <c r="E941" s="131"/>
      <c r="F941" s="243"/>
      <c r="G941" s="131"/>
      <c r="H941" s="243"/>
      <c r="I941" s="243"/>
      <c r="J941" s="243"/>
      <c r="K941" s="243"/>
      <c r="L941" s="243"/>
      <c r="M941" s="243"/>
      <c r="N941" s="243"/>
      <c r="O941" s="243"/>
      <c r="P941" s="243"/>
      <c r="Q941" s="243"/>
      <c r="R941" s="243"/>
      <c r="S941" s="243"/>
      <c r="T941" s="243"/>
      <c r="U941" s="243"/>
      <c r="V941" s="243"/>
      <c r="W941" s="243"/>
      <c r="X941" s="243"/>
      <c r="Y941" s="243"/>
      <c r="Z941" s="243"/>
      <c r="AA941" s="131"/>
      <c r="AB941" s="131"/>
      <c r="AC941" s="131"/>
      <c r="AD941" s="243"/>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131"/>
      <c r="BH941" s="131"/>
      <c r="BI941" s="131"/>
      <c r="BJ941" s="131"/>
      <c r="BK941" s="131"/>
      <c r="BL941" s="131"/>
      <c r="BM941" s="131"/>
      <c r="BN941" s="131"/>
      <c r="BO941" s="131"/>
      <c r="BP941" s="131"/>
    </row>
    <row r="942" spans="1:68" ht="16.5" customHeight="1">
      <c r="A942" s="207"/>
      <c r="B942" s="207"/>
      <c r="C942" s="207"/>
      <c r="D942" s="131"/>
      <c r="E942" s="131"/>
      <c r="F942" s="243"/>
      <c r="G942" s="131"/>
      <c r="H942" s="243"/>
      <c r="I942" s="243"/>
      <c r="J942" s="243"/>
      <c r="K942" s="243"/>
      <c r="L942" s="243"/>
      <c r="M942" s="243"/>
      <c r="N942" s="243"/>
      <c r="O942" s="243"/>
      <c r="P942" s="243"/>
      <c r="Q942" s="243"/>
      <c r="R942" s="243"/>
      <c r="S942" s="243"/>
      <c r="T942" s="243"/>
      <c r="U942" s="243"/>
      <c r="V942" s="243"/>
      <c r="W942" s="243"/>
      <c r="X942" s="243"/>
      <c r="Y942" s="243"/>
      <c r="Z942" s="243"/>
      <c r="AA942" s="131"/>
      <c r="AB942" s="131"/>
      <c r="AC942" s="131"/>
      <c r="AD942" s="243"/>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row>
    <row r="943" spans="1:68" ht="16.5" customHeight="1">
      <c r="A943" s="207"/>
      <c r="B943" s="207"/>
      <c r="C943" s="207"/>
      <c r="D943" s="131"/>
      <c r="E943" s="131"/>
      <c r="F943" s="243"/>
      <c r="G943" s="131"/>
      <c r="H943" s="243"/>
      <c r="I943" s="243"/>
      <c r="J943" s="243"/>
      <c r="K943" s="243"/>
      <c r="L943" s="243"/>
      <c r="M943" s="243"/>
      <c r="N943" s="243"/>
      <c r="O943" s="243"/>
      <c r="P943" s="243"/>
      <c r="Q943" s="243"/>
      <c r="R943" s="243"/>
      <c r="S943" s="243"/>
      <c r="T943" s="243"/>
      <c r="U943" s="243"/>
      <c r="V943" s="243"/>
      <c r="W943" s="243"/>
      <c r="X943" s="243"/>
      <c r="Y943" s="243"/>
      <c r="Z943" s="243"/>
      <c r="AA943" s="131"/>
      <c r="AB943" s="131"/>
      <c r="AC943" s="131"/>
      <c r="AD943" s="243"/>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31"/>
    </row>
    <row r="944" spans="1:68" ht="16.5" customHeight="1">
      <c r="A944" s="207"/>
      <c r="B944" s="207"/>
      <c r="C944" s="207"/>
      <c r="D944" s="131"/>
      <c r="E944" s="131"/>
      <c r="F944" s="243"/>
      <c r="G944" s="131"/>
      <c r="H944" s="243"/>
      <c r="I944" s="243"/>
      <c r="J944" s="243"/>
      <c r="K944" s="243"/>
      <c r="L944" s="243"/>
      <c r="M944" s="243"/>
      <c r="N944" s="243"/>
      <c r="O944" s="243"/>
      <c r="P944" s="243"/>
      <c r="Q944" s="243"/>
      <c r="R944" s="243"/>
      <c r="S944" s="243"/>
      <c r="T944" s="243"/>
      <c r="U944" s="243"/>
      <c r="V944" s="243"/>
      <c r="W944" s="243"/>
      <c r="X944" s="243"/>
      <c r="Y944" s="243"/>
      <c r="Z944" s="243"/>
      <c r="AA944" s="131"/>
      <c r="AB944" s="131"/>
      <c r="AC944" s="131"/>
      <c r="AD944" s="243"/>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131"/>
      <c r="BH944" s="131"/>
      <c r="BI944" s="131"/>
      <c r="BJ944" s="131"/>
      <c r="BK944" s="131"/>
      <c r="BL944" s="131"/>
      <c r="BM944" s="131"/>
      <c r="BN944" s="131"/>
      <c r="BO944" s="131"/>
      <c r="BP944" s="131"/>
    </row>
    <row r="945" spans="1:68" ht="16.5" customHeight="1">
      <c r="A945" s="207"/>
      <c r="B945" s="207"/>
      <c r="C945" s="207"/>
      <c r="D945" s="131"/>
      <c r="E945" s="131"/>
      <c r="F945" s="243"/>
      <c r="G945" s="131"/>
      <c r="H945" s="243"/>
      <c r="I945" s="243"/>
      <c r="J945" s="243"/>
      <c r="K945" s="243"/>
      <c r="L945" s="243"/>
      <c r="M945" s="243"/>
      <c r="N945" s="243"/>
      <c r="O945" s="243"/>
      <c r="P945" s="243"/>
      <c r="Q945" s="243"/>
      <c r="R945" s="243"/>
      <c r="S945" s="243"/>
      <c r="T945" s="243"/>
      <c r="U945" s="243"/>
      <c r="V945" s="243"/>
      <c r="W945" s="243"/>
      <c r="X945" s="243"/>
      <c r="Y945" s="243"/>
      <c r="Z945" s="243"/>
      <c r="AA945" s="131"/>
      <c r="AB945" s="131"/>
      <c r="AC945" s="131"/>
      <c r="AD945" s="243"/>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131"/>
      <c r="BH945" s="131"/>
      <c r="BI945" s="131"/>
      <c r="BJ945" s="131"/>
      <c r="BK945" s="131"/>
      <c r="BL945" s="131"/>
      <c r="BM945" s="131"/>
      <c r="BN945" s="131"/>
      <c r="BO945" s="131"/>
      <c r="BP945" s="131"/>
    </row>
    <row r="946" spans="1:68" ht="16.5" customHeight="1">
      <c r="A946" s="207"/>
      <c r="B946" s="207"/>
      <c r="C946" s="207"/>
      <c r="D946" s="131"/>
      <c r="E946" s="131"/>
      <c r="F946" s="243"/>
      <c r="G946" s="131"/>
      <c r="H946" s="243"/>
      <c r="I946" s="243"/>
      <c r="J946" s="243"/>
      <c r="K946" s="243"/>
      <c r="L946" s="243"/>
      <c r="M946" s="243"/>
      <c r="N946" s="243"/>
      <c r="O946" s="243"/>
      <c r="P946" s="243"/>
      <c r="Q946" s="243"/>
      <c r="R946" s="243"/>
      <c r="S946" s="243"/>
      <c r="T946" s="243"/>
      <c r="U946" s="243"/>
      <c r="V946" s="243"/>
      <c r="W946" s="243"/>
      <c r="X946" s="243"/>
      <c r="Y946" s="243"/>
      <c r="Z946" s="243"/>
      <c r="AA946" s="131"/>
      <c r="AB946" s="131"/>
      <c r="AC946" s="131"/>
      <c r="AD946" s="243"/>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131"/>
      <c r="BH946" s="131"/>
      <c r="BI946" s="131"/>
      <c r="BJ946" s="131"/>
      <c r="BK946" s="131"/>
      <c r="BL946" s="131"/>
      <c r="BM946" s="131"/>
      <c r="BN946" s="131"/>
      <c r="BO946" s="131"/>
      <c r="BP946" s="131"/>
    </row>
    <row r="947" spans="1:68" ht="16.5" customHeight="1">
      <c r="A947" s="207"/>
      <c r="B947" s="207"/>
      <c r="C947" s="207"/>
      <c r="D947" s="131"/>
      <c r="E947" s="131"/>
      <c r="F947" s="243"/>
      <c r="G947" s="131"/>
      <c r="H947" s="243"/>
      <c r="I947" s="243"/>
      <c r="J947" s="243"/>
      <c r="K947" s="243"/>
      <c r="L947" s="243"/>
      <c r="M947" s="243"/>
      <c r="N947" s="243"/>
      <c r="O947" s="243"/>
      <c r="P947" s="243"/>
      <c r="Q947" s="243"/>
      <c r="R947" s="243"/>
      <c r="S947" s="243"/>
      <c r="T947" s="243"/>
      <c r="U947" s="243"/>
      <c r="V947" s="243"/>
      <c r="W947" s="243"/>
      <c r="X947" s="243"/>
      <c r="Y947" s="243"/>
      <c r="Z947" s="243"/>
      <c r="AA947" s="131"/>
      <c r="AB947" s="131"/>
      <c r="AC947" s="131"/>
      <c r="AD947" s="243"/>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row>
    <row r="948" spans="1:68" ht="16.5" customHeight="1">
      <c r="A948" s="207"/>
      <c r="B948" s="207"/>
      <c r="C948" s="207"/>
      <c r="D948" s="131"/>
      <c r="E948" s="131"/>
      <c r="F948" s="243"/>
      <c r="G948" s="131"/>
      <c r="H948" s="243"/>
      <c r="I948" s="243"/>
      <c r="J948" s="243"/>
      <c r="K948" s="243"/>
      <c r="L948" s="243"/>
      <c r="M948" s="243"/>
      <c r="N948" s="243"/>
      <c r="O948" s="243"/>
      <c r="P948" s="243"/>
      <c r="Q948" s="243"/>
      <c r="R948" s="243"/>
      <c r="S948" s="243"/>
      <c r="T948" s="243"/>
      <c r="U948" s="243"/>
      <c r="V948" s="243"/>
      <c r="W948" s="243"/>
      <c r="X948" s="243"/>
      <c r="Y948" s="243"/>
      <c r="Z948" s="243"/>
      <c r="AA948" s="131"/>
      <c r="AB948" s="131"/>
      <c r="AC948" s="131"/>
      <c r="AD948" s="243"/>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row>
    <row r="949" spans="1:68" ht="16.5" customHeight="1">
      <c r="A949" s="207"/>
      <c r="B949" s="207"/>
      <c r="C949" s="207"/>
      <c r="D949" s="131"/>
      <c r="E949" s="131"/>
      <c r="F949" s="243"/>
      <c r="G949" s="131"/>
      <c r="H949" s="243"/>
      <c r="I949" s="243"/>
      <c r="J949" s="243"/>
      <c r="K949" s="243"/>
      <c r="L949" s="243"/>
      <c r="M949" s="243"/>
      <c r="N949" s="243"/>
      <c r="O949" s="243"/>
      <c r="P949" s="243"/>
      <c r="Q949" s="243"/>
      <c r="R949" s="243"/>
      <c r="S949" s="243"/>
      <c r="T949" s="243"/>
      <c r="U949" s="243"/>
      <c r="V949" s="243"/>
      <c r="W949" s="243"/>
      <c r="X949" s="243"/>
      <c r="Y949" s="243"/>
      <c r="Z949" s="243"/>
      <c r="AA949" s="131"/>
      <c r="AB949" s="131"/>
      <c r="AC949" s="131"/>
      <c r="AD949" s="243"/>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131"/>
      <c r="BH949" s="131"/>
      <c r="BI949" s="131"/>
      <c r="BJ949" s="131"/>
      <c r="BK949" s="131"/>
      <c r="BL949" s="131"/>
      <c r="BM949" s="131"/>
      <c r="BN949" s="131"/>
      <c r="BO949" s="131"/>
      <c r="BP949" s="131"/>
    </row>
    <row r="950" spans="1:68" ht="16.5" customHeight="1">
      <c r="A950" s="207"/>
      <c r="B950" s="207"/>
      <c r="C950" s="207"/>
      <c r="D950" s="131"/>
      <c r="E950" s="131"/>
      <c r="F950" s="243"/>
      <c r="G950" s="131"/>
      <c r="H950" s="243"/>
      <c r="I950" s="243"/>
      <c r="J950" s="243"/>
      <c r="K950" s="243"/>
      <c r="L950" s="243"/>
      <c r="M950" s="243"/>
      <c r="N950" s="243"/>
      <c r="O950" s="243"/>
      <c r="P950" s="243"/>
      <c r="Q950" s="243"/>
      <c r="R950" s="243"/>
      <c r="S950" s="243"/>
      <c r="T950" s="243"/>
      <c r="U950" s="243"/>
      <c r="V950" s="243"/>
      <c r="W950" s="243"/>
      <c r="X950" s="243"/>
      <c r="Y950" s="243"/>
      <c r="Z950" s="243"/>
      <c r="AA950" s="131"/>
      <c r="AB950" s="131"/>
      <c r="AC950" s="131"/>
      <c r="AD950" s="243"/>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row>
    <row r="951" spans="1:68" ht="16.5" customHeight="1">
      <c r="A951" s="207"/>
      <c r="B951" s="207"/>
      <c r="C951" s="207"/>
      <c r="D951" s="131"/>
      <c r="E951" s="131"/>
      <c r="F951" s="243"/>
      <c r="G951" s="131"/>
      <c r="H951" s="243"/>
      <c r="I951" s="243"/>
      <c r="J951" s="243"/>
      <c r="K951" s="243"/>
      <c r="L951" s="243"/>
      <c r="M951" s="243"/>
      <c r="N951" s="243"/>
      <c r="O951" s="243"/>
      <c r="P951" s="243"/>
      <c r="Q951" s="243"/>
      <c r="R951" s="243"/>
      <c r="S951" s="243"/>
      <c r="T951" s="243"/>
      <c r="U951" s="243"/>
      <c r="V951" s="243"/>
      <c r="W951" s="243"/>
      <c r="X951" s="243"/>
      <c r="Y951" s="243"/>
      <c r="Z951" s="243"/>
      <c r="AA951" s="131"/>
      <c r="AB951" s="131"/>
      <c r="AC951" s="131"/>
      <c r="AD951" s="243"/>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131"/>
      <c r="BH951" s="131"/>
      <c r="BI951" s="131"/>
      <c r="BJ951" s="131"/>
      <c r="BK951" s="131"/>
      <c r="BL951" s="131"/>
      <c r="BM951" s="131"/>
      <c r="BN951" s="131"/>
      <c r="BO951" s="131"/>
      <c r="BP951" s="131"/>
    </row>
    <row r="952" spans="1:68" ht="16.5" customHeight="1">
      <c r="A952" s="207"/>
      <c r="B952" s="207"/>
      <c r="C952" s="207"/>
      <c r="D952" s="131"/>
      <c r="E952" s="131"/>
      <c r="F952" s="243"/>
      <c r="G952" s="131"/>
      <c r="H952" s="243"/>
      <c r="I952" s="243"/>
      <c r="J952" s="243"/>
      <c r="K952" s="243"/>
      <c r="L952" s="243"/>
      <c r="M952" s="243"/>
      <c r="N952" s="243"/>
      <c r="O952" s="243"/>
      <c r="P952" s="243"/>
      <c r="Q952" s="243"/>
      <c r="R952" s="243"/>
      <c r="S952" s="243"/>
      <c r="T952" s="243"/>
      <c r="U952" s="243"/>
      <c r="V952" s="243"/>
      <c r="W952" s="243"/>
      <c r="X952" s="243"/>
      <c r="Y952" s="243"/>
      <c r="Z952" s="243"/>
      <c r="AA952" s="131"/>
      <c r="AB952" s="131"/>
      <c r="AC952" s="131"/>
      <c r="AD952" s="243"/>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131"/>
      <c r="BH952" s="131"/>
      <c r="BI952" s="131"/>
      <c r="BJ952" s="131"/>
      <c r="BK952" s="131"/>
      <c r="BL952" s="131"/>
      <c r="BM952" s="131"/>
      <c r="BN952" s="131"/>
      <c r="BO952" s="131"/>
      <c r="BP952" s="131"/>
    </row>
    <row r="953" spans="1:68" ht="16.5" customHeight="1">
      <c r="A953" s="207"/>
      <c r="B953" s="207"/>
      <c r="C953" s="207"/>
      <c r="D953" s="131"/>
      <c r="E953" s="131"/>
      <c r="F953" s="243"/>
      <c r="G953" s="131"/>
      <c r="H953" s="243"/>
      <c r="I953" s="243"/>
      <c r="J953" s="243"/>
      <c r="K953" s="243"/>
      <c r="L953" s="243"/>
      <c r="M953" s="243"/>
      <c r="N953" s="243"/>
      <c r="O953" s="243"/>
      <c r="P953" s="243"/>
      <c r="Q953" s="243"/>
      <c r="R953" s="243"/>
      <c r="S953" s="243"/>
      <c r="T953" s="243"/>
      <c r="U953" s="243"/>
      <c r="V953" s="243"/>
      <c r="W953" s="243"/>
      <c r="X953" s="243"/>
      <c r="Y953" s="243"/>
      <c r="Z953" s="243"/>
      <c r="AA953" s="131"/>
      <c r="AB953" s="131"/>
      <c r="AC953" s="131"/>
      <c r="AD953" s="243"/>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131"/>
      <c r="BH953" s="131"/>
      <c r="BI953" s="131"/>
      <c r="BJ953" s="131"/>
      <c r="BK953" s="131"/>
      <c r="BL953" s="131"/>
      <c r="BM953" s="131"/>
      <c r="BN953" s="131"/>
      <c r="BO953" s="131"/>
      <c r="BP953" s="131"/>
    </row>
    <row r="954" spans="1:68" ht="16.5" customHeight="1">
      <c r="A954" s="207"/>
      <c r="B954" s="207"/>
      <c r="C954" s="207"/>
      <c r="D954" s="131"/>
      <c r="E954" s="131"/>
      <c r="F954" s="243"/>
      <c r="G954" s="131"/>
      <c r="H954" s="243"/>
      <c r="I954" s="243"/>
      <c r="J954" s="243"/>
      <c r="K954" s="243"/>
      <c r="L954" s="243"/>
      <c r="M954" s="243"/>
      <c r="N954" s="243"/>
      <c r="O954" s="243"/>
      <c r="P954" s="243"/>
      <c r="Q954" s="243"/>
      <c r="R954" s="243"/>
      <c r="S954" s="243"/>
      <c r="T954" s="243"/>
      <c r="U954" s="243"/>
      <c r="V954" s="243"/>
      <c r="W954" s="243"/>
      <c r="X954" s="243"/>
      <c r="Y954" s="243"/>
      <c r="Z954" s="243"/>
      <c r="AA954" s="131"/>
      <c r="AB954" s="131"/>
      <c r="AC954" s="131"/>
      <c r="AD954" s="243"/>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131"/>
      <c r="BH954" s="131"/>
      <c r="BI954" s="131"/>
      <c r="BJ954" s="131"/>
      <c r="BK954" s="131"/>
      <c r="BL954" s="131"/>
      <c r="BM954" s="131"/>
      <c r="BN954" s="131"/>
      <c r="BO954" s="131"/>
      <c r="BP954" s="131"/>
    </row>
    <row r="955" spans="1:68" ht="16.5" customHeight="1">
      <c r="A955" s="207"/>
      <c r="B955" s="207"/>
      <c r="C955" s="207"/>
      <c r="D955" s="131"/>
      <c r="E955" s="131"/>
      <c r="F955" s="243"/>
      <c r="G955" s="131"/>
      <c r="H955" s="243"/>
      <c r="I955" s="243"/>
      <c r="J955" s="243"/>
      <c r="K955" s="243"/>
      <c r="L955" s="243"/>
      <c r="M955" s="243"/>
      <c r="N955" s="243"/>
      <c r="O955" s="243"/>
      <c r="P955" s="243"/>
      <c r="Q955" s="243"/>
      <c r="R955" s="243"/>
      <c r="S955" s="243"/>
      <c r="T955" s="243"/>
      <c r="U955" s="243"/>
      <c r="V955" s="243"/>
      <c r="W955" s="243"/>
      <c r="X955" s="243"/>
      <c r="Y955" s="243"/>
      <c r="Z955" s="243"/>
      <c r="AA955" s="131"/>
      <c r="AB955" s="131"/>
      <c r="AC955" s="131"/>
      <c r="AD955" s="243"/>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131"/>
      <c r="BH955" s="131"/>
      <c r="BI955" s="131"/>
      <c r="BJ955" s="131"/>
      <c r="BK955" s="131"/>
      <c r="BL955" s="131"/>
      <c r="BM955" s="131"/>
      <c r="BN955" s="131"/>
      <c r="BO955" s="131"/>
      <c r="BP955" s="131"/>
    </row>
    <row r="956" spans="1:68" ht="16.5" customHeight="1">
      <c r="A956" s="207"/>
      <c r="B956" s="207"/>
      <c r="C956" s="207"/>
      <c r="D956" s="131"/>
      <c r="E956" s="131"/>
      <c r="F956" s="243"/>
      <c r="G956" s="131"/>
      <c r="H956" s="243"/>
      <c r="I956" s="243"/>
      <c r="J956" s="243"/>
      <c r="K956" s="243"/>
      <c r="L956" s="243"/>
      <c r="M956" s="243"/>
      <c r="N956" s="243"/>
      <c r="O956" s="243"/>
      <c r="P956" s="243"/>
      <c r="Q956" s="243"/>
      <c r="R956" s="243"/>
      <c r="S956" s="243"/>
      <c r="T956" s="243"/>
      <c r="U956" s="243"/>
      <c r="V956" s="243"/>
      <c r="W956" s="243"/>
      <c r="X956" s="243"/>
      <c r="Y956" s="243"/>
      <c r="Z956" s="243"/>
      <c r="AA956" s="131"/>
      <c r="AB956" s="131"/>
      <c r="AC956" s="131"/>
      <c r="AD956" s="243"/>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131"/>
      <c r="BH956" s="131"/>
      <c r="BI956" s="131"/>
      <c r="BJ956" s="131"/>
      <c r="BK956" s="131"/>
      <c r="BL956" s="131"/>
      <c r="BM956" s="131"/>
      <c r="BN956" s="131"/>
      <c r="BO956" s="131"/>
      <c r="BP956" s="131"/>
    </row>
    <row r="957" spans="1:68" ht="16.5" customHeight="1">
      <c r="A957" s="207"/>
      <c r="B957" s="207"/>
      <c r="C957" s="207"/>
      <c r="D957" s="131"/>
      <c r="E957" s="131"/>
      <c r="F957" s="243"/>
      <c r="G957" s="131"/>
      <c r="H957" s="243"/>
      <c r="I957" s="243"/>
      <c r="J957" s="243"/>
      <c r="K957" s="243"/>
      <c r="L957" s="243"/>
      <c r="M957" s="243"/>
      <c r="N957" s="243"/>
      <c r="O957" s="243"/>
      <c r="P957" s="243"/>
      <c r="Q957" s="243"/>
      <c r="R957" s="243"/>
      <c r="S957" s="243"/>
      <c r="T957" s="243"/>
      <c r="U957" s="243"/>
      <c r="V957" s="243"/>
      <c r="W957" s="243"/>
      <c r="X957" s="243"/>
      <c r="Y957" s="243"/>
      <c r="Z957" s="243"/>
      <c r="AA957" s="131"/>
      <c r="AB957" s="131"/>
      <c r="AC957" s="131"/>
      <c r="AD957" s="243"/>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131"/>
      <c r="BH957" s="131"/>
      <c r="BI957" s="131"/>
      <c r="BJ957" s="131"/>
      <c r="BK957" s="131"/>
      <c r="BL957" s="131"/>
      <c r="BM957" s="131"/>
      <c r="BN957" s="131"/>
      <c r="BO957" s="131"/>
      <c r="BP957" s="131"/>
    </row>
    <row r="958" spans="1:68" ht="16.5" customHeight="1">
      <c r="A958" s="207"/>
      <c r="B958" s="207"/>
      <c r="C958" s="207"/>
      <c r="D958" s="131"/>
      <c r="E958" s="131"/>
      <c r="F958" s="243"/>
      <c r="G958" s="131"/>
      <c r="H958" s="243"/>
      <c r="I958" s="243"/>
      <c r="J958" s="243"/>
      <c r="K958" s="243"/>
      <c r="L958" s="243"/>
      <c r="M958" s="243"/>
      <c r="N958" s="243"/>
      <c r="O958" s="243"/>
      <c r="P958" s="243"/>
      <c r="Q958" s="243"/>
      <c r="R958" s="243"/>
      <c r="S958" s="243"/>
      <c r="T958" s="243"/>
      <c r="U958" s="243"/>
      <c r="V958" s="243"/>
      <c r="W958" s="243"/>
      <c r="X958" s="243"/>
      <c r="Y958" s="243"/>
      <c r="Z958" s="243"/>
      <c r="AA958" s="131"/>
      <c r="AB958" s="131"/>
      <c r="AC958" s="131"/>
      <c r="AD958" s="243"/>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31"/>
    </row>
    <row r="959" spans="1:68" ht="16.5" customHeight="1">
      <c r="A959" s="207"/>
      <c r="B959" s="207"/>
      <c r="C959" s="207"/>
      <c r="D959" s="131"/>
      <c r="E959" s="131"/>
      <c r="F959" s="243"/>
      <c r="G959" s="131"/>
      <c r="H959" s="243"/>
      <c r="I959" s="243"/>
      <c r="J959" s="243"/>
      <c r="K959" s="243"/>
      <c r="L959" s="243"/>
      <c r="M959" s="243"/>
      <c r="N959" s="243"/>
      <c r="O959" s="243"/>
      <c r="P959" s="243"/>
      <c r="Q959" s="243"/>
      <c r="R959" s="243"/>
      <c r="S959" s="243"/>
      <c r="T959" s="243"/>
      <c r="U959" s="243"/>
      <c r="V959" s="243"/>
      <c r="W959" s="243"/>
      <c r="X959" s="243"/>
      <c r="Y959" s="243"/>
      <c r="Z959" s="243"/>
      <c r="AA959" s="131"/>
      <c r="AB959" s="131"/>
      <c r="AC959" s="131"/>
      <c r="AD959" s="243"/>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131"/>
      <c r="BH959" s="131"/>
      <c r="BI959" s="131"/>
      <c r="BJ959" s="131"/>
      <c r="BK959" s="131"/>
      <c r="BL959" s="131"/>
      <c r="BM959" s="131"/>
      <c r="BN959" s="131"/>
      <c r="BO959" s="131"/>
      <c r="BP959" s="131"/>
    </row>
    <row r="960" spans="1:68" ht="16.5" customHeight="1">
      <c r="A960" s="207"/>
      <c r="B960" s="207"/>
      <c r="C960" s="207"/>
      <c r="D960" s="131"/>
      <c r="E960" s="131"/>
      <c r="F960" s="243"/>
      <c r="G960" s="131"/>
      <c r="H960" s="243"/>
      <c r="I960" s="243"/>
      <c r="J960" s="243"/>
      <c r="K960" s="243"/>
      <c r="L960" s="243"/>
      <c r="M960" s="243"/>
      <c r="N960" s="243"/>
      <c r="O960" s="243"/>
      <c r="P960" s="243"/>
      <c r="Q960" s="243"/>
      <c r="R960" s="243"/>
      <c r="S960" s="243"/>
      <c r="T960" s="243"/>
      <c r="U960" s="243"/>
      <c r="V960" s="243"/>
      <c r="W960" s="243"/>
      <c r="X960" s="243"/>
      <c r="Y960" s="243"/>
      <c r="Z960" s="243"/>
      <c r="AA960" s="131"/>
      <c r="AB960" s="131"/>
      <c r="AC960" s="131"/>
      <c r="AD960" s="243"/>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row>
    <row r="961" spans="1:68" ht="16.5" customHeight="1">
      <c r="A961" s="207"/>
      <c r="B961" s="207"/>
      <c r="C961" s="207"/>
      <c r="D961" s="131"/>
      <c r="E961" s="131"/>
      <c r="F961" s="243"/>
      <c r="G961" s="131"/>
      <c r="H961" s="243"/>
      <c r="I961" s="243"/>
      <c r="J961" s="243"/>
      <c r="K961" s="243"/>
      <c r="L961" s="243"/>
      <c r="M961" s="243"/>
      <c r="N961" s="243"/>
      <c r="O961" s="243"/>
      <c r="P961" s="243"/>
      <c r="Q961" s="243"/>
      <c r="R961" s="243"/>
      <c r="S961" s="243"/>
      <c r="T961" s="243"/>
      <c r="U961" s="243"/>
      <c r="V961" s="243"/>
      <c r="W961" s="243"/>
      <c r="X961" s="243"/>
      <c r="Y961" s="243"/>
      <c r="Z961" s="243"/>
      <c r="AA961" s="131"/>
      <c r="AB961" s="131"/>
      <c r="AC961" s="131"/>
      <c r="AD961" s="243"/>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31"/>
    </row>
    <row r="962" spans="1:68" ht="16.5" customHeight="1">
      <c r="A962" s="207"/>
      <c r="B962" s="207"/>
      <c r="C962" s="207"/>
      <c r="D962" s="131"/>
      <c r="E962" s="131"/>
      <c r="F962" s="243"/>
      <c r="G962" s="131"/>
      <c r="H962" s="243"/>
      <c r="I962" s="243"/>
      <c r="J962" s="243"/>
      <c r="K962" s="243"/>
      <c r="L962" s="243"/>
      <c r="M962" s="243"/>
      <c r="N962" s="243"/>
      <c r="O962" s="243"/>
      <c r="P962" s="243"/>
      <c r="Q962" s="243"/>
      <c r="R962" s="243"/>
      <c r="S962" s="243"/>
      <c r="T962" s="243"/>
      <c r="U962" s="243"/>
      <c r="V962" s="243"/>
      <c r="W962" s="243"/>
      <c r="X962" s="243"/>
      <c r="Y962" s="243"/>
      <c r="Z962" s="243"/>
      <c r="AA962" s="131"/>
      <c r="AB962" s="131"/>
      <c r="AC962" s="131"/>
      <c r="AD962" s="243"/>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131"/>
      <c r="BH962" s="131"/>
      <c r="BI962" s="131"/>
      <c r="BJ962" s="131"/>
      <c r="BK962" s="131"/>
      <c r="BL962" s="131"/>
      <c r="BM962" s="131"/>
      <c r="BN962" s="131"/>
      <c r="BO962" s="131"/>
      <c r="BP962" s="131"/>
    </row>
    <row r="963" spans="1:68" ht="16.5" customHeight="1">
      <c r="A963" s="207"/>
      <c r="B963" s="207"/>
      <c r="C963" s="207"/>
      <c r="D963" s="131"/>
      <c r="E963" s="131"/>
      <c r="F963" s="243"/>
      <c r="G963" s="131"/>
      <c r="H963" s="243"/>
      <c r="I963" s="243"/>
      <c r="J963" s="243"/>
      <c r="K963" s="243"/>
      <c r="L963" s="243"/>
      <c r="M963" s="243"/>
      <c r="N963" s="243"/>
      <c r="O963" s="243"/>
      <c r="P963" s="243"/>
      <c r="Q963" s="243"/>
      <c r="R963" s="243"/>
      <c r="S963" s="243"/>
      <c r="T963" s="243"/>
      <c r="U963" s="243"/>
      <c r="V963" s="243"/>
      <c r="W963" s="243"/>
      <c r="X963" s="243"/>
      <c r="Y963" s="243"/>
      <c r="Z963" s="243"/>
      <c r="AA963" s="131"/>
      <c r="AB963" s="131"/>
      <c r="AC963" s="131"/>
      <c r="AD963" s="243"/>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31"/>
    </row>
    <row r="964" spans="1:68" ht="16.5" customHeight="1">
      <c r="A964" s="207"/>
      <c r="B964" s="207"/>
      <c r="C964" s="207"/>
      <c r="D964" s="131"/>
      <c r="E964" s="131"/>
      <c r="F964" s="243"/>
      <c r="G964" s="131"/>
      <c r="H964" s="243"/>
      <c r="I964" s="243"/>
      <c r="J964" s="243"/>
      <c r="K964" s="243"/>
      <c r="L964" s="243"/>
      <c r="M964" s="243"/>
      <c r="N964" s="243"/>
      <c r="O964" s="243"/>
      <c r="P964" s="243"/>
      <c r="Q964" s="243"/>
      <c r="R964" s="243"/>
      <c r="S964" s="243"/>
      <c r="T964" s="243"/>
      <c r="U964" s="243"/>
      <c r="V964" s="243"/>
      <c r="W964" s="243"/>
      <c r="X964" s="243"/>
      <c r="Y964" s="243"/>
      <c r="Z964" s="243"/>
      <c r="AA964" s="131"/>
      <c r="AB964" s="131"/>
      <c r="AC964" s="131"/>
      <c r="AD964" s="243"/>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row>
    <row r="965" spans="1:68" ht="16.5" customHeight="1">
      <c r="A965" s="207"/>
      <c r="B965" s="207"/>
      <c r="C965" s="207"/>
      <c r="D965" s="131"/>
      <c r="E965" s="131"/>
      <c r="F965" s="243"/>
      <c r="G965" s="131"/>
      <c r="H965" s="243"/>
      <c r="I965" s="243"/>
      <c r="J965" s="243"/>
      <c r="K965" s="243"/>
      <c r="L965" s="243"/>
      <c r="M965" s="243"/>
      <c r="N965" s="243"/>
      <c r="O965" s="243"/>
      <c r="P965" s="243"/>
      <c r="Q965" s="243"/>
      <c r="R965" s="243"/>
      <c r="S965" s="243"/>
      <c r="T965" s="243"/>
      <c r="U965" s="243"/>
      <c r="V965" s="243"/>
      <c r="W965" s="243"/>
      <c r="X965" s="243"/>
      <c r="Y965" s="243"/>
      <c r="Z965" s="243"/>
      <c r="AA965" s="131"/>
      <c r="AB965" s="131"/>
      <c r="AC965" s="131"/>
      <c r="AD965" s="243"/>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31"/>
    </row>
    <row r="966" spans="1:68" ht="16.5" customHeight="1">
      <c r="A966" s="207"/>
      <c r="B966" s="207"/>
      <c r="C966" s="207"/>
      <c r="D966" s="131"/>
      <c r="E966" s="131"/>
      <c r="F966" s="243"/>
      <c r="G966" s="131"/>
      <c r="H966" s="243"/>
      <c r="I966" s="243"/>
      <c r="J966" s="243"/>
      <c r="K966" s="243"/>
      <c r="L966" s="243"/>
      <c r="M966" s="243"/>
      <c r="N966" s="243"/>
      <c r="O966" s="243"/>
      <c r="P966" s="243"/>
      <c r="Q966" s="243"/>
      <c r="R966" s="243"/>
      <c r="S966" s="243"/>
      <c r="T966" s="243"/>
      <c r="U966" s="243"/>
      <c r="V966" s="243"/>
      <c r="W966" s="243"/>
      <c r="X966" s="243"/>
      <c r="Y966" s="243"/>
      <c r="Z966" s="243"/>
      <c r="AA966" s="131"/>
      <c r="AB966" s="131"/>
      <c r="AC966" s="131"/>
      <c r="AD966" s="243"/>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31"/>
    </row>
    <row r="967" spans="1:68" ht="16.5" customHeight="1">
      <c r="A967" s="207"/>
      <c r="B967" s="207"/>
      <c r="C967" s="207"/>
      <c r="D967" s="131"/>
      <c r="E967" s="131"/>
      <c r="F967" s="243"/>
      <c r="G967" s="131"/>
      <c r="H967" s="243"/>
      <c r="I967" s="243"/>
      <c r="J967" s="243"/>
      <c r="K967" s="243"/>
      <c r="L967" s="243"/>
      <c r="M967" s="243"/>
      <c r="N967" s="243"/>
      <c r="O967" s="243"/>
      <c r="P967" s="243"/>
      <c r="Q967" s="243"/>
      <c r="R967" s="243"/>
      <c r="S967" s="243"/>
      <c r="T967" s="243"/>
      <c r="U967" s="243"/>
      <c r="V967" s="243"/>
      <c r="W967" s="243"/>
      <c r="X967" s="243"/>
      <c r="Y967" s="243"/>
      <c r="Z967" s="243"/>
      <c r="AA967" s="131"/>
      <c r="AB967" s="131"/>
      <c r="AC967" s="131"/>
      <c r="AD967" s="243"/>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131"/>
      <c r="BH967" s="131"/>
      <c r="BI967" s="131"/>
      <c r="BJ967" s="131"/>
      <c r="BK967" s="131"/>
      <c r="BL967" s="131"/>
      <c r="BM967" s="131"/>
      <c r="BN967" s="131"/>
      <c r="BO967" s="131"/>
      <c r="BP967" s="131"/>
    </row>
    <row r="968" spans="1:68" ht="16.5" customHeight="1">
      <c r="A968" s="207"/>
      <c r="B968" s="207"/>
      <c r="C968" s="207"/>
      <c r="D968" s="131"/>
      <c r="E968" s="131"/>
      <c r="F968" s="243"/>
      <c r="G968" s="131"/>
      <c r="H968" s="243"/>
      <c r="I968" s="243"/>
      <c r="J968" s="243"/>
      <c r="K968" s="243"/>
      <c r="L968" s="243"/>
      <c r="M968" s="243"/>
      <c r="N968" s="243"/>
      <c r="O968" s="243"/>
      <c r="P968" s="243"/>
      <c r="Q968" s="243"/>
      <c r="R968" s="243"/>
      <c r="S968" s="243"/>
      <c r="T968" s="243"/>
      <c r="U968" s="243"/>
      <c r="V968" s="243"/>
      <c r="W968" s="243"/>
      <c r="X968" s="243"/>
      <c r="Y968" s="243"/>
      <c r="Z968" s="243"/>
      <c r="AA968" s="131"/>
      <c r="AB968" s="131"/>
      <c r="AC968" s="131"/>
      <c r="AD968" s="243"/>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131"/>
      <c r="BH968" s="131"/>
      <c r="BI968" s="131"/>
      <c r="BJ968" s="131"/>
      <c r="BK968" s="131"/>
      <c r="BL968" s="131"/>
      <c r="BM968" s="131"/>
      <c r="BN968" s="131"/>
      <c r="BO968" s="131"/>
      <c r="BP968" s="131"/>
    </row>
    <row r="969" spans="1:68" ht="16.5" customHeight="1">
      <c r="A969" s="207"/>
      <c r="B969" s="207"/>
      <c r="C969" s="207"/>
      <c r="D969" s="131"/>
      <c r="E969" s="131"/>
      <c r="F969" s="243"/>
      <c r="G969" s="131"/>
      <c r="H969" s="243"/>
      <c r="I969" s="243"/>
      <c r="J969" s="243"/>
      <c r="K969" s="243"/>
      <c r="L969" s="243"/>
      <c r="M969" s="243"/>
      <c r="N969" s="243"/>
      <c r="O969" s="243"/>
      <c r="P969" s="243"/>
      <c r="Q969" s="243"/>
      <c r="R969" s="243"/>
      <c r="S969" s="243"/>
      <c r="T969" s="243"/>
      <c r="U969" s="243"/>
      <c r="V969" s="243"/>
      <c r="W969" s="243"/>
      <c r="X969" s="243"/>
      <c r="Y969" s="243"/>
      <c r="Z969" s="243"/>
      <c r="AA969" s="131"/>
      <c r="AB969" s="131"/>
      <c r="AC969" s="131"/>
      <c r="AD969" s="243"/>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131"/>
      <c r="BH969" s="131"/>
      <c r="BI969" s="131"/>
      <c r="BJ969" s="131"/>
      <c r="BK969" s="131"/>
      <c r="BL969" s="131"/>
      <c r="BM969" s="131"/>
      <c r="BN969" s="131"/>
      <c r="BO969" s="131"/>
      <c r="BP969" s="131"/>
    </row>
    <row r="970" spans="1:68" ht="16.5" customHeight="1">
      <c r="A970" s="207"/>
      <c r="B970" s="207"/>
      <c r="C970" s="207"/>
      <c r="D970" s="131"/>
      <c r="E970" s="131"/>
      <c r="F970" s="243"/>
      <c r="G970" s="131"/>
      <c r="H970" s="243"/>
      <c r="I970" s="243"/>
      <c r="J970" s="243"/>
      <c r="K970" s="243"/>
      <c r="L970" s="243"/>
      <c r="M970" s="243"/>
      <c r="N970" s="243"/>
      <c r="O970" s="243"/>
      <c r="P970" s="243"/>
      <c r="Q970" s="243"/>
      <c r="R970" s="243"/>
      <c r="S970" s="243"/>
      <c r="T970" s="243"/>
      <c r="U970" s="243"/>
      <c r="V970" s="243"/>
      <c r="W970" s="243"/>
      <c r="X970" s="243"/>
      <c r="Y970" s="243"/>
      <c r="Z970" s="243"/>
      <c r="AA970" s="131"/>
      <c r="AB970" s="131"/>
      <c r="AC970" s="131"/>
      <c r="AD970" s="243"/>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131"/>
      <c r="BH970" s="131"/>
      <c r="BI970" s="131"/>
      <c r="BJ970" s="131"/>
      <c r="BK970" s="131"/>
      <c r="BL970" s="131"/>
      <c r="BM970" s="131"/>
      <c r="BN970" s="131"/>
      <c r="BO970" s="131"/>
      <c r="BP970" s="131"/>
    </row>
    <row r="971" spans="1:68" ht="16.5" customHeight="1">
      <c r="A971" s="207"/>
      <c r="B971" s="207"/>
      <c r="C971" s="207"/>
      <c r="D971" s="131"/>
      <c r="E971" s="131"/>
      <c r="F971" s="243"/>
      <c r="G971" s="131"/>
      <c r="H971" s="243"/>
      <c r="I971" s="243"/>
      <c r="J971" s="243"/>
      <c r="K971" s="243"/>
      <c r="L971" s="243"/>
      <c r="M971" s="243"/>
      <c r="N971" s="243"/>
      <c r="O971" s="243"/>
      <c r="P971" s="243"/>
      <c r="Q971" s="243"/>
      <c r="R971" s="243"/>
      <c r="S971" s="243"/>
      <c r="T971" s="243"/>
      <c r="U971" s="243"/>
      <c r="V971" s="243"/>
      <c r="W971" s="243"/>
      <c r="X971" s="243"/>
      <c r="Y971" s="243"/>
      <c r="Z971" s="243"/>
      <c r="AA971" s="131"/>
      <c r="AB971" s="131"/>
      <c r="AC971" s="131"/>
      <c r="AD971" s="243"/>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131"/>
      <c r="BH971" s="131"/>
      <c r="BI971" s="131"/>
      <c r="BJ971" s="131"/>
      <c r="BK971" s="131"/>
      <c r="BL971" s="131"/>
      <c r="BM971" s="131"/>
      <c r="BN971" s="131"/>
      <c r="BO971" s="131"/>
      <c r="BP971" s="131"/>
    </row>
    <row r="972" spans="1:68" ht="16.5" customHeight="1">
      <c r="A972" s="207"/>
      <c r="B972" s="207"/>
      <c r="C972" s="207"/>
      <c r="D972" s="131"/>
      <c r="E972" s="131"/>
      <c r="F972" s="243"/>
      <c r="G972" s="131"/>
      <c r="H972" s="243"/>
      <c r="I972" s="243"/>
      <c r="J972" s="243"/>
      <c r="K972" s="243"/>
      <c r="L972" s="243"/>
      <c r="M972" s="243"/>
      <c r="N972" s="243"/>
      <c r="O972" s="243"/>
      <c r="P972" s="243"/>
      <c r="Q972" s="243"/>
      <c r="R972" s="243"/>
      <c r="S972" s="243"/>
      <c r="T972" s="243"/>
      <c r="U972" s="243"/>
      <c r="V972" s="243"/>
      <c r="W972" s="243"/>
      <c r="X972" s="243"/>
      <c r="Y972" s="243"/>
      <c r="Z972" s="243"/>
      <c r="AA972" s="131"/>
      <c r="AB972" s="131"/>
      <c r="AC972" s="131"/>
      <c r="AD972" s="243"/>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131"/>
      <c r="BH972" s="131"/>
      <c r="BI972" s="131"/>
      <c r="BJ972" s="131"/>
      <c r="BK972" s="131"/>
      <c r="BL972" s="131"/>
      <c r="BM972" s="131"/>
      <c r="BN972" s="131"/>
      <c r="BO972" s="131"/>
      <c r="BP972" s="131"/>
    </row>
    <row r="973" spans="1:68" ht="16.5" customHeight="1">
      <c r="A973" s="207"/>
      <c r="B973" s="207"/>
      <c r="C973" s="207"/>
      <c r="D973" s="131"/>
      <c r="E973" s="131"/>
      <c r="F973" s="243"/>
      <c r="G973" s="131"/>
      <c r="H973" s="243"/>
      <c r="I973" s="243"/>
      <c r="J973" s="243"/>
      <c r="K973" s="243"/>
      <c r="L973" s="243"/>
      <c r="M973" s="243"/>
      <c r="N973" s="243"/>
      <c r="O973" s="243"/>
      <c r="P973" s="243"/>
      <c r="Q973" s="243"/>
      <c r="R973" s="243"/>
      <c r="S973" s="243"/>
      <c r="T973" s="243"/>
      <c r="U973" s="243"/>
      <c r="V973" s="243"/>
      <c r="W973" s="243"/>
      <c r="X973" s="243"/>
      <c r="Y973" s="243"/>
      <c r="Z973" s="243"/>
      <c r="AA973" s="131"/>
      <c r="AB973" s="131"/>
      <c r="AC973" s="131"/>
      <c r="AD973" s="243"/>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131"/>
      <c r="BH973" s="131"/>
      <c r="BI973" s="131"/>
      <c r="BJ973" s="131"/>
      <c r="BK973" s="131"/>
      <c r="BL973" s="131"/>
      <c r="BM973" s="131"/>
      <c r="BN973" s="131"/>
      <c r="BO973" s="131"/>
      <c r="BP973" s="131"/>
    </row>
    <row r="974" spans="1:68" ht="16.5" customHeight="1">
      <c r="A974" s="207"/>
      <c r="B974" s="207"/>
      <c r="C974" s="207"/>
      <c r="D974" s="131"/>
      <c r="E974" s="131"/>
      <c r="F974" s="243"/>
      <c r="G974" s="131"/>
      <c r="H974" s="243"/>
      <c r="I974" s="243"/>
      <c r="J974" s="243"/>
      <c r="K974" s="243"/>
      <c r="L974" s="243"/>
      <c r="M974" s="243"/>
      <c r="N974" s="243"/>
      <c r="O974" s="243"/>
      <c r="P974" s="243"/>
      <c r="Q974" s="243"/>
      <c r="R974" s="243"/>
      <c r="S974" s="243"/>
      <c r="T974" s="243"/>
      <c r="U974" s="243"/>
      <c r="V974" s="243"/>
      <c r="W974" s="243"/>
      <c r="X974" s="243"/>
      <c r="Y974" s="243"/>
      <c r="Z974" s="243"/>
      <c r="AA974" s="131"/>
      <c r="AB974" s="131"/>
      <c r="AC974" s="131"/>
      <c r="AD974" s="243"/>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131"/>
      <c r="BH974" s="131"/>
      <c r="BI974" s="131"/>
      <c r="BJ974" s="131"/>
      <c r="BK974" s="131"/>
      <c r="BL974" s="131"/>
      <c r="BM974" s="131"/>
      <c r="BN974" s="131"/>
      <c r="BO974" s="131"/>
      <c r="BP974" s="131"/>
    </row>
    <row r="975" spans="1:68" ht="16.5" customHeight="1">
      <c r="A975" s="207"/>
      <c r="B975" s="207"/>
      <c r="C975" s="207"/>
      <c r="D975" s="131"/>
      <c r="E975" s="131"/>
      <c r="F975" s="243"/>
      <c r="G975" s="131"/>
      <c r="H975" s="243"/>
      <c r="I975" s="243"/>
      <c r="J975" s="243"/>
      <c r="K975" s="243"/>
      <c r="L975" s="243"/>
      <c r="M975" s="243"/>
      <c r="N975" s="243"/>
      <c r="O975" s="243"/>
      <c r="P975" s="243"/>
      <c r="Q975" s="243"/>
      <c r="R975" s="243"/>
      <c r="S975" s="243"/>
      <c r="T975" s="243"/>
      <c r="U975" s="243"/>
      <c r="V975" s="243"/>
      <c r="W975" s="243"/>
      <c r="X975" s="243"/>
      <c r="Y975" s="243"/>
      <c r="Z975" s="243"/>
      <c r="AA975" s="131"/>
      <c r="AB975" s="131"/>
      <c r="AC975" s="131"/>
      <c r="AD975" s="243"/>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131"/>
      <c r="BH975" s="131"/>
      <c r="BI975" s="131"/>
      <c r="BJ975" s="131"/>
      <c r="BK975" s="131"/>
      <c r="BL975" s="131"/>
      <c r="BM975" s="131"/>
      <c r="BN975" s="131"/>
      <c r="BO975" s="131"/>
      <c r="BP975" s="131"/>
    </row>
    <row r="976" spans="1:68" ht="16.5" customHeight="1">
      <c r="A976" s="207"/>
      <c r="B976" s="207"/>
      <c r="C976" s="207"/>
      <c r="D976" s="131"/>
      <c r="E976" s="131"/>
      <c r="F976" s="243"/>
      <c r="G976" s="131"/>
      <c r="H976" s="243"/>
      <c r="I976" s="243"/>
      <c r="J976" s="243"/>
      <c r="K976" s="243"/>
      <c r="L976" s="243"/>
      <c r="M976" s="243"/>
      <c r="N976" s="243"/>
      <c r="O976" s="243"/>
      <c r="P976" s="243"/>
      <c r="Q976" s="243"/>
      <c r="R976" s="243"/>
      <c r="S976" s="243"/>
      <c r="T976" s="243"/>
      <c r="U976" s="243"/>
      <c r="V976" s="243"/>
      <c r="W976" s="243"/>
      <c r="X976" s="243"/>
      <c r="Y976" s="243"/>
      <c r="Z976" s="243"/>
      <c r="AA976" s="131"/>
      <c r="AB976" s="131"/>
      <c r="AC976" s="131"/>
      <c r="AD976" s="243"/>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131"/>
      <c r="BH976" s="131"/>
      <c r="BI976" s="131"/>
      <c r="BJ976" s="131"/>
      <c r="BK976" s="131"/>
      <c r="BL976" s="131"/>
      <c r="BM976" s="131"/>
      <c r="BN976" s="131"/>
      <c r="BO976" s="131"/>
      <c r="BP976" s="131"/>
    </row>
    <row r="977" spans="1:68" ht="16.5" customHeight="1">
      <c r="A977" s="207"/>
      <c r="B977" s="207"/>
      <c r="C977" s="207"/>
      <c r="D977" s="131"/>
      <c r="E977" s="131"/>
      <c r="F977" s="243"/>
      <c r="G977" s="131"/>
      <c r="H977" s="243"/>
      <c r="I977" s="243"/>
      <c r="J977" s="243"/>
      <c r="K977" s="243"/>
      <c r="L977" s="243"/>
      <c r="M977" s="243"/>
      <c r="N977" s="243"/>
      <c r="O977" s="243"/>
      <c r="P977" s="243"/>
      <c r="Q977" s="243"/>
      <c r="R977" s="243"/>
      <c r="S977" s="243"/>
      <c r="T977" s="243"/>
      <c r="U977" s="243"/>
      <c r="V977" s="243"/>
      <c r="W977" s="243"/>
      <c r="X977" s="243"/>
      <c r="Y977" s="243"/>
      <c r="Z977" s="243"/>
      <c r="AA977" s="131"/>
      <c r="AB977" s="131"/>
      <c r="AC977" s="131"/>
      <c r="AD977" s="243"/>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131"/>
      <c r="BH977" s="131"/>
      <c r="BI977" s="131"/>
      <c r="BJ977" s="131"/>
      <c r="BK977" s="131"/>
      <c r="BL977" s="131"/>
      <c r="BM977" s="131"/>
      <c r="BN977" s="131"/>
      <c r="BO977" s="131"/>
      <c r="BP977" s="131"/>
    </row>
    <row r="978" spans="1:68" ht="16.5" customHeight="1">
      <c r="A978" s="207"/>
      <c r="B978" s="207"/>
      <c r="C978" s="207"/>
      <c r="D978" s="131"/>
      <c r="E978" s="131"/>
      <c r="F978" s="243"/>
      <c r="G978" s="131"/>
      <c r="H978" s="243"/>
      <c r="I978" s="243"/>
      <c r="J978" s="243"/>
      <c r="K978" s="243"/>
      <c r="L978" s="243"/>
      <c r="M978" s="243"/>
      <c r="N978" s="243"/>
      <c r="O978" s="243"/>
      <c r="P978" s="243"/>
      <c r="Q978" s="243"/>
      <c r="R978" s="243"/>
      <c r="S978" s="243"/>
      <c r="T978" s="243"/>
      <c r="U978" s="243"/>
      <c r="V978" s="243"/>
      <c r="W978" s="243"/>
      <c r="X978" s="243"/>
      <c r="Y978" s="243"/>
      <c r="Z978" s="243"/>
      <c r="AA978" s="131"/>
      <c r="AB978" s="131"/>
      <c r="AC978" s="131"/>
      <c r="AD978" s="243"/>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131"/>
      <c r="BH978" s="131"/>
      <c r="BI978" s="131"/>
      <c r="BJ978" s="131"/>
      <c r="BK978" s="131"/>
      <c r="BL978" s="131"/>
      <c r="BM978" s="131"/>
      <c r="BN978" s="131"/>
      <c r="BO978" s="131"/>
      <c r="BP978" s="131"/>
    </row>
    <row r="979" spans="1:68" ht="16.5" customHeight="1">
      <c r="A979" s="207"/>
      <c r="B979" s="207"/>
      <c r="C979" s="207"/>
      <c r="D979" s="131"/>
      <c r="E979" s="131"/>
      <c r="F979" s="243"/>
      <c r="G979" s="131"/>
      <c r="H979" s="243"/>
      <c r="I979" s="243"/>
      <c r="J979" s="243"/>
      <c r="K979" s="243"/>
      <c r="L979" s="243"/>
      <c r="M979" s="243"/>
      <c r="N979" s="243"/>
      <c r="O979" s="243"/>
      <c r="P979" s="243"/>
      <c r="Q979" s="243"/>
      <c r="R979" s="243"/>
      <c r="S979" s="243"/>
      <c r="T979" s="243"/>
      <c r="U979" s="243"/>
      <c r="V979" s="243"/>
      <c r="W979" s="243"/>
      <c r="X979" s="243"/>
      <c r="Y979" s="243"/>
      <c r="Z979" s="243"/>
      <c r="AA979" s="131"/>
      <c r="AB979" s="131"/>
      <c r="AC979" s="131"/>
      <c r="AD979" s="243"/>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131"/>
      <c r="BH979" s="131"/>
      <c r="BI979" s="131"/>
      <c r="BJ979" s="131"/>
      <c r="BK979" s="131"/>
      <c r="BL979" s="131"/>
      <c r="BM979" s="131"/>
      <c r="BN979" s="131"/>
      <c r="BO979" s="131"/>
      <c r="BP979" s="131"/>
    </row>
    <row r="980" spans="1:68" ht="16.5" customHeight="1">
      <c r="A980" s="207"/>
      <c r="B980" s="207"/>
      <c r="C980" s="207"/>
      <c r="D980" s="131"/>
      <c r="E980" s="131"/>
      <c r="F980" s="243"/>
      <c r="G980" s="131"/>
      <c r="H980" s="243"/>
      <c r="I980" s="243"/>
      <c r="J980" s="243"/>
      <c r="K980" s="243"/>
      <c r="L980" s="243"/>
      <c r="M980" s="243"/>
      <c r="N980" s="243"/>
      <c r="O980" s="243"/>
      <c r="P980" s="243"/>
      <c r="Q980" s="243"/>
      <c r="R980" s="243"/>
      <c r="S980" s="243"/>
      <c r="T980" s="243"/>
      <c r="U980" s="243"/>
      <c r="V980" s="243"/>
      <c r="W980" s="243"/>
      <c r="X980" s="243"/>
      <c r="Y980" s="243"/>
      <c r="Z980" s="243"/>
      <c r="AA980" s="131"/>
      <c r="AB980" s="131"/>
      <c r="AC980" s="131"/>
      <c r="AD980" s="243"/>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131"/>
      <c r="BH980" s="131"/>
      <c r="BI980" s="131"/>
      <c r="BJ980" s="131"/>
      <c r="BK980" s="131"/>
      <c r="BL980" s="131"/>
      <c r="BM980" s="131"/>
      <c r="BN980" s="131"/>
      <c r="BO980" s="131"/>
      <c r="BP980" s="131"/>
    </row>
    <row r="981" spans="1:68" ht="16.5" customHeight="1">
      <c r="A981" s="207"/>
      <c r="B981" s="207"/>
      <c r="C981" s="207"/>
      <c r="D981" s="131"/>
      <c r="E981" s="131"/>
      <c r="F981" s="243"/>
      <c r="G981" s="131"/>
      <c r="H981" s="243"/>
      <c r="I981" s="243"/>
      <c r="J981" s="243"/>
      <c r="K981" s="243"/>
      <c r="L981" s="243"/>
      <c r="M981" s="243"/>
      <c r="N981" s="243"/>
      <c r="O981" s="243"/>
      <c r="P981" s="243"/>
      <c r="Q981" s="243"/>
      <c r="R981" s="243"/>
      <c r="S981" s="243"/>
      <c r="T981" s="243"/>
      <c r="U981" s="243"/>
      <c r="V981" s="243"/>
      <c r="W981" s="243"/>
      <c r="X981" s="243"/>
      <c r="Y981" s="243"/>
      <c r="Z981" s="243"/>
      <c r="AA981" s="131"/>
      <c r="AB981" s="131"/>
      <c r="AC981" s="131"/>
      <c r="AD981" s="243"/>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131"/>
      <c r="BH981" s="131"/>
      <c r="BI981" s="131"/>
      <c r="BJ981" s="131"/>
      <c r="BK981" s="131"/>
      <c r="BL981" s="131"/>
      <c r="BM981" s="131"/>
      <c r="BN981" s="131"/>
      <c r="BO981" s="131"/>
      <c r="BP981" s="131"/>
    </row>
    <row r="982" spans="1:68" ht="16.5" customHeight="1">
      <c r="A982" s="207"/>
      <c r="B982" s="207"/>
      <c r="C982" s="207"/>
      <c r="D982" s="131"/>
      <c r="E982" s="131"/>
      <c r="F982" s="243"/>
      <c r="G982" s="131"/>
      <c r="H982" s="243"/>
      <c r="I982" s="243"/>
      <c r="J982" s="243"/>
      <c r="K982" s="243"/>
      <c r="L982" s="243"/>
      <c r="M982" s="243"/>
      <c r="N982" s="243"/>
      <c r="O982" s="243"/>
      <c r="P982" s="243"/>
      <c r="Q982" s="243"/>
      <c r="R982" s="243"/>
      <c r="S982" s="243"/>
      <c r="T982" s="243"/>
      <c r="U982" s="243"/>
      <c r="V982" s="243"/>
      <c r="W982" s="243"/>
      <c r="X982" s="243"/>
      <c r="Y982" s="243"/>
      <c r="Z982" s="243"/>
      <c r="AA982" s="131"/>
      <c r="AB982" s="131"/>
      <c r="AC982" s="131"/>
      <c r="AD982" s="243"/>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row>
    <row r="983" spans="1:68" ht="16.5" customHeight="1">
      <c r="A983" s="207"/>
      <c r="B983" s="207"/>
      <c r="C983" s="207"/>
      <c r="D983" s="131"/>
      <c r="E983" s="131"/>
      <c r="F983" s="243"/>
      <c r="G983" s="131"/>
      <c r="H983" s="243"/>
      <c r="I983" s="243"/>
      <c r="J983" s="243"/>
      <c r="K983" s="243"/>
      <c r="L983" s="243"/>
      <c r="M983" s="243"/>
      <c r="N983" s="243"/>
      <c r="O983" s="243"/>
      <c r="P983" s="243"/>
      <c r="Q983" s="243"/>
      <c r="R983" s="243"/>
      <c r="S983" s="243"/>
      <c r="T983" s="243"/>
      <c r="U983" s="243"/>
      <c r="V983" s="243"/>
      <c r="W983" s="243"/>
      <c r="X983" s="243"/>
      <c r="Y983" s="243"/>
      <c r="Z983" s="243"/>
      <c r="AA983" s="131"/>
      <c r="AB983" s="131"/>
      <c r="AC983" s="131"/>
      <c r="AD983" s="243"/>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131"/>
      <c r="BH983" s="131"/>
      <c r="BI983" s="131"/>
      <c r="BJ983" s="131"/>
      <c r="BK983" s="131"/>
      <c r="BL983" s="131"/>
      <c r="BM983" s="131"/>
      <c r="BN983" s="131"/>
      <c r="BO983" s="131"/>
      <c r="BP983" s="131"/>
    </row>
    <row r="984" spans="1:68" ht="16.5" customHeight="1">
      <c r="A984" s="207"/>
      <c r="B984" s="207"/>
      <c r="C984" s="207"/>
      <c r="D984" s="131"/>
      <c r="E984" s="131"/>
      <c r="F984" s="243"/>
      <c r="G984" s="131"/>
      <c r="H984" s="243"/>
      <c r="I984" s="243"/>
      <c r="J984" s="243"/>
      <c r="K984" s="243"/>
      <c r="L984" s="243"/>
      <c r="M984" s="243"/>
      <c r="N984" s="243"/>
      <c r="O984" s="243"/>
      <c r="P984" s="243"/>
      <c r="Q984" s="243"/>
      <c r="R984" s="243"/>
      <c r="S984" s="243"/>
      <c r="T984" s="243"/>
      <c r="U984" s="243"/>
      <c r="V984" s="243"/>
      <c r="W984" s="243"/>
      <c r="X984" s="243"/>
      <c r="Y984" s="243"/>
      <c r="Z984" s="243"/>
      <c r="AA984" s="131"/>
      <c r="AB984" s="131"/>
      <c r="AC984" s="131"/>
      <c r="AD984" s="243"/>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131"/>
      <c r="BH984" s="131"/>
      <c r="BI984" s="131"/>
      <c r="BJ984" s="131"/>
      <c r="BK984" s="131"/>
      <c r="BL984" s="131"/>
      <c r="BM984" s="131"/>
      <c r="BN984" s="131"/>
      <c r="BO984" s="131"/>
      <c r="BP984" s="131"/>
    </row>
    <row r="985" spans="1:68" ht="16.5" customHeight="1">
      <c r="A985" s="207"/>
      <c r="B985" s="207"/>
      <c r="C985" s="207"/>
      <c r="D985" s="131"/>
      <c r="E985" s="131"/>
      <c r="F985" s="243"/>
      <c r="G985" s="131"/>
      <c r="H985" s="243"/>
      <c r="I985" s="243"/>
      <c r="J985" s="243"/>
      <c r="K985" s="243"/>
      <c r="L985" s="243"/>
      <c r="M985" s="243"/>
      <c r="N985" s="243"/>
      <c r="O985" s="243"/>
      <c r="P985" s="243"/>
      <c r="Q985" s="243"/>
      <c r="R985" s="243"/>
      <c r="S985" s="243"/>
      <c r="T985" s="243"/>
      <c r="U985" s="243"/>
      <c r="V985" s="243"/>
      <c r="W985" s="243"/>
      <c r="X985" s="243"/>
      <c r="Y985" s="243"/>
      <c r="Z985" s="243"/>
      <c r="AA985" s="131"/>
      <c r="AB985" s="131"/>
      <c r="AC985" s="131"/>
      <c r="AD985" s="243"/>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131"/>
      <c r="BH985" s="131"/>
      <c r="BI985" s="131"/>
      <c r="BJ985" s="131"/>
      <c r="BK985" s="131"/>
      <c r="BL985" s="131"/>
      <c r="BM985" s="131"/>
      <c r="BN985" s="131"/>
      <c r="BO985" s="131"/>
      <c r="BP985" s="131"/>
    </row>
    <row r="986" spans="1:68" ht="16.5" customHeight="1">
      <c r="A986" s="207"/>
      <c r="B986" s="207"/>
      <c r="C986" s="207"/>
      <c r="D986" s="131"/>
      <c r="E986" s="131"/>
      <c r="F986" s="243"/>
      <c r="G986" s="131"/>
      <c r="H986" s="243"/>
      <c r="I986" s="243"/>
      <c r="J986" s="243"/>
      <c r="K986" s="243"/>
      <c r="L986" s="243"/>
      <c r="M986" s="243"/>
      <c r="N986" s="243"/>
      <c r="O986" s="243"/>
      <c r="P986" s="243"/>
      <c r="Q986" s="243"/>
      <c r="R986" s="243"/>
      <c r="S986" s="243"/>
      <c r="T986" s="243"/>
      <c r="U986" s="243"/>
      <c r="V986" s="243"/>
      <c r="W986" s="243"/>
      <c r="X986" s="243"/>
      <c r="Y986" s="243"/>
      <c r="Z986" s="243"/>
      <c r="AA986" s="131"/>
      <c r="AB986" s="131"/>
      <c r="AC986" s="131"/>
      <c r="AD986" s="243"/>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131"/>
      <c r="BH986" s="131"/>
      <c r="BI986" s="131"/>
      <c r="BJ986" s="131"/>
      <c r="BK986" s="131"/>
      <c r="BL986" s="131"/>
      <c r="BM986" s="131"/>
      <c r="BN986" s="131"/>
      <c r="BO986" s="131"/>
      <c r="BP986" s="131"/>
    </row>
    <row r="987" spans="1:68" ht="16.5" customHeight="1">
      <c r="A987" s="207"/>
      <c r="B987" s="207"/>
      <c r="C987" s="207"/>
      <c r="D987" s="131"/>
      <c r="E987" s="131"/>
      <c r="F987" s="243"/>
      <c r="G987" s="131"/>
      <c r="H987" s="243"/>
      <c r="I987" s="243"/>
      <c r="J987" s="243"/>
      <c r="K987" s="243"/>
      <c r="L987" s="243"/>
      <c r="M987" s="243"/>
      <c r="N987" s="243"/>
      <c r="O987" s="243"/>
      <c r="P987" s="243"/>
      <c r="Q987" s="243"/>
      <c r="R987" s="243"/>
      <c r="S987" s="243"/>
      <c r="T987" s="243"/>
      <c r="U987" s="243"/>
      <c r="V987" s="243"/>
      <c r="W987" s="243"/>
      <c r="X987" s="243"/>
      <c r="Y987" s="243"/>
      <c r="Z987" s="243"/>
      <c r="AA987" s="131"/>
      <c r="AB987" s="131"/>
      <c r="AC987" s="131"/>
      <c r="AD987" s="243"/>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131"/>
      <c r="BH987" s="131"/>
      <c r="BI987" s="131"/>
      <c r="BJ987" s="131"/>
      <c r="BK987" s="131"/>
      <c r="BL987" s="131"/>
      <c r="BM987" s="131"/>
      <c r="BN987" s="131"/>
      <c r="BO987" s="131"/>
      <c r="BP987" s="131"/>
    </row>
    <row r="988" spans="1:68" ht="16.5" customHeight="1">
      <c r="A988" s="207"/>
      <c r="B988" s="207"/>
      <c r="C988" s="207"/>
      <c r="D988" s="131"/>
      <c r="E988" s="131"/>
      <c r="F988" s="243"/>
      <c r="G988" s="131"/>
      <c r="H988" s="243"/>
      <c r="I988" s="243"/>
      <c r="J988" s="243"/>
      <c r="K988" s="243"/>
      <c r="L988" s="243"/>
      <c r="M988" s="243"/>
      <c r="N988" s="243"/>
      <c r="O988" s="243"/>
      <c r="P988" s="243"/>
      <c r="Q988" s="243"/>
      <c r="R988" s="243"/>
      <c r="S988" s="243"/>
      <c r="T988" s="243"/>
      <c r="U988" s="243"/>
      <c r="V988" s="243"/>
      <c r="W988" s="243"/>
      <c r="X988" s="243"/>
      <c r="Y988" s="243"/>
      <c r="Z988" s="243"/>
      <c r="AA988" s="131"/>
      <c r="AB988" s="131"/>
      <c r="AC988" s="131"/>
      <c r="AD988" s="243"/>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131"/>
      <c r="BH988" s="131"/>
      <c r="BI988" s="131"/>
      <c r="BJ988" s="131"/>
      <c r="BK988" s="131"/>
      <c r="BL988" s="131"/>
      <c r="BM988" s="131"/>
      <c r="BN988" s="131"/>
      <c r="BO988" s="131"/>
      <c r="BP988" s="131"/>
    </row>
    <row r="989" spans="1:68" ht="16.5" customHeight="1">
      <c r="A989" s="207"/>
      <c r="B989" s="207"/>
      <c r="C989" s="207"/>
      <c r="D989" s="131"/>
      <c r="E989" s="131"/>
      <c r="F989" s="243"/>
      <c r="G989" s="131"/>
      <c r="H989" s="243"/>
      <c r="I989" s="243"/>
      <c r="J989" s="243"/>
      <c r="K989" s="243"/>
      <c r="L989" s="243"/>
      <c r="M989" s="243"/>
      <c r="N989" s="243"/>
      <c r="O989" s="243"/>
      <c r="P989" s="243"/>
      <c r="Q989" s="243"/>
      <c r="R989" s="243"/>
      <c r="S989" s="243"/>
      <c r="T989" s="243"/>
      <c r="U989" s="243"/>
      <c r="V989" s="243"/>
      <c r="W989" s="243"/>
      <c r="X989" s="243"/>
      <c r="Y989" s="243"/>
      <c r="Z989" s="243"/>
      <c r="AA989" s="131"/>
      <c r="AB989" s="131"/>
      <c r="AC989" s="131"/>
      <c r="AD989" s="243"/>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row>
    <row r="990" spans="1:68" ht="16.5" customHeight="1">
      <c r="A990" s="207"/>
      <c r="B990" s="207"/>
      <c r="C990" s="207"/>
      <c r="D990" s="131"/>
      <c r="E990" s="131"/>
      <c r="F990" s="243"/>
      <c r="G990" s="131"/>
      <c r="H990" s="243"/>
      <c r="I990" s="243"/>
      <c r="J990" s="243"/>
      <c r="K990" s="243"/>
      <c r="L990" s="243"/>
      <c r="M990" s="243"/>
      <c r="N990" s="243"/>
      <c r="O990" s="243"/>
      <c r="P990" s="243"/>
      <c r="Q990" s="243"/>
      <c r="R990" s="243"/>
      <c r="S990" s="243"/>
      <c r="T990" s="243"/>
      <c r="U990" s="243"/>
      <c r="V990" s="243"/>
      <c r="W990" s="243"/>
      <c r="X990" s="243"/>
      <c r="Y990" s="243"/>
      <c r="Z990" s="243"/>
      <c r="AA990" s="131"/>
      <c r="AB990" s="131"/>
      <c r="AC990" s="131"/>
      <c r="AD990" s="243"/>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row>
    <row r="991" spans="1:68" ht="16.5" customHeight="1">
      <c r="A991" s="207"/>
      <c r="B991" s="207"/>
      <c r="C991" s="207"/>
      <c r="D991" s="131"/>
      <c r="E991" s="131"/>
      <c r="F991" s="243"/>
      <c r="G991" s="131"/>
      <c r="H991" s="243"/>
      <c r="I991" s="243"/>
      <c r="J991" s="243"/>
      <c r="K991" s="243"/>
      <c r="L991" s="243"/>
      <c r="M991" s="243"/>
      <c r="N991" s="243"/>
      <c r="O991" s="243"/>
      <c r="P991" s="243"/>
      <c r="Q991" s="243"/>
      <c r="R991" s="243"/>
      <c r="S991" s="243"/>
      <c r="T991" s="243"/>
      <c r="U991" s="243"/>
      <c r="V991" s="243"/>
      <c r="W991" s="243"/>
      <c r="X991" s="243"/>
      <c r="Y991" s="243"/>
      <c r="Z991" s="243"/>
      <c r="AA991" s="131"/>
      <c r="AB991" s="131"/>
      <c r="AC991" s="131"/>
      <c r="AD991" s="243"/>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row>
    <row r="992" spans="1:68" ht="16.5" customHeight="1">
      <c r="A992" s="207"/>
      <c r="B992" s="207"/>
      <c r="C992" s="207"/>
      <c r="D992" s="131"/>
      <c r="E992" s="131"/>
      <c r="F992" s="243"/>
      <c r="G992" s="131"/>
      <c r="H992" s="243"/>
      <c r="I992" s="243"/>
      <c r="J992" s="243"/>
      <c r="K992" s="243"/>
      <c r="L992" s="243"/>
      <c r="M992" s="243"/>
      <c r="N992" s="243"/>
      <c r="O992" s="243"/>
      <c r="P992" s="243"/>
      <c r="Q992" s="243"/>
      <c r="R992" s="243"/>
      <c r="S992" s="243"/>
      <c r="T992" s="243"/>
      <c r="U992" s="243"/>
      <c r="V992" s="243"/>
      <c r="W992" s="243"/>
      <c r="X992" s="243"/>
      <c r="Y992" s="243"/>
      <c r="Z992" s="243"/>
      <c r="AA992" s="131"/>
      <c r="AB992" s="131"/>
      <c r="AC992" s="131"/>
      <c r="AD992" s="243"/>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131"/>
      <c r="BH992" s="131"/>
      <c r="BI992" s="131"/>
      <c r="BJ992" s="131"/>
      <c r="BK992" s="131"/>
      <c r="BL992" s="131"/>
      <c r="BM992" s="131"/>
      <c r="BN992" s="131"/>
      <c r="BO992" s="131"/>
      <c r="BP992" s="131"/>
    </row>
    <row r="993" spans="1:68" ht="16.5" customHeight="1">
      <c r="A993" s="207"/>
      <c r="B993" s="207"/>
      <c r="C993" s="207"/>
      <c r="D993" s="131"/>
      <c r="E993" s="131"/>
      <c r="F993" s="243"/>
      <c r="G993" s="131"/>
      <c r="H993" s="243"/>
      <c r="I993" s="243"/>
      <c r="J993" s="243"/>
      <c r="K993" s="243"/>
      <c r="L993" s="243"/>
      <c r="M993" s="243"/>
      <c r="N993" s="243"/>
      <c r="O993" s="243"/>
      <c r="P993" s="243"/>
      <c r="Q993" s="243"/>
      <c r="R993" s="243"/>
      <c r="S993" s="243"/>
      <c r="T993" s="243"/>
      <c r="U993" s="243"/>
      <c r="V993" s="243"/>
      <c r="W993" s="243"/>
      <c r="X993" s="243"/>
      <c r="Y993" s="243"/>
      <c r="Z993" s="243"/>
      <c r="AA993" s="131"/>
      <c r="AB993" s="131"/>
      <c r="AC993" s="131"/>
      <c r="AD993" s="243"/>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row>
    <row r="994" spans="1:68" ht="16.5" customHeight="1">
      <c r="A994" s="207"/>
      <c r="B994" s="207"/>
      <c r="C994" s="207"/>
      <c r="D994" s="131"/>
      <c r="E994" s="131"/>
      <c r="F994" s="243"/>
      <c r="G994" s="131"/>
      <c r="H994" s="243"/>
      <c r="I994" s="243"/>
      <c r="J994" s="243"/>
      <c r="K994" s="243"/>
      <c r="L994" s="243"/>
      <c r="M994" s="243"/>
      <c r="N994" s="243"/>
      <c r="O994" s="243"/>
      <c r="P994" s="243"/>
      <c r="Q994" s="243"/>
      <c r="R994" s="243"/>
      <c r="S994" s="243"/>
      <c r="T994" s="243"/>
      <c r="U994" s="243"/>
      <c r="V994" s="243"/>
      <c r="W994" s="243"/>
      <c r="X994" s="243"/>
      <c r="Y994" s="243"/>
      <c r="Z994" s="243"/>
      <c r="AA994" s="131"/>
      <c r="AB994" s="131"/>
      <c r="AC994" s="131"/>
      <c r="AD994" s="243"/>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131"/>
      <c r="BH994" s="131"/>
      <c r="BI994" s="131"/>
      <c r="BJ994" s="131"/>
      <c r="BK994" s="131"/>
      <c r="BL994" s="131"/>
      <c r="BM994" s="131"/>
      <c r="BN994" s="131"/>
      <c r="BO994" s="131"/>
      <c r="BP994" s="131"/>
    </row>
    <row r="995" spans="1:68" ht="16.5" customHeight="1">
      <c r="A995" s="207"/>
      <c r="B995" s="207"/>
      <c r="C995" s="207"/>
      <c r="D995" s="131"/>
      <c r="E995" s="131"/>
      <c r="F995" s="243"/>
      <c r="G995" s="131"/>
      <c r="H995" s="243"/>
      <c r="I995" s="243"/>
      <c r="J995" s="243"/>
      <c r="K995" s="243"/>
      <c r="L995" s="243"/>
      <c r="M995" s="243"/>
      <c r="N995" s="243"/>
      <c r="O995" s="243"/>
      <c r="P995" s="243"/>
      <c r="Q995" s="243"/>
      <c r="R995" s="243"/>
      <c r="S995" s="243"/>
      <c r="T995" s="243"/>
      <c r="U995" s="243"/>
      <c r="V995" s="243"/>
      <c r="W995" s="243"/>
      <c r="X995" s="243"/>
      <c r="Y995" s="243"/>
      <c r="Z995" s="243"/>
      <c r="AA995" s="131"/>
      <c r="AB995" s="131"/>
      <c r="AC995" s="131"/>
      <c r="AD995" s="243"/>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131"/>
      <c r="BH995" s="131"/>
      <c r="BI995" s="131"/>
      <c r="BJ995" s="131"/>
      <c r="BK995" s="131"/>
      <c r="BL995" s="131"/>
      <c r="BM995" s="131"/>
      <c r="BN995" s="131"/>
      <c r="BO995" s="131"/>
      <c r="BP995" s="131"/>
    </row>
    <row r="996" spans="1:68" ht="16.5" customHeight="1">
      <c r="A996" s="207"/>
      <c r="B996" s="207"/>
      <c r="C996" s="207"/>
      <c r="D996" s="131"/>
      <c r="E996" s="131"/>
      <c r="F996" s="243"/>
      <c r="G996" s="131"/>
      <c r="H996" s="243"/>
      <c r="I996" s="243"/>
      <c r="J996" s="243"/>
      <c r="K996" s="243"/>
      <c r="L996" s="243"/>
      <c r="M996" s="243"/>
      <c r="N996" s="243"/>
      <c r="O996" s="243"/>
      <c r="P996" s="243"/>
      <c r="Q996" s="243"/>
      <c r="R996" s="243"/>
      <c r="S996" s="243"/>
      <c r="T996" s="243"/>
      <c r="U996" s="243"/>
      <c r="V996" s="243"/>
      <c r="W996" s="243"/>
      <c r="X996" s="243"/>
      <c r="Y996" s="243"/>
      <c r="Z996" s="243"/>
      <c r="AA996" s="131"/>
      <c r="AB996" s="131"/>
      <c r="AC996" s="131"/>
      <c r="AD996" s="243"/>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131"/>
      <c r="BH996" s="131"/>
      <c r="BI996" s="131"/>
      <c r="BJ996" s="131"/>
      <c r="BK996" s="131"/>
      <c r="BL996" s="131"/>
      <c r="BM996" s="131"/>
      <c r="BN996" s="131"/>
      <c r="BO996" s="131"/>
      <c r="BP996" s="131"/>
    </row>
    <row r="997" spans="1:68" ht="16.5" customHeight="1">
      <c r="A997" s="207"/>
      <c r="B997" s="207"/>
      <c r="C997" s="207"/>
      <c r="D997" s="131"/>
      <c r="E997" s="131"/>
      <c r="F997" s="243"/>
      <c r="G997" s="131"/>
      <c r="H997" s="243"/>
      <c r="I997" s="243"/>
      <c r="J997" s="243"/>
      <c r="K997" s="243"/>
      <c r="L997" s="243"/>
      <c r="M997" s="243"/>
      <c r="N997" s="243"/>
      <c r="O997" s="243"/>
      <c r="P997" s="243"/>
      <c r="Q997" s="243"/>
      <c r="R997" s="243"/>
      <c r="S997" s="243"/>
      <c r="T997" s="243"/>
      <c r="U997" s="243"/>
      <c r="V997" s="243"/>
      <c r="W997" s="243"/>
      <c r="X997" s="243"/>
      <c r="Y997" s="243"/>
      <c r="Z997" s="243"/>
      <c r="AA997" s="131"/>
      <c r="AB997" s="131"/>
      <c r="AC997" s="131"/>
      <c r="AD997" s="243"/>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131"/>
      <c r="BH997" s="131"/>
      <c r="BI997" s="131"/>
      <c r="BJ997" s="131"/>
      <c r="BK997" s="131"/>
      <c r="BL997" s="131"/>
      <c r="BM997" s="131"/>
      <c r="BN997" s="131"/>
      <c r="BO997" s="131"/>
      <c r="BP997" s="131"/>
    </row>
    <row r="998" spans="1:68" ht="16.5" customHeight="1">
      <c r="A998" s="207"/>
      <c r="B998" s="207"/>
      <c r="C998" s="207"/>
      <c r="D998" s="131"/>
      <c r="E998" s="131"/>
      <c r="F998" s="243"/>
      <c r="G998" s="131"/>
      <c r="H998" s="243"/>
      <c r="I998" s="243"/>
      <c r="J998" s="243"/>
      <c r="K998" s="243"/>
      <c r="L998" s="243"/>
      <c r="M998" s="243"/>
      <c r="N998" s="243"/>
      <c r="O998" s="243"/>
      <c r="P998" s="243"/>
      <c r="Q998" s="243"/>
      <c r="R998" s="243"/>
      <c r="S998" s="243"/>
      <c r="T998" s="243"/>
      <c r="U998" s="243"/>
      <c r="V998" s="243"/>
      <c r="W998" s="243"/>
      <c r="X998" s="243"/>
      <c r="Y998" s="243"/>
      <c r="Z998" s="243"/>
      <c r="AA998" s="131"/>
      <c r="AB998" s="131"/>
      <c r="AC998" s="131"/>
      <c r="AD998" s="243"/>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131"/>
      <c r="BH998" s="131"/>
      <c r="BI998" s="131"/>
      <c r="BJ998" s="131"/>
      <c r="BK998" s="131"/>
      <c r="BL998" s="131"/>
      <c r="BM998" s="131"/>
      <c r="BN998" s="131"/>
      <c r="BO998" s="131"/>
      <c r="BP998" s="131"/>
    </row>
    <row r="999" spans="1:68" ht="16.5" customHeight="1">
      <c r="A999" s="207"/>
      <c r="B999" s="207"/>
      <c r="C999" s="207"/>
      <c r="D999" s="131"/>
      <c r="E999" s="131"/>
      <c r="F999" s="243"/>
      <c r="G999" s="131"/>
      <c r="H999" s="243"/>
      <c r="I999" s="243"/>
      <c r="J999" s="243"/>
      <c r="K999" s="243"/>
      <c r="L999" s="243"/>
      <c r="M999" s="243"/>
      <c r="N999" s="243"/>
      <c r="O999" s="243"/>
      <c r="P999" s="243"/>
      <c r="Q999" s="243"/>
      <c r="R999" s="243"/>
      <c r="S999" s="243"/>
      <c r="T999" s="243"/>
      <c r="U999" s="243"/>
      <c r="V999" s="243"/>
      <c r="W999" s="243"/>
      <c r="X999" s="243"/>
      <c r="Y999" s="243"/>
      <c r="Z999" s="243"/>
      <c r="AA999" s="131"/>
      <c r="AB999" s="131"/>
      <c r="AC999" s="131"/>
      <c r="AD999" s="243"/>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131"/>
      <c r="BH999" s="131"/>
      <c r="BI999" s="131"/>
      <c r="BJ999" s="131"/>
      <c r="BK999" s="131"/>
      <c r="BL999" s="131"/>
      <c r="BM999" s="131"/>
      <c r="BN999" s="131"/>
      <c r="BO999" s="131"/>
      <c r="BP999" s="131"/>
    </row>
    <row r="1000" spans="1:68" ht="16.5" customHeight="1">
      <c r="A1000" s="207"/>
      <c r="B1000" s="207"/>
      <c r="C1000" s="207"/>
      <c r="D1000" s="131"/>
      <c r="E1000" s="131"/>
      <c r="F1000" s="243"/>
      <c r="G1000" s="131"/>
      <c r="H1000" s="243"/>
      <c r="I1000" s="243"/>
      <c r="J1000" s="243"/>
      <c r="K1000" s="243"/>
      <c r="L1000" s="243"/>
      <c r="M1000" s="243"/>
      <c r="N1000" s="243"/>
      <c r="O1000" s="243"/>
      <c r="P1000" s="243"/>
      <c r="Q1000" s="243"/>
      <c r="R1000" s="243"/>
      <c r="S1000" s="243"/>
      <c r="T1000" s="243"/>
      <c r="U1000" s="243"/>
      <c r="V1000" s="243"/>
      <c r="W1000" s="243"/>
      <c r="X1000" s="243"/>
      <c r="Y1000" s="243"/>
      <c r="Z1000" s="243"/>
      <c r="AA1000" s="131"/>
      <c r="AB1000" s="131"/>
      <c r="AC1000" s="131"/>
      <c r="AD1000" s="243"/>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131"/>
      <c r="BH1000" s="131"/>
      <c r="BI1000" s="131"/>
      <c r="BJ1000" s="131"/>
      <c r="BK1000" s="131"/>
      <c r="BL1000" s="131"/>
      <c r="BM1000" s="131"/>
      <c r="BN1000" s="131"/>
      <c r="BO1000" s="131"/>
      <c r="BP1000" s="131"/>
    </row>
  </sheetData>
  <mergeCells count="11">
    <mergeCell ref="H5:Z5"/>
    <mergeCell ref="AJ5:BC5"/>
    <mergeCell ref="H6:Z6"/>
    <mergeCell ref="F5:G6"/>
    <mergeCell ref="A1:BP2"/>
    <mergeCell ref="BK4:BP5"/>
    <mergeCell ref="A4:D4"/>
    <mergeCell ref="E4:AD4"/>
    <mergeCell ref="AF4:BC4"/>
    <mergeCell ref="BD4:BE4"/>
    <mergeCell ref="BG4:BJ4"/>
  </mergeCells>
  <conditionalFormatting sqref="AB8:AB67">
    <cfRule type="cellIs" dxfId="22" priority="1" operator="equal">
      <formula>"Catastrófico"</formula>
    </cfRule>
    <cfRule type="cellIs" dxfId="21" priority="2" operator="equal">
      <formula>"Mayor"</formula>
    </cfRule>
    <cfRule type="cellIs" dxfId="20" priority="3" operator="equal">
      <formula>"Moderado"</formula>
    </cfRule>
    <cfRule type="cellIs" dxfId="19" priority="4" operator="equal">
      <formula>"Menor"</formula>
    </cfRule>
    <cfRule type="cellIs" dxfId="18" priority="5" operator="equal">
      <formula>"Leve"</formula>
    </cfRule>
  </conditionalFormatting>
  <conditionalFormatting sqref="BD8:BD67">
    <cfRule type="containsText" dxfId="17" priority="10" operator="containsText" text="Bajo">
      <formula>NOT(ISERROR(SEARCH("Bajo",BD8)))</formula>
    </cfRule>
    <cfRule type="containsText" dxfId="16" priority="11" operator="containsText" text="Moderado">
      <formula>NOT(ISERROR(SEARCH("Moderado",BD8)))</formula>
    </cfRule>
    <cfRule type="containsText" dxfId="15" priority="12" operator="containsText" text="Alto">
      <formula>NOT(ISERROR(SEARCH("Alto",BD8)))</formula>
    </cfRule>
    <cfRule type="cellIs" dxfId="14" priority="13" operator="equal">
      <formula>"Extremo"</formula>
    </cfRule>
  </conditionalFormatting>
  <conditionalFormatting sqref="AD8:AE67">
    <cfRule type="containsText" dxfId="13" priority="6" operator="containsText" text="Bajo">
      <formula>NOT(ISERROR(SEARCH("Bajo",AD8)))</formula>
    </cfRule>
    <cfRule type="containsText" dxfId="12" priority="7" operator="containsText" text="Moderado">
      <formula>NOT(ISERROR(SEARCH("Moderado",AD8)))</formula>
    </cfRule>
    <cfRule type="containsText" dxfId="11" priority="8" operator="containsText" text="Alto">
      <formula>NOT(ISERROR(SEARCH("Alto",AD8)))</formula>
    </cfRule>
    <cfRule type="cellIs" dxfId="10" priority="9" operator="equal">
      <formula>"Extremo"</formula>
    </cfRule>
  </conditionalFormatting>
  <pageMargins left="0.70866141732283505" right="0.70866141732283505" top="0.74803149606299202" bottom="0.74803149606299202"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5">
        <x14:dataValidation type="list" allowBlank="1" showErrorMessage="1">
          <x14:formula1>
            <xm:f>'Opciones Tratamiento'!$B$13:$B$19</xm:f>
          </x14:formula1>
          <xm:sqref>E8:E67</xm:sqref>
        </x14:dataValidation>
        <x14:dataValidation type="list" allowBlank="1" showErrorMessage="1">
          <x14:formula1>
            <xm:f>'Listas y tablas'!$AC$2:$AC$7</xm:f>
          </x14:formula1>
          <xm:sqref>F8:F67</xm:sqref>
        </x14:dataValidation>
        <x14:dataValidation type="list" allowBlank="1" showErrorMessage="1">
          <x14:formula1>
            <xm:f>'Tabla Valoración controles'!$D$4:$D$6</xm:f>
          </x14:formula1>
          <xm:sqref>AJ8:AJ67</xm:sqref>
        </x14:dataValidation>
        <x14:dataValidation type="list" allowBlank="1" showErrorMessage="1">
          <x14:formula1>
            <xm:f>'Listas y tablas'!$Z$3:$Z$4</xm:f>
          </x14:formula1>
          <xm:sqref>AK8:AK67 AM8:AM67 AO8:AO67 AQ8:AQ67 AS8:AS67 AU8:AU67 AW8:AW67 H8:Z67</xm:sqref>
        </x14:dataValidation>
        <x14:dataValidation type="list" allowBlank="1" showErrorMessage="1">
          <x14:formula1>
            <xm:f>'Opciones Tratamiento'!$B$2:$B$5</xm:f>
          </x14:formula1>
          <xm:sqref>BE8:BE67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A1000"/>
  <sheetViews>
    <sheetView workbookViewId="0">
      <selection activeCell="A13" sqref="A13"/>
    </sheetView>
  </sheetViews>
  <sheetFormatPr baseColWidth="10" defaultColWidth="14.42578125" defaultRowHeight="15" customHeight="1"/>
  <cols>
    <col min="1" max="1" width="4" customWidth="1"/>
    <col min="2" max="3" width="25.28515625" customWidth="1"/>
    <col min="4" max="4" width="29.7109375" customWidth="1"/>
    <col min="5" max="6" width="32.42578125" customWidth="1"/>
    <col min="7" max="7" width="5.85546875" customWidth="1"/>
    <col min="8" max="8" width="31" customWidth="1"/>
    <col min="9" max="10" width="25.7109375" customWidth="1"/>
    <col min="11" max="11" width="22" customWidth="1"/>
    <col min="12" max="12" width="34.140625" customWidth="1"/>
    <col min="13" max="13" width="36.85546875" customWidth="1"/>
    <col min="14" max="14" width="16.7109375" customWidth="1"/>
    <col min="15" max="15" width="17.42578125" customWidth="1"/>
    <col min="16" max="16" width="17.7109375" customWidth="1"/>
    <col min="17" max="22" width="18.7109375" customWidth="1"/>
    <col min="23" max="23" width="34.42578125" customWidth="1"/>
    <col min="24" max="26" width="21" customWidth="1"/>
    <col min="27" max="27" width="28.7109375" customWidth="1"/>
    <col min="28" max="28" width="23.140625" customWidth="1"/>
    <col min="29" max="31" width="18.7109375" customWidth="1"/>
    <col min="32" max="32" width="28.7109375" customWidth="1"/>
    <col min="33" max="33" width="18.7109375" customWidth="1"/>
    <col min="34" max="34" width="28.7109375" customWidth="1"/>
    <col min="35" max="38" width="18.7109375" customWidth="1"/>
    <col min="39" max="40" width="28.7109375" customWidth="1"/>
    <col min="41" max="41" width="18.7109375" customWidth="1"/>
    <col min="42" max="42" width="26.28515625" customWidth="1"/>
    <col min="43" max="45" width="21" customWidth="1"/>
    <col min="46" max="46" width="28.7109375" customWidth="1"/>
    <col min="47" max="47" width="23.140625" customWidth="1"/>
    <col min="48" max="50" width="18.7109375" customWidth="1"/>
    <col min="51" max="51" width="28.7109375" customWidth="1"/>
    <col min="52" max="52" width="18.7109375" customWidth="1"/>
    <col min="53" max="53" width="28.7109375" customWidth="1"/>
    <col min="54" max="57" width="18.7109375" customWidth="1"/>
    <col min="58" max="59" width="28.7109375" customWidth="1"/>
    <col min="60" max="60" width="18.7109375" customWidth="1"/>
    <col min="61" max="61" width="26.28515625" customWidth="1"/>
    <col min="62" max="64" width="21" customWidth="1"/>
    <col min="65" max="65" width="28.7109375" customWidth="1"/>
    <col min="66" max="66" width="23.140625" customWidth="1"/>
    <col min="67" max="69" width="18.7109375" customWidth="1"/>
    <col min="70" max="70" width="28.7109375" customWidth="1"/>
    <col min="71" max="71" width="18.7109375" customWidth="1"/>
    <col min="72" max="72" width="28.7109375" customWidth="1"/>
    <col min="73" max="76" width="18.7109375" customWidth="1"/>
    <col min="77" max="78" width="28.7109375" customWidth="1"/>
    <col min="79" max="79" width="18.7109375" customWidth="1"/>
  </cols>
  <sheetData>
    <row r="1" spans="1:79" ht="16.5" customHeight="1">
      <c r="A1" s="462" t="s">
        <v>262</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402"/>
    </row>
    <row r="2" spans="1:79" ht="24" customHeight="1">
      <c r="A2" s="421"/>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6"/>
    </row>
    <row r="3" spans="1:79" ht="16.5" customHeight="1">
      <c r="A3" s="108"/>
      <c r="B3" s="108"/>
      <c r="C3" s="108"/>
      <c r="D3" s="108"/>
      <c r="E3" s="109"/>
      <c r="F3" s="109"/>
      <c r="G3" s="109"/>
      <c r="H3" s="109"/>
      <c r="I3" s="109"/>
      <c r="J3" s="109"/>
      <c r="K3" s="109"/>
      <c r="L3" s="109"/>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row>
    <row r="4" spans="1:79" ht="36.75" customHeight="1">
      <c r="A4" s="428" t="s">
        <v>88</v>
      </c>
      <c r="B4" s="397"/>
      <c r="C4" s="397"/>
      <c r="D4" s="397"/>
      <c r="E4" s="397"/>
      <c r="F4" s="402"/>
      <c r="G4" s="463" t="s">
        <v>118</v>
      </c>
      <c r="H4" s="402"/>
      <c r="I4" s="428" t="s">
        <v>119</v>
      </c>
      <c r="J4" s="397"/>
      <c r="K4" s="397"/>
      <c r="L4" s="402"/>
      <c r="M4" s="428" t="s">
        <v>121</v>
      </c>
      <c r="N4" s="397"/>
      <c r="O4" s="397"/>
      <c r="P4" s="402"/>
      <c r="Q4" s="427" t="s">
        <v>122</v>
      </c>
      <c r="R4" s="397"/>
      <c r="S4" s="397"/>
      <c r="T4" s="397"/>
      <c r="U4" s="397"/>
      <c r="V4" s="397"/>
      <c r="W4" s="396" t="s">
        <v>123</v>
      </c>
      <c r="X4" s="397"/>
      <c r="Y4" s="397"/>
      <c r="Z4" s="397"/>
      <c r="AA4" s="397"/>
      <c r="AB4" s="397"/>
      <c r="AC4" s="397"/>
      <c r="AD4" s="397"/>
      <c r="AE4" s="397"/>
      <c r="AF4" s="397"/>
      <c r="AG4" s="397"/>
      <c r="AH4" s="397"/>
      <c r="AI4" s="397"/>
      <c r="AJ4" s="397"/>
      <c r="AK4" s="397"/>
      <c r="AL4" s="397"/>
      <c r="AM4" s="397"/>
      <c r="AN4" s="397"/>
      <c r="AO4" s="398"/>
      <c r="AP4" s="430" t="s">
        <v>124</v>
      </c>
      <c r="AQ4" s="431"/>
      <c r="AR4" s="431"/>
      <c r="AS4" s="431"/>
      <c r="AT4" s="431"/>
      <c r="AU4" s="431"/>
      <c r="AV4" s="431"/>
      <c r="AW4" s="431"/>
      <c r="AX4" s="431"/>
      <c r="AY4" s="431"/>
      <c r="AZ4" s="431"/>
      <c r="BA4" s="431"/>
      <c r="BB4" s="431"/>
      <c r="BC4" s="431"/>
      <c r="BD4" s="431"/>
      <c r="BE4" s="431"/>
      <c r="BF4" s="431"/>
      <c r="BG4" s="431"/>
      <c r="BH4" s="432"/>
      <c r="BI4" s="433" t="s">
        <v>125</v>
      </c>
      <c r="BJ4" s="434"/>
      <c r="BK4" s="434"/>
      <c r="BL4" s="434"/>
      <c r="BM4" s="434"/>
      <c r="BN4" s="434"/>
      <c r="BO4" s="434"/>
      <c r="BP4" s="434"/>
      <c r="BQ4" s="434"/>
      <c r="BR4" s="434"/>
      <c r="BS4" s="434"/>
      <c r="BT4" s="434"/>
      <c r="BU4" s="434"/>
      <c r="BV4" s="434"/>
      <c r="BW4" s="434"/>
      <c r="BX4" s="434"/>
      <c r="BY4" s="434"/>
      <c r="BZ4" s="434"/>
      <c r="CA4" s="435"/>
    </row>
    <row r="5" spans="1:79" ht="21.75" customHeight="1">
      <c r="A5" s="395"/>
      <c r="B5" s="378"/>
      <c r="C5" s="378"/>
      <c r="D5" s="378"/>
      <c r="E5" s="378"/>
      <c r="F5" s="429"/>
      <c r="G5" s="395"/>
      <c r="H5" s="429"/>
      <c r="I5" s="395"/>
      <c r="J5" s="378"/>
      <c r="K5" s="378"/>
      <c r="L5" s="429"/>
      <c r="M5" s="395"/>
      <c r="N5" s="378"/>
      <c r="O5" s="378"/>
      <c r="P5" s="429"/>
      <c r="Q5" s="395"/>
      <c r="R5" s="378"/>
      <c r="S5" s="378"/>
      <c r="T5" s="378"/>
      <c r="U5" s="378"/>
      <c r="V5" s="378"/>
      <c r="W5" s="399" t="s">
        <v>127</v>
      </c>
      <c r="X5" s="391"/>
      <c r="Y5" s="391"/>
      <c r="Z5" s="391"/>
      <c r="AA5" s="391"/>
      <c r="AB5" s="391"/>
      <c r="AC5" s="391"/>
      <c r="AD5" s="391"/>
      <c r="AE5" s="393"/>
      <c r="AF5" s="399" t="s">
        <v>128</v>
      </c>
      <c r="AG5" s="391"/>
      <c r="AH5" s="391"/>
      <c r="AI5" s="391"/>
      <c r="AJ5" s="391"/>
      <c r="AK5" s="391"/>
      <c r="AL5" s="393"/>
      <c r="AM5" s="400" t="s">
        <v>129</v>
      </c>
      <c r="AN5" s="391"/>
      <c r="AO5" s="401"/>
      <c r="AP5" s="430" t="s">
        <v>127</v>
      </c>
      <c r="AQ5" s="431"/>
      <c r="AR5" s="431"/>
      <c r="AS5" s="431"/>
      <c r="AT5" s="431"/>
      <c r="AU5" s="431"/>
      <c r="AV5" s="431"/>
      <c r="AW5" s="431"/>
      <c r="AX5" s="432"/>
      <c r="AY5" s="430" t="s">
        <v>128</v>
      </c>
      <c r="AZ5" s="431"/>
      <c r="BA5" s="431"/>
      <c r="BB5" s="431"/>
      <c r="BC5" s="431"/>
      <c r="BD5" s="431"/>
      <c r="BE5" s="432"/>
      <c r="BF5" s="436" t="s">
        <v>129</v>
      </c>
      <c r="BG5" s="431"/>
      <c r="BH5" s="432"/>
      <c r="BI5" s="437" t="s">
        <v>127</v>
      </c>
      <c r="BJ5" s="438"/>
      <c r="BK5" s="438"/>
      <c r="BL5" s="438"/>
      <c r="BM5" s="438"/>
      <c r="BN5" s="438"/>
      <c r="BO5" s="438"/>
      <c r="BP5" s="438"/>
      <c r="BQ5" s="439"/>
      <c r="BR5" s="437" t="s">
        <v>128</v>
      </c>
      <c r="BS5" s="438"/>
      <c r="BT5" s="438"/>
      <c r="BU5" s="438"/>
      <c r="BV5" s="438"/>
      <c r="BW5" s="438"/>
      <c r="BX5" s="439"/>
      <c r="BY5" s="440" t="s">
        <v>129</v>
      </c>
      <c r="BZ5" s="438"/>
      <c r="CA5" s="439"/>
    </row>
    <row r="6" spans="1:79" ht="36.75" customHeight="1">
      <c r="A6" s="421"/>
      <c r="B6" s="405"/>
      <c r="C6" s="405"/>
      <c r="D6" s="405"/>
      <c r="E6" s="405"/>
      <c r="F6" s="406"/>
      <c r="G6" s="421"/>
      <c r="H6" s="406"/>
      <c r="I6" s="421"/>
      <c r="J6" s="405"/>
      <c r="K6" s="405"/>
      <c r="L6" s="406"/>
      <c r="M6" s="421"/>
      <c r="N6" s="405"/>
      <c r="O6" s="405"/>
      <c r="P6" s="406"/>
      <c r="Q6" s="421"/>
      <c r="R6" s="405"/>
      <c r="S6" s="405"/>
      <c r="T6" s="405"/>
      <c r="U6" s="405"/>
      <c r="V6" s="405"/>
      <c r="W6" s="399" t="s">
        <v>120</v>
      </c>
      <c r="X6" s="393"/>
      <c r="Y6" s="404" t="s">
        <v>121</v>
      </c>
      <c r="Z6" s="405"/>
      <c r="AA6" s="405"/>
      <c r="AB6" s="406"/>
      <c r="AC6" s="159" t="s">
        <v>130</v>
      </c>
      <c r="AD6" s="407" t="s">
        <v>122</v>
      </c>
      <c r="AE6" s="406"/>
      <c r="AF6" s="404" t="s">
        <v>120</v>
      </c>
      <c r="AG6" s="406"/>
      <c r="AH6" s="408" t="s">
        <v>121</v>
      </c>
      <c r="AI6" s="405"/>
      <c r="AJ6" s="166" t="s">
        <v>130</v>
      </c>
      <c r="AK6" s="409" t="s">
        <v>122</v>
      </c>
      <c r="AL6" s="406"/>
      <c r="AM6" s="418" t="s">
        <v>131</v>
      </c>
      <c r="AN6" s="418" t="s">
        <v>132</v>
      </c>
      <c r="AO6" s="425" t="s">
        <v>133</v>
      </c>
      <c r="AP6" s="441" t="s">
        <v>120</v>
      </c>
      <c r="AQ6" s="432"/>
      <c r="AR6" s="442" t="s">
        <v>121</v>
      </c>
      <c r="AS6" s="443"/>
      <c r="AT6" s="443"/>
      <c r="AU6" s="444"/>
      <c r="AV6" s="175" t="s">
        <v>130</v>
      </c>
      <c r="AW6" s="445" t="s">
        <v>122</v>
      </c>
      <c r="AX6" s="444"/>
      <c r="AY6" s="446" t="s">
        <v>120</v>
      </c>
      <c r="AZ6" s="444"/>
      <c r="BA6" s="447" t="s">
        <v>121</v>
      </c>
      <c r="BB6" s="444"/>
      <c r="BC6" s="183" t="s">
        <v>130</v>
      </c>
      <c r="BD6" s="448" t="s">
        <v>122</v>
      </c>
      <c r="BE6" s="444"/>
      <c r="BF6" s="457" t="s">
        <v>263</v>
      </c>
      <c r="BG6" s="458" t="s">
        <v>264</v>
      </c>
      <c r="BH6" s="458" t="s">
        <v>265</v>
      </c>
      <c r="BI6" s="449" t="s">
        <v>120</v>
      </c>
      <c r="BJ6" s="450"/>
      <c r="BK6" s="451" t="s">
        <v>121</v>
      </c>
      <c r="BL6" s="452"/>
      <c r="BM6" s="452"/>
      <c r="BN6" s="450"/>
      <c r="BO6" s="197" t="s">
        <v>130</v>
      </c>
      <c r="BP6" s="453" t="s">
        <v>122</v>
      </c>
      <c r="BQ6" s="450"/>
      <c r="BR6" s="454" t="s">
        <v>120</v>
      </c>
      <c r="BS6" s="450"/>
      <c r="BT6" s="455" t="s">
        <v>121</v>
      </c>
      <c r="BU6" s="450"/>
      <c r="BV6" s="203" t="s">
        <v>130</v>
      </c>
      <c r="BW6" s="456" t="s">
        <v>122</v>
      </c>
      <c r="BX6" s="450"/>
      <c r="BY6" s="460" t="s">
        <v>266</v>
      </c>
      <c r="BZ6" s="460" t="s">
        <v>267</v>
      </c>
      <c r="CA6" s="460" t="s">
        <v>268</v>
      </c>
    </row>
    <row r="7" spans="1:79" ht="112.5" customHeight="1">
      <c r="A7" s="110" t="s">
        <v>217</v>
      </c>
      <c r="B7" s="111" t="s">
        <v>7</v>
      </c>
      <c r="C7" s="111" t="s">
        <v>91</v>
      </c>
      <c r="D7" s="112" t="s">
        <v>19</v>
      </c>
      <c r="E7" s="111" t="s">
        <v>21</v>
      </c>
      <c r="F7" s="111" t="s">
        <v>269</v>
      </c>
      <c r="G7" s="113" t="s">
        <v>142</v>
      </c>
      <c r="H7" s="112" t="s">
        <v>31</v>
      </c>
      <c r="I7" s="112" t="s">
        <v>270</v>
      </c>
      <c r="J7" s="112" t="s">
        <v>271</v>
      </c>
      <c r="K7" s="112" t="s">
        <v>49</v>
      </c>
      <c r="L7" s="112" t="s">
        <v>155</v>
      </c>
      <c r="M7" s="132" t="s">
        <v>158</v>
      </c>
      <c r="N7" s="132" t="s">
        <v>160</v>
      </c>
      <c r="O7" s="132" t="s">
        <v>161</v>
      </c>
      <c r="P7" s="132" t="s">
        <v>162</v>
      </c>
      <c r="Q7" s="146" t="s">
        <v>163</v>
      </c>
      <c r="R7" s="147" t="s">
        <v>164</v>
      </c>
      <c r="S7" s="147" t="s">
        <v>160</v>
      </c>
      <c r="T7" s="147" t="s">
        <v>165</v>
      </c>
      <c r="U7" s="147" t="s">
        <v>166</v>
      </c>
      <c r="V7" s="148" t="s">
        <v>167</v>
      </c>
      <c r="W7" s="149" t="s">
        <v>168</v>
      </c>
      <c r="X7" s="149" t="s">
        <v>169</v>
      </c>
      <c r="Y7" s="112" t="s">
        <v>170</v>
      </c>
      <c r="Z7" s="112" t="s">
        <v>171</v>
      </c>
      <c r="AA7" s="112" t="s">
        <v>172</v>
      </c>
      <c r="AB7" s="112" t="s">
        <v>173</v>
      </c>
      <c r="AC7" s="160" t="s">
        <v>174</v>
      </c>
      <c r="AD7" s="161" t="s">
        <v>175</v>
      </c>
      <c r="AE7" s="161" t="s">
        <v>176</v>
      </c>
      <c r="AF7" s="132" t="s">
        <v>177</v>
      </c>
      <c r="AG7" s="132" t="s">
        <v>178</v>
      </c>
      <c r="AH7" s="168" t="s">
        <v>179</v>
      </c>
      <c r="AI7" s="165" t="s">
        <v>180</v>
      </c>
      <c r="AJ7" s="169" t="s">
        <v>181</v>
      </c>
      <c r="AK7" s="170" t="s">
        <v>175</v>
      </c>
      <c r="AL7" s="170" t="s">
        <v>176</v>
      </c>
      <c r="AM7" s="419"/>
      <c r="AN7" s="419"/>
      <c r="AO7" s="426"/>
      <c r="AP7" s="176" t="s">
        <v>272</v>
      </c>
      <c r="AQ7" s="176" t="s">
        <v>273</v>
      </c>
      <c r="AR7" s="177" t="s">
        <v>170</v>
      </c>
      <c r="AS7" s="177" t="s">
        <v>171</v>
      </c>
      <c r="AT7" s="177" t="s">
        <v>274</v>
      </c>
      <c r="AU7" s="177" t="s">
        <v>275</v>
      </c>
      <c r="AV7" s="178" t="s">
        <v>174</v>
      </c>
      <c r="AW7" s="184" t="s">
        <v>276</v>
      </c>
      <c r="AX7" s="184" t="s">
        <v>277</v>
      </c>
      <c r="AY7" s="185" t="s">
        <v>278</v>
      </c>
      <c r="AZ7" s="185" t="s">
        <v>279</v>
      </c>
      <c r="BA7" s="186" t="s">
        <v>280</v>
      </c>
      <c r="BB7" s="186" t="s">
        <v>281</v>
      </c>
      <c r="BC7" s="187" t="s">
        <v>181</v>
      </c>
      <c r="BD7" s="188" t="s">
        <v>276</v>
      </c>
      <c r="BE7" s="188" t="s">
        <v>277</v>
      </c>
      <c r="BF7" s="444"/>
      <c r="BG7" s="459"/>
      <c r="BH7" s="459"/>
      <c r="BI7" s="191" t="s">
        <v>282</v>
      </c>
      <c r="BJ7" s="191" t="s">
        <v>283</v>
      </c>
      <c r="BK7" s="192" t="s">
        <v>170</v>
      </c>
      <c r="BL7" s="192" t="s">
        <v>171</v>
      </c>
      <c r="BM7" s="192" t="s">
        <v>284</v>
      </c>
      <c r="BN7" s="192" t="s">
        <v>285</v>
      </c>
      <c r="BO7" s="197" t="s">
        <v>174</v>
      </c>
      <c r="BP7" s="198" t="s">
        <v>286</v>
      </c>
      <c r="BQ7" s="198" t="s">
        <v>287</v>
      </c>
      <c r="BR7" s="199" t="s">
        <v>288</v>
      </c>
      <c r="BS7" s="199" t="s">
        <v>289</v>
      </c>
      <c r="BT7" s="200" t="s">
        <v>290</v>
      </c>
      <c r="BU7" s="200" t="s">
        <v>291</v>
      </c>
      <c r="BV7" s="203" t="s">
        <v>181</v>
      </c>
      <c r="BW7" s="204" t="s">
        <v>286</v>
      </c>
      <c r="BX7" s="204" t="s">
        <v>287</v>
      </c>
      <c r="BY7" s="461"/>
      <c r="BZ7" s="461"/>
      <c r="CA7" s="461"/>
    </row>
    <row r="8" spans="1:79" ht="245.25" customHeight="1">
      <c r="A8" s="114" t="str">
        <f t="array" ref="A8">IFERROR(INDEX(Riesgos!$A$7:$M$64,MATCH(E8,INDEX(Riesgos!$A$7:$M$64,,MATCH(E$7,Riesgos!$A$6:$M$6,0)),0),MATCH(A$7,Riesgos!$A$6:$M$6,0)),"")</f>
        <v/>
      </c>
      <c r="B8" s="115" t="s">
        <v>102</v>
      </c>
      <c r="C8" s="116"/>
      <c r="D8" s="117" t="s">
        <v>106</v>
      </c>
      <c r="E8" s="115" t="s">
        <v>292</v>
      </c>
      <c r="F8" s="118"/>
      <c r="G8" s="119">
        <f t="shared" ref="G8:G10" si="0">IF(ISTEXT(E8),1,"")</f>
        <v>1</v>
      </c>
      <c r="H8" s="120" t="s">
        <v>293</v>
      </c>
      <c r="I8" s="133" t="s">
        <v>294</v>
      </c>
      <c r="J8" s="134" t="s">
        <v>294</v>
      </c>
      <c r="K8" s="135" t="s">
        <v>190</v>
      </c>
      <c r="L8" s="115" t="s">
        <v>295</v>
      </c>
      <c r="M8" s="136" t="s">
        <v>296</v>
      </c>
      <c r="N8" s="117" t="s">
        <v>193</v>
      </c>
      <c r="O8" s="137"/>
      <c r="P8" s="138"/>
      <c r="Q8" s="150"/>
      <c r="R8" s="151"/>
      <c r="S8" s="151"/>
      <c r="T8" s="151"/>
      <c r="U8" s="151"/>
      <c r="V8" s="152"/>
      <c r="W8" s="153"/>
      <c r="X8" s="154"/>
      <c r="Y8" s="151"/>
      <c r="Z8" s="151"/>
      <c r="AA8" s="154"/>
      <c r="AB8" s="154"/>
      <c r="AC8" s="151" t="s">
        <v>297</v>
      </c>
      <c r="AD8" s="151" t="s">
        <v>297</v>
      </c>
      <c r="AE8" s="151" t="s">
        <v>297</v>
      </c>
      <c r="AF8" s="162"/>
      <c r="AG8" s="162"/>
      <c r="AH8" s="162"/>
      <c r="AI8" s="171"/>
      <c r="AJ8" s="162"/>
      <c r="AK8" s="162"/>
      <c r="AL8" s="162"/>
      <c r="AM8" s="162"/>
      <c r="AN8" s="172"/>
      <c r="AO8" s="179"/>
      <c r="AP8" s="180"/>
      <c r="AQ8" s="181"/>
      <c r="AR8" s="181"/>
      <c r="AS8" s="181"/>
      <c r="AT8" s="181"/>
      <c r="AU8" s="181"/>
      <c r="AV8" s="181"/>
      <c r="AW8" s="181"/>
      <c r="AX8" s="181"/>
      <c r="AY8" s="189"/>
      <c r="AZ8" s="189"/>
      <c r="BA8" s="189"/>
      <c r="BB8" s="189"/>
      <c r="BC8" s="189"/>
      <c r="BD8" s="189"/>
      <c r="BE8" s="189"/>
      <c r="BF8" s="193"/>
      <c r="BG8" s="189"/>
      <c r="BH8" s="189"/>
      <c r="BI8" s="194"/>
      <c r="BJ8" s="195"/>
      <c r="BK8" s="195"/>
      <c r="BL8" s="195"/>
      <c r="BM8" s="195"/>
      <c r="BN8" s="195"/>
      <c r="BO8" s="195"/>
      <c r="BP8" s="195"/>
      <c r="BQ8" s="195"/>
      <c r="BR8" s="201"/>
      <c r="BS8" s="201"/>
      <c r="BT8" s="201"/>
      <c r="BU8" s="201"/>
      <c r="BV8" s="201"/>
      <c r="BW8" s="201"/>
      <c r="BX8" s="201"/>
      <c r="BY8" s="201"/>
      <c r="BZ8" s="201"/>
      <c r="CA8" s="201"/>
    </row>
    <row r="9" spans="1:79" ht="245.25" customHeight="1">
      <c r="A9" s="114"/>
      <c r="B9" s="115" t="s">
        <v>102</v>
      </c>
      <c r="C9" s="116"/>
      <c r="D9" s="117" t="s">
        <v>106</v>
      </c>
      <c r="E9" s="115" t="s">
        <v>292</v>
      </c>
      <c r="F9" s="118"/>
      <c r="G9" s="119">
        <f t="shared" si="0"/>
        <v>1</v>
      </c>
      <c r="H9" s="120" t="s">
        <v>293</v>
      </c>
      <c r="I9" s="133" t="s">
        <v>294</v>
      </c>
      <c r="J9" s="134" t="s">
        <v>294</v>
      </c>
      <c r="K9" s="135" t="s">
        <v>190</v>
      </c>
      <c r="L9" s="115" t="s">
        <v>295</v>
      </c>
      <c r="M9" s="347" t="s">
        <v>298</v>
      </c>
      <c r="N9" s="117" t="s">
        <v>193</v>
      </c>
      <c r="O9" s="346" t="s">
        <v>299</v>
      </c>
      <c r="P9" s="348" t="s">
        <v>300</v>
      </c>
      <c r="Q9" s="150"/>
      <c r="R9" s="151"/>
      <c r="S9" s="151"/>
      <c r="T9" s="151"/>
      <c r="U9" s="151"/>
      <c r="V9" s="152"/>
      <c r="W9" s="155" t="s">
        <v>301</v>
      </c>
      <c r="X9" s="156" t="s">
        <v>302</v>
      </c>
      <c r="Y9" s="151" t="s">
        <v>303</v>
      </c>
      <c r="Z9" s="151"/>
      <c r="AA9" s="154"/>
      <c r="AB9" s="154"/>
      <c r="AC9" s="151" t="s">
        <v>297</v>
      </c>
      <c r="AD9" s="151" t="s">
        <v>297</v>
      </c>
      <c r="AE9" s="151" t="s">
        <v>297</v>
      </c>
      <c r="AF9" s="162"/>
      <c r="AG9" s="162"/>
      <c r="AH9" s="162"/>
      <c r="AI9" s="171"/>
      <c r="AJ9" s="162"/>
      <c r="AK9" s="162"/>
      <c r="AL9" s="162"/>
      <c r="AM9" s="162"/>
      <c r="AN9" s="172"/>
      <c r="AO9" s="179"/>
      <c r="AP9" s="180"/>
      <c r="AQ9" s="181"/>
      <c r="AR9" s="181"/>
      <c r="AS9" s="181"/>
      <c r="AT9" s="181"/>
      <c r="AU9" s="181"/>
      <c r="AV9" s="181"/>
      <c r="AW9" s="181"/>
      <c r="AX9" s="181"/>
      <c r="AY9" s="189"/>
      <c r="AZ9" s="189"/>
      <c r="BA9" s="189"/>
      <c r="BB9" s="189"/>
      <c r="BC9" s="189"/>
      <c r="BD9" s="189"/>
      <c r="BE9" s="189"/>
      <c r="BF9" s="193"/>
      <c r="BG9" s="189"/>
      <c r="BH9" s="189"/>
      <c r="BI9" s="194"/>
      <c r="BJ9" s="195"/>
      <c r="BK9" s="195"/>
      <c r="BL9" s="195"/>
      <c r="BM9" s="195"/>
      <c r="BN9" s="195"/>
      <c r="BO9" s="195"/>
      <c r="BP9" s="195"/>
      <c r="BQ9" s="195"/>
      <c r="BR9" s="201"/>
      <c r="BS9" s="201"/>
      <c r="BT9" s="201"/>
      <c r="BU9" s="201"/>
      <c r="BV9" s="201"/>
      <c r="BW9" s="201"/>
      <c r="BX9" s="201"/>
      <c r="BY9" s="201"/>
      <c r="BZ9" s="201"/>
      <c r="CA9" s="201"/>
    </row>
    <row r="10" spans="1:79" ht="245.25" customHeight="1">
      <c r="A10" s="114"/>
      <c r="B10" s="115" t="s">
        <v>102</v>
      </c>
      <c r="C10" s="116"/>
      <c r="D10" s="117" t="s">
        <v>106</v>
      </c>
      <c r="E10" s="115" t="s">
        <v>292</v>
      </c>
      <c r="F10" s="118"/>
      <c r="G10" s="119">
        <f t="shared" si="0"/>
        <v>1</v>
      </c>
      <c r="H10" s="120" t="s">
        <v>293</v>
      </c>
      <c r="I10" s="133" t="s">
        <v>294</v>
      </c>
      <c r="J10" s="134" t="s">
        <v>294</v>
      </c>
      <c r="K10" s="135" t="s">
        <v>190</v>
      </c>
      <c r="L10" s="115" t="s">
        <v>295</v>
      </c>
      <c r="M10" s="347" t="s">
        <v>198</v>
      </c>
      <c r="N10" s="117" t="s">
        <v>193</v>
      </c>
      <c r="O10" s="137"/>
      <c r="P10" s="138"/>
      <c r="Q10" s="150"/>
      <c r="R10" s="151"/>
      <c r="S10" s="151"/>
      <c r="T10" s="151"/>
      <c r="U10" s="151"/>
      <c r="V10" s="152"/>
      <c r="W10" s="155" t="s">
        <v>304</v>
      </c>
      <c r="X10" s="154" t="s">
        <v>305</v>
      </c>
      <c r="Y10" s="163">
        <v>1</v>
      </c>
      <c r="Z10" s="151">
        <v>1</v>
      </c>
      <c r="AA10" s="154"/>
      <c r="AB10" s="154"/>
      <c r="AC10" s="151" t="s">
        <v>297</v>
      </c>
      <c r="AD10" s="151" t="s">
        <v>297</v>
      </c>
      <c r="AE10" s="151" t="s">
        <v>297</v>
      </c>
      <c r="AF10" s="162"/>
      <c r="AG10" s="162"/>
      <c r="AH10" s="162"/>
      <c r="AI10" s="171"/>
      <c r="AJ10" s="162"/>
      <c r="AK10" s="162"/>
      <c r="AL10" s="162"/>
      <c r="AM10" s="162"/>
      <c r="AN10" s="172"/>
      <c r="AO10" s="179"/>
      <c r="AP10" s="180"/>
      <c r="AQ10" s="181"/>
      <c r="AR10" s="181"/>
      <c r="AS10" s="181"/>
      <c r="AT10" s="181"/>
      <c r="AU10" s="181"/>
      <c r="AV10" s="181"/>
      <c r="AW10" s="181"/>
      <c r="AX10" s="181"/>
      <c r="AY10" s="189"/>
      <c r="AZ10" s="189"/>
      <c r="BA10" s="189"/>
      <c r="BB10" s="189"/>
      <c r="BC10" s="189"/>
      <c r="BD10" s="189"/>
      <c r="BE10" s="189"/>
      <c r="BF10" s="193"/>
      <c r="BG10" s="189"/>
      <c r="BH10" s="189"/>
      <c r="BI10" s="194"/>
      <c r="BJ10" s="195"/>
      <c r="BK10" s="195"/>
      <c r="BL10" s="195"/>
      <c r="BM10" s="195"/>
      <c r="BN10" s="195"/>
      <c r="BO10" s="195"/>
      <c r="BP10" s="195"/>
      <c r="BQ10" s="195"/>
      <c r="BR10" s="201"/>
      <c r="BS10" s="201"/>
      <c r="BT10" s="201"/>
      <c r="BU10" s="201"/>
      <c r="BV10" s="201"/>
      <c r="BW10" s="201"/>
      <c r="BX10" s="201"/>
      <c r="BY10" s="201"/>
      <c r="BZ10" s="201"/>
      <c r="CA10" s="201"/>
    </row>
    <row r="11" spans="1:79" ht="151.5" customHeight="1">
      <c r="A11" s="121" t="str">
        <f t="array" ref="A11">IFERROR(INDEX(Riesgos!$A$7:$M$64,MATCH(E11,INDEX(Riesgos!$A$7:$M$64,,MATCH(E$7,Riesgos!$A$6:$M$6,0)),0),MATCH(A$7,Riesgos!$A$6:$M$6,0)),"")</f>
        <v/>
      </c>
      <c r="B11" s="115" t="s">
        <v>102</v>
      </c>
      <c r="C11" s="122"/>
      <c r="D11" s="117" t="s">
        <v>306</v>
      </c>
      <c r="E11" s="117" t="s">
        <v>307</v>
      </c>
      <c r="F11" s="117"/>
      <c r="G11" s="123">
        <f t="shared" ref="G11:G12" si="1">IF(ISTEXT(E11),1+G8,"")</f>
        <v>2</v>
      </c>
      <c r="H11" s="124" t="s">
        <v>308</v>
      </c>
      <c r="I11" s="133" t="s">
        <v>294</v>
      </c>
      <c r="J11" s="134" t="s">
        <v>294</v>
      </c>
      <c r="K11" s="135" t="s">
        <v>202</v>
      </c>
      <c r="L11" s="117" t="s">
        <v>309</v>
      </c>
      <c r="M11" s="347" t="s">
        <v>310</v>
      </c>
      <c r="N11" s="117" t="s">
        <v>193</v>
      </c>
      <c r="O11" s="139"/>
      <c r="P11" s="140"/>
      <c r="Q11" s="157"/>
      <c r="R11" s="141"/>
      <c r="S11" s="141"/>
      <c r="T11" s="141"/>
      <c r="U11" s="141"/>
      <c r="V11" s="158"/>
      <c r="W11" s="141"/>
      <c r="X11" s="141"/>
      <c r="Y11" s="141"/>
      <c r="Z11" s="141"/>
      <c r="AA11" s="141"/>
      <c r="AB11" s="141"/>
      <c r="AC11" s="163"/>
      <c r="AD11" s="141"/>
      <c r="AE11" s="141"/>
      <c r="AF11" s="164"/>
      <c r="AG11" s="164"/>
      <c r="AH11" s="164"/>
      <c r="AI11" s="173"/>
      <c r="AJ11" s="162"/>
      <c r="AK11" s="162"/>
      <c r="AL11" s="162"/>
      <c r="AM11" s="164"/>
      <c r="AN11" s="174"/>
      <c r="AO11" s="182"/>
      <c r="AP11" s="180"/>
      <c r="AQ11" s="180"/>
      <c r="AR11" s="180"/>
      <c r="AS11" s="180"/>
      <c r="AT11" s="180"/>
      <c r="AU11" s="180"/>
      <c r="AV11" s="181"/>
      <c r="AW11" s="180"/>
      <c r="AX11" s="180"/>
      <c r="AY11" s="190"/>
      <c r="AZ11" s="190"/>
      <c r="BA11" s="190"/>
      <c r="BB11" s="190"/>
      <c r="BC11" s="189"/>
      <c r="BD11" s="189"/>
      <c r="BE11" s="189"/>
      <c r="BF11" s="196"/>
      <c r="BG11" s="190"/>
      <c r="BH11" s="190"/>
      <c r="BI11" s="194"/>
      <c r="BJ11" s="194"/>
      <c r="BK11" s="194"/>
      <c r="BL11" s="194"/>
      <c r="BM11" s="194"/>
      <c r="BN11" s="194"/>
      <c r="BO11" s="195"/>
      <c r="BP11" s="194"/>
      <c r="BQ11" s="194"/>
      <c r="BR11" s="202"/>
      <c r="BS11" s="202"/>
      <c r="BT11" s="202"/>
      <c r="BU11" s="202"/>
      <c r="BV11" s="201"/>
      <c r="BW11" s="201"/>
      <c r="BX11" s="201"/>
      <c r="BY11" s="202"/>
      <c r="BZ11" s="202"/>
      <c r="CA11" s="202"/>
    </row>
    <row r="12" spans="1:79" ht="151.5" customHeight="1">
      <c r="A12" s="121" t="str">
        <f t="array" ref="A12">IFERROR(INDEX(Riesgos!$A$7:$M$64,MATCH(E12,INDEX(Riesgos!$A$7:$M$64,,MATCH(E$7,Riesgos!$A$6:$M$6,0)),0),MATCH(A$7,Riesgos!$A$6:$M$6,0)),"")</f>
        <v/>
      </c>
      <c r="B12" s="115" t="s">
        <v>102</v>
      </c>
      <c r="C12" s="122"/>
      <c r="D12" s="117" t="s">
        <v>306</v>
      </c>
      <c r="E12" s="117" t="s">
        <v>307</v>
      </c>
      <c r="F12" s="117"/>
      <c r="G12" s="123">
        <f t="shared" si="1"/>
        <v>2</v>
      </c>
      <c r="H12" s="124" t="s">
        <v>308</v>
      </c>
      <c r="I12" s="133" t="s">
        <v>294</v>
      </c>
      <c r="J12" s="134" t="s">
        <v>294</v>
      </c>
      <c r="K12" s="135" t="s">
        <v>202</v>
      </c>
      <c r="L12" s="117" t="s">
        <v>311</v>
      </c>
      <c r="M12" s="347" t="s">
        <v>211</v>
      </c>
      <c r="N12" s="141"/>
      <c r="O12" s="139"/>
      <c r="P12" s="140"/>
      <c r="Q12" s="157"/>
      <c r="R12" s="141"/>
      <c r="S12" s="141"/>
      <c r="T12" s="141"/>
      <c r="U12" s="141"/>
      <c r="V12" s="158"/>
      <c r="W12" s="141"/>
      <c r="X12" s="141"/>
      <c r="Y12" s="141"/>
      <c r="Z12" s="141"/>
      <c r="AA12" s="141"/>
      <c r="AB12" s="141"/>
      <c r="AC12" s="163"/>
      <c r="AD12" s="141"/>
      <c r="AE12" s="141"/>
      <c r="AF12" s="164"/>
      <c r="AG12" s="164"/>
      <c r="AH12" s="164"/>
      <c r="AI12" s="173"/>
      <c r="AJ12" s="162"/>
      <c r="AK12" s="162"/>
      <c r="AL12" s="162"/>
      <c r="AM12" s="164"/>
      <c r="AN12" s="174"/>
      <c r="AO12" s="182"/>
      <c r="AP12" s="180"/>
      <c r="AQ12" s="180"/>
      <c r="AR12" s="180"/>
      <c r="AS12" s="180"/>
      <c r="AT12" s="180"/>
      <c r="AU12" s="180"/>
      <c r="AV12" s="181"/>
      <c r="AW12" s="180"/>
      <c r="AX12" s="180"/>
      <c r="AY12" s="190"/>
      <c r="AZ12" s="190"/>
      <c r="BA12" s="190"/>
      <c r="BB12" s="190"/>
      <c r="BC12" s="189"/>
      <c r="BD12" s="189"/>
      <c r="BE12" s="189"/>
      <c r="BF12" s="196"/>
      <c r="BG12" s="190"/>
      <c r="BH12" s="190"/>
      <c r="BI12" s="194"/>
      <c r="BJ12" s="194"/>
      <c r="BK12" s="194"/>
      <c r="BL12" s="194"/>
      <c r="BM12" s="194"/>
      <c r="BN12" s="194"/>
      <c r="BO12" s="195"/>
      <c r="BP12" s="194"/>
      <c r="BQ12" s="194"/>
      <c r="BR12" s="202"/>
      <c r="BS12" s="202"/>
      <c r="BT12" s="202"/>
      <c r="BU12" s="202"/>
      <c r="BV12" s="201"/>
      <c r="BW12" s="201"/>
      <c r="BX12" s="201"/>
      <c r="BY12" s="202"/>
      <c r="BZ12" s="202"/>
      <c r="CA12" s="202"/>
    </row>
    <row r="13" spans="1:79" ht="151.5" customHeight="1">
      <c r="A13" s="121" t="str">
        <f t="array" ref="A13">IFERROR(INDEX(Riesgos!$A$7:$M$64,MATCH(E13,INDEX(Riesgos!$A$7:$M$64,,MATCH(E$7,Riesgos!$A$6:$M$6,0)),0),MATCH(A$7,Riesgos!$A$6:$M$6,0)),"")</f>
        <v/>
      </c>
      <c r="B13" s="125" t="str">
        <f t="array" ref="B13">IFERROR(INDEX(Riesgos!$A$7:$M$64,MATCH(E13,INDEX(Riesgos!$A$7:$M$64,,MATCH(E$7,Riesgos!$A$6:$M$6,0)),0),MATCH(B$7,Riesgos!$A$6:$M$6,0)),"")</f>
        <v/>
      </c>
      <c r="C13" s="125"/>
      <c r="D13" s="126" t="str">
        <f t="array" ref="D13">IFERROR(INDEX(Riesgos!$A$7:$M$64,MATCH(E13,INDEX(Riesgos!$A$7:$M$64,,MATCH(E$7,Riesgos!$A$6:$M$6,0)),0),MATCH(D$7,Riesgos!$A$6:$M$6,0)),"")</f>
        <v/>
      </c>
      <c r="E13" s="127"/>
      <c r="F13" s="127"/>
      <c r="G13" s="128" t="str">
        <f t="shared" ref="G13:G253" si="2">IF(ISTEXT(E13),1+G12,"")</f>
        <v/>
      </c>
      <c r="H13" s="129"/>
      <c r="I13" s="142" t="str">
        <f>IF(A12=A13,IFERROR(IF(AND(#REF!="Probabilidad",#REF!="Probabilidad"),(#REF!-(+#REF!*#REF!)),IF(#REF!="Probabilidad",(#REF!-(+#REF!*#REF!)),IF(#REF!="Impacto",#REF!,""))),""),IFERROR(IF(#REF!="Probabilidad",(#REF!-(+#REF!*#REF!)),IF(#REF!="Impacto",#REF!,"")),""))</f>
        <v/>
      </c>
      <c r="J13" s="143" t="str">
        <f>IFERROR(IF(I13="","",IF(I13&lt;='Listas y tablas'!$L$3,"Muy Baja",IF(I13&lt;='Listas y tablas'!$L$4,"Baja",IF(I13&lt;='Listas y tablas'!$L$5,"Media",IF(I13&lt;='Listas y tablas'!$L$6,"Alta","Muy Alta"))))),"")</f>
        <v/>
      </c>
      <c r="K13" s="144"/>
      <c r="L13" s="145"/>
      <c r="M13" s="141"/>
      <c r="N13" s="141"/>
      <c r="O13" s="141"/>
      <c r="P13" s="141"/>
      <c r="Q13" s="157"/>
      <c r="R13" s="141"/>
      <c r="S13" s="141"/>
      <c r="T13" s="141"/>
      <c r="U13" s="141"/>
      <c r="V13" s="158"/>
      <c r="W13" s="141"/>
      <c r="X13" s="141"/>
      <c r="Y13" s="141"/>
      <c r="Z13" s="141"/>
      <c r="AA13" s="141"/>
      <c r="AB13" s="141"/>
      <c r="AC13" s="163"/>
      <c r="AD13" s="141"/>
      <c r="AE13" s="141"/>
      <c r="AF13" s="164"/>
      <c r="AG13" s="164"/>
      <c r="AH13" s="164"/>
      <c r="AI13" s="173"/>
      <c r="AJ13" s="162"/>
      <c r="AK13" s="162"/>
      <c r="AL13" s="162"/>
      <c r="AM13" s="164"/>
      <c r="AN13" s="174"/>
      <c r="AO13" s="182"/>
      <c r="AP13" s="180"/>
      <c r="AQ13" s="180"/>
      <c r="AR13" s="180"/>
      <c r="AS13" s="180"/>
      <c r="AT13" s="180"/>
      <c r="AU13" s="180"/>
      <c r="AV13" s="181"/>
      <c r="AW13" s="180"/>
      <c r="AX13" s="180"/>
      <c r="AY13" s="190"/>
      <c r="AZ13" s="190"/>
      <c r="BA13" s="190"/>
      <c r="BB13" s="190"/>
      <c r="BC13" s="189"/>
      <c r="BD13" s="189"/>
      <c r="BE13" s="189"/>
      <c r="BF13" s="196"/>
      <c r="BG13" s="190"/>
      <c r="BH13" s="190"/>
      <c r="BI13" s="194"/>
      <c r="BJ13" s="194"/>
      <c r="BK13" s="194"/>
      <c r="BL13" s="194"/>
      <c r="BM13" s="194"/>
      <c r="BN13" s="194"/>
      <c r="BO13" s="195"/>
      <c r="BP13" s="194"/>
      <c r="BQ13" s="194"/>
      <c r="BR13" s="202"/>
      <c r="BS13" s="202"/>
      <c r="BT13" s="202"/>
      <c r="BU13" s="202"/>
      <c r="BV13" s="201"/>
      <c r="BW13" s="201"/>
      <c r="BX13" s="201"/>
      <c r="BY13" s="202"/>
      <c r="BZ13" s="202"/>
      <c r="CA13" s="202"/>
    </row>
    <row r="14" spans="1:79" ht="151.5" customHeight="1">
      <c r="A14" s="121" t="str">
        <f t="array" ref="A14">IFERROR(INDEX(Riesgos!$A$7:$M$64,MATCH(E14,INDEX(Riesgos!$A$7:$M$64,,MATCH(E$7,Riesgos!$A$6:$M$6,0)),0),MATCH(A$7,Riesgos!$A$6:$M$6,0)),"")</f>
        <v/>
      </c>
      <c r="B14" s="125" t="str">
        <f t="array" ref="B14">IFERROR(INDEX(Riesgos!$A$7:$M$64,MATCH(E14,INDEX(Riesgos!$A$7:$M$64,,MATCH(E$7,Riesgos!$A$6:$M$6,0)),0),MATCH(B$7,Riesgos!$A$6:$M$6,0)),"")</f>
        <v/>
      </c>
      <c r="C14" s="125"/>
      <c r="D14" s="126" t="str">
        <f t="array" ref="D14">IFERROR(INDEX(Riesgos!$A$7:$M$64,MATCH(E14,INDEX(Riesgos!$A$7:$M$64,,MATCH(E$7,Riesgos!$A$6:$M$6,0)),0),MATCH(D$7,Riesgos!$A$6:$M$6,0)),"")</f>
        <v/>
      </c>
      <c r="E14" s="127"/>
      <c r="F14" s="127"/>
      <c r="G14" s="128" t="str">
        <f t="shared" si="2"/>
        <v/>
      </c>
      <c r="H14" s="129"/>
      <c r="I14" s="142" t="str">
        <f>IF(A13=A14,IFERROR(IF(AND(#REF!="Probabilidad",#REF!="Probabilidad"),(#REF!-(+#REF!*#REF!)),IF(#REF!="Probabilidad",(#REF!-(+#REF!*#REF!)),IF(#REF!="Impacto",#REF!,""))),""),IFERROR(IF(#REF!="Probabilidad",(#REF!-(+#REF!*#REF!)),IF(#REF!="Impacto",#REF!,"")),""))</f>
        <v/>
      </c>
      <c r="J14" s="143" t="str">
        <f>IFERROR(IF(I14="","",IF(I14&lt;='Listas y tablas'!$L$3,"Muy Baja",IF(I14&lt;='Listas y tablas'!$L$4,"Baja",IF(I14&lt;='Listas y tablas'!$L$5,"Media",IF(I14&lt;='Listas y tablas'!$L$6,"Alta","Muy Alta"))))),"")</f>
        <v/>
      </c>
      <c r="K14" s="144"/>
      <c r="L14" s="145"/>
      <c r="M14" s="141"/>
      <c r="N14" s="141"/>
      <c r="O14" s="141"/>
      <c r="P14" s="141"/>
      <c r="Q14" s="157"/>
      <c r="R14" s="141"/>
      <c r="S14" s="141"/>
      <c r="T14" s="141"/>
      <c r="U14" s="141"/>
      <c r="V14" s="158"/>
      <c r="W14" s="141"/>
      <c r="X14" s="141"/>
      <c r="Y14" s="141"/>
      <c r="Z14" s="141"/>
      <c r="AA14" s="141"/>
      <c r="AB14" s="141"/>
      <c r="AC14" s="163"/>
      <c r="AD14" s="141"/>
      <c r="AE14" s="141"/>
      <c r="AF14" s="164"/>
      <c r="AG14" s="164"/>
      <c r="AH14" s="164"/>
      <c r="AI14" s="173"/>
      <c r="AJ14" s="162"/>
      <c r="AK14" s="162"/>
      <c r="AL14" s="162"/>
      <c r="AM14" s="164"/>
      <c r="AN14" s="174"/>
      <c r="AO14" s="182"/>
      <c r="AP14" s="180"/>
      <c r="AQ14" s="180"/>
      <c r="AR14" s="180"/>
      <c r="AS14" s="180"/>
      <c r="AT14" s="180"/>
      <c r="AU14" s="180"/>
      <c r="AV14" s="181"/>
      <c r="AW14" s="180"/>
      <c r="AX14" s="180"/>
      <c r="AY14" s="190"/>
      <c r="AZ14" s="190"/>
      <c r="BA14" s="190"/>
      <c r="BB14" s="190"/>
      <c r="BC14" s="189"/>
      <c r="BD14" s="189"/>
      <c r="BE14" s="189"/>
      <c r="BF14" s="196"/>
      <c r="BG14" s="190"/>
      <c r="BH14" s="190"/>
      <c r="BI14" s="194"/>
      <c r="BJ14" s="194"/>
      <c r="BK14" s="194"/>
      <c r="BL14" s="194"/>
      <c r="BM14" s="194"/>
      <c r="BN14" s="194"/>
      <c r="BO14" s="195"/>
      <c r="BP14" s="194"/>
      <c r="BQ14" s="194"/>
      <c r="BR14" s="202"/>
      <c r="BS14" s="202"/>
      <c r="BT14" s="202"/>
      <c r="BU14" s="202"/>
      <c r="BV14" s="201"/>
      <c r="BW14" s="201"/>
      <c r="BX14" s="201"/>
      <c r="BY14" s="202"/>
      <c r="BZ14" s="202"/>
      <c r="CA14" s="202"/>
    </row>
    <row r="15" spans="1:79" ht="151.5" customHeight="1">
      <c r="A15" s="121" t="str">
        <f t="array" ref="A15">IFERROR(INDEX(Riesgos!$A$7:$M$64,MATCH(E15,INDEX(Riesgos!$A$7:$M$64,,MATCH(E$7,Riesgos!$A$6:$M$6,0)),0),MATCH(A$7,Riesgos!$A$6:$M$6,0)),"")</f>
        <v/>
      </c>
      <c r="B15" s="125" t="str">
        <f t="array" ref="B15">IFERROR(INDEX(Riesgos!$A$7:$M$64,MATCH(E15,INDEX(Riesgos!$A$7:$M$64,,MATCH(E$7,Riesgos!$A$6:$M$6,0)),0),MATCH(B$7,Riesgos!$A$6:$M$6,0)),"")</f>
        <v/>
      </c>
      <c r="C15" s="125"/>
      <c r="D15" s="126" t="str">
        <f t="array" ref="D15">IFERROR(INDEX(Riesgos!$A$7:$M$64,MATCH(E15,INDEX(Riesgos!$A$7:$M$64,,MATCH(E$7,Riesgos!$A$6:$M$6,0)),0),MATCH(D$7,Riesgos!$A$6:$M$6,0)),"")</f>
        <v/>
      </c>
      <c r="E15" s="127"/>
      <c r="F15" s="127"/>
      <c r="G15" s="128" t="str">
        <f t="shared" si="2"/>
        <v/>
      </c>
      <c r="H15" s="129"/>
      <c r="I15" s="142" t="str">
        <f>IF(A14=A15,IFERROR(IF(AND(#REF!="Probabilidad",#REF!="Probabilidad"),(#REF!-(+#REF!*#REF!)),IF(#REF!="Probabilidad",(#REF!-(+#REF!*#REF!)),IF(#REF!="Impacto",#REF!,""))),""),IFERROR(IF(#REF!="Probabilidad",(#REF!-(+#REF!*#REF!)),IF(#REF!="Impacto",#REF!,"")),""))</f>
        <v/>
      </c>
      <c r="J15" s="143" t="str">
        <f>IFERROR(IF(I15="","",IF(I15&lt;='Listas y tablas'!$L$3,"Muy Baja",IF(I15&lt;='Listas y tablas'!$L$4,"Baja",IF(I15&lt;='Listas y tablas'!$L$5,"Media",IF(I15&lt;='Listas y tablas'!$L$6,"Alta","Muy Alta"))))),"")</f>
        <v/>
      </c>
      <c r="K15" s="144"/>
      <c r="L15" s="145"/>
      <c r="M15" s="141"/>
      <c r="N15" s="141"/>
      <c r="O15" s="141"/>
      <c r="P15" s="141"/>
      <c r="Q15" s="157"/>
      <c r="R15" s="141"/>
      <c r="S15" s="141"/>
      <c r="T15" s="141"/>
      <c r="U15" s="141"/>
      <c r="V15" s="158"/>
      <c r="W15" s="141"/>
      <c r="X15" s="141"/>
      <c r="Y15" s="141"/>
      <c r="Z15" s="141"/>
      <c r="AA15" s="141"/>
      <c r="AB15" s="141"/>
      <c r="AC15" s="163"/>
      <c r="AD15" s="141"/>
      <c r="AE15" s="141"/>
      <c r="AF15" s="164"/>
      <c r="AG15" s="164"/>
      <c r="AH15" s="164"/>
      <c r="AI15" s="173"/>
      <c r="AJ15" s="162"/>
      <c r="AK15" s="162"/>
      <c r="AL15" s="162"/>
      <c r="AM15" s="164"/>
      <c r="AN15" s="174"/>
      <c r="AO15" s="182"/>
      <c r="AP15" s="180"/>
      <c r="AQ15" s="180"/>
      <c r="AR15" s="180"/>
      <c r="AS15" s="180"/>
      <c r="AT15" s="180"/>
      <c r="AU15" s="180"/>
      <c r="AV15" s="181"/>
      <c r="AW15" s="180"/>
      <c r="AX15" s="180"/>
      <c r="AY15" s="190"/>
      <c r="AZ15" s="190"/>
      <c r="BA15" s="190"/>
      <c r="BB15" s="190"/>
      <c r="BC15" s="189"/>
      <c r="BD15" s="189"/>
      <c r="BE15" s="189"/>
      <c r="BF15" s="196"/>
      <c r="BG15" s="190"/>
      <c r="BH15" s="190"/>
      <c r="BI15" s="194"/>
      <c r="BJ15" s="194"/>
      <c r="BK15" s="194"/>
      <c r="BL15" s="194"/>
      <c r="BM15" s="194"/>
      <c r="BN15" s="194"/>
      <c r="BO15" s="195"/>
      <c r="BP15" s="194"/>
      <c r="BQ15" s="194"/>
      <c r="BR15" s="202"/>
      <c r="BS15" s="202"/>
      <c r="BT15" s="202"/>
      <c r="BU15" s="202"/>
      <c r="BV15" s="201"/>
      <c r="BW15" s="201"/>
      <c r="BX15" s="201"/>
      <c r="BY15" s="202"/>
      <c r="BZ15" s="202"/>
      <c r="CA15" s="202"/>
    </row>
    <row r="16" spans="1:79" ht="151.5" customHeight="1">
      <c r="A16" s="121" t="str">
        <f t="array" ref="A16">IFERROR(INDEX(Riesgos!$A$7:$M$64,MATCH(E16,INDEX(Riesgos!$A$7:$M$64,,MATCH(E$7,Riesgos!$A$6:$M$6,0)),0),MATCH(A$7,Riesgos!$A$6:$M$6,0)),"")</f>
        <v/>
      </c>
      <c r="B16" s="125" t="str">
        <f t="array" ref="B16">IFERROR(INDEX(Riesgos!$A$7:$M$64,MATCH(E16,INDEX(Riesgos!$A$7:$M$64,,MATCH(E$7,Riesgos!$A$6:$M$6,0)),0),MATCH(B$7,Riesgos!$A$6:$M$6,0)),"")</f>
        <v/>
      </c>
      <c r="C16" s="125"/>
      <c r="D16" s="126" t="str">
        <f t="array" ref="D16">IFERROR(INDEX(Riesgos!$A$7:$M$64,MATCH(E16,INDEX(Riesgos!$A$7:$M$64,,MATCH(E$7,Riesgos!$A$6:$M$6,0)),0),MATCH(D$7,Riesgos!$A$6:$M$6,0)),"")</f>
        <v/>
      </c>
      <c r="E16" s="127"/>
      <c r="F16" s="127"/>
      <c r="G16" s="128" t="str">
        <f t="shared" si="2"/>
        <v/>
      </c>
      <c r="H16" s="129"/>
      <c r="I16" s="142" t="str">
        <f>IF(A15=A16,IFERROR(IF(AND(#REF!="Probabilidad",#REF!="Probabilidad"),(#REF!-(+#REF!*#REF!)),IF(#REF!="Probabilidad",(#REF!-(+#REF!*#REF!)),IF(#REF!="Impacto",#REF!,""))),""),IFERROR(IF(#REF!="Probabilidad",(#REF!-(+#REF!*#REF!)),IF(#REF!="Impacto",#REF!,"")),""))</f>
        <v/>
      </c>
      <c r="J16" s="143" t="str">
        <f>IFERROR(IF(I16="","",IF(I16&lt;='Listas y tablas'!$L$3,"Muy Baja",IF(I16&lt;='Listas y tablas'!$L$4,"Baja",IF(I16&lt;='Listas y tablas'!$L$5,"Media",IF(I16&lt;='Listas y tablas'!$L$6,"Alta","Muy Alta"))))),"")</f>
        <v/>
      </c>
      <c r="K16" s="144"/>
      <c r="L16" s="145"/>
      <c r="M16" s="141"/>
      <c r="N16" s="141"/>
      <c r="O16" s="141"/>
      <c r="P16" s="141"/>
      <c r="Q16" s="157"/>
      <c r="R16" s="141"/>
      <c r="S16" s="141"/>
      <c r="T16" s="141"/>
      <c r="U16" s="141"/>
      <c r="V16" s="158"/>
      <c r="W16" s="141"/>
      <c r="X16" s="141"/>
      <c r="Y16" s="141"/>
      <c r="Z16" s="141"/>
      <c r="AA16" s="141"/>
      <c r="AB16" s="141"/>
      <c r="AC16" s="163"/>
      <c r="AD16" s="141"/>
      <c r="AE16" s="141"/>
      <c r="AF16" s="164"/>
      <c r="AG16" s="164"/>
      <c r="AH16" s="164"/>
      <c r="AI16" s="173"/>
      <c r="AJ16" s="162"/>
      <c r="AK16" s="162"/>
      <c r="AL16" s="162"/>
      <c r="AM16" s="164"/>
      <c r="AN16" s="174"/>
      <c r="AO16" s="182"/>
      <c r="AP16" s="180"/>
      <c r="AQ16" s="180"/>
      <c r="AR16" s="180"/>
      <c r="AS16" s="180"/>
      <c r="AT16" s="180"/>
      <c r="AU16" s="180"/>
      <c r="AV16" s="181"/>
      <c r="AW16" s="180"/>
      <c r="AX16" s="180"/>
      <c r="AY16" s="190"/>
      <c r="AZ16" s="190"/>
      <c r="BA16" s="190"/>
      <c r="BB16" s="190"/>
      <c r="BC16" s="189"/>
      <c r="BD16" s="189"/>
      <c r="BE16" s="189"/>
      <c r="BF16" s="196"/>
      <c r="BG16" s="190"/>
      <c r="BH16" s="190"/>
      <c r="BI16" s="194"/>
      <c r="BJ16" s="194"/>
      <c r="BK16" s="194"/>
      <c r="BL16" s="194"/>
      <c r="BM16" s="194"/>
      <c r="BN16" s="194"/>
      <c r="BO16" s="195"/>
      <c r="BP16" s="194"/>
      <c r="BQ16" s="194"/>
      <c r="BR16" s="202"/>
      <c r="BS16" s="202"/>
      <c r="BT16" s="202"/>
      <c r="BU16" s="202"/>
      <c r="BV16" s="201"/>
      <c r="BW16" s="201"/>
      <c r="BX16" s="201"/>
      <c r="BY16" s="202"/>
      <c r="BZ16" s="202"/>
      <c r="CA16" s="202"/>
    </row>
    <row r="17" spans="1:79" ht="151.5" customHeight="1">
      <c r="A17" s="121" t="str">
        <f t="array" ref="A17">IFERROR(INDEX(Riesgos!$A$7:$M$64,MATCH(E17,INDEX(Riesgos!$A$7:$M$64,,MATCH(E$7,Riesgos!$A$6:$M$6,0)),0),MATCH(A$7,Riesgos!$A$6:$M$6,0)),"")</f>
        <v/>
      </c>
      <c r="B17" s="125" t="str">
        <f t="array" ref="B17">IFERROR(INDEX(Riesgos!$A$7:$M$64,MATCH(E17,INDEX(Riesgos!$A$7:$M$64,,MATCH(E$7,Riesgos!$A$6:$M$6,0)),0),MATCH(B$7,Riesgos!$A$6:$M$6,0)),"")</f>
        <v/>
      </c>
      <c r="C17" s="125"/>
      <c r="D17" s="126" t="str">
        <f t="array" ref="D17">IFERROR(INDEX(Riesgos!$A$7:$M$64,MATCH(E17,INDEX(Riesgos!$A$7:$M$64,,MATCH(E$7,Riesgos!$A$6:$M$6,0)),0),MATCH(D$7,Riesgos!$A$6:$M$6,0)),"")</f>
        <v/>
      </c>
      <c r="E17" s="127"/>
      <c r="F17" s="127"/>
      <c r="G17" s="128" t="str">
        <f t="shared" si="2"/>
        <v/>
      </c>
      <c r="H17" s="129"/>
      <c r="I17" s="142" t="str">
        <f>IF(A16=A17,IFERROR(IF(AND(#REF!="Probabilidad",#REF!="Probabilidad"),(#REF!-(+#REF!*#REF!)),IF(#REF!="Probabilidad",(#REF!-(+#REF!*#REF!)),IF(#REF!="Impacto",#REF!,""))),""),IFERROR(IF(#REF!="Probabilidad",(#REF!-(+#REF!*#REF!)),IF(#REF!="Impacto",#REF!,"")),""))</f>
        <v/>
      </c>
      <c r="J17" s="143" t="str">
        <f>IFERROR(IF(I17="","",IF(I17&lt;='Listas y tablas'!$L$3,"Muy Baja",IF(I17&lt;='Listas y tablas'!$L$4,"Baja",IF(I17&lt;='Listas y tablas'!$L$5,"Media",IF(I17&lt;='Listas y tablas'!$L$6,"Alta","Muy Alta"))))),"")</f>
        <v/>
      </c>
      <c r="K17" s="144"/>
      <c r="L17" s="145"/>
      <c r="M17" s="141"/>
      <c r="N17" s="141"/>
      <c r="O17" s="141"/>
      <c r="P17" s="141"/>
      <c r="Q17" s="157"/>
      <c r="R17" s="141"/>
      <c r="S17" s="141"/>
      <c r="T17" s="141"/>
      <c r="U17" s="141"/>
      <c r="V17" s="158"/>
      <c r="W17" s="141"/>
      <c r="X17" s="141"/>
      <c r="Y17" s="141"/>
      <c r="Z17" s="141"/>
      <c r="AA17" s="141"/>
      <c r="AB17" s="141"/>
      <c r="AC17" s="163"/>
      <c r="AD17" s="141"/>
      <c r="AE17" s="141"/>
      <c r="AF17" s="164"/>
      <c r="AG17" s="164"/>
      <c r="AH17" s="164"/>
      <c r="AI17" s="173"/>
      <c r="AJ17" s="162"/>
      <c r="AK17" s="162"/>
      <c r="AL17" s="162"/>
      <c r="AM17" s="164"/>
      <c r="AN17" s="174"/>
      <c r="AO17" s="182"/>
      <c r="AP17" s="180"/>
      <c r="AQ17" s="180"/>
      <c r="AR17" s="180"/>
      <c r="AS17" s="180"/>
      <c r="AT17" s="180"/>
      <c r="AU17" s="180"/>
      <c r="AV17" s="181"/>
      <c r="AW17" s="180"/>
      <c r="AX17" s="180"/>
      <c r="AY17" s="190"/>
      <c r="AZ17" s="190"/>
      <c r="BA17" s="190"/>
      <c r="BB17" s="190"/>
      <c r="BC17" s="189"/>
      <c r="BD17" s="189"/>
      <c r="BE17" s="189"/>
      <c r="BF17" s="196"/>
      <c r="BG17" s="190"/>
      <c r="BH17" s="190"/>
      <c r="BI17" s="194"/>
      <c r="BJ17" s="194"/>
      <c r="BK17" s="194"/>
      <c r="BL17" s="194"/>
      <c r="BM17" s="194"/>
      <c r="BN17" s="194"/>
      <c r="BO17" s="195"/>
      <c r="BP17" s="194"/>
      <c r="BQ17" s="194"/>
      <c r="BR17" s="202"/>
      <c r="BS17" s="202"/>
      <c r="BT17" s="202"/>
      <c r="BU17" s="202"/>
      <c r="BV17" s="201"/>
      <c r="BW17" s="201"/>
      <c r="BX17" s="201"/>
      <c r="BY17" s="202"/>
      <c r="BZ17" s="202"/>
      <c r="CA17" s="202"/>
    </row>
    <row r="18" spans="1:79" ht="151.5" customHeight="1">
      <c r="A18" s="121" t="str">
        <f t="array" ref="A18">IFERROR(INDEX(Riesgos!$A$7:$M$64,MATCH(E18,INDEX(Riesgos!$A$7:$M$64,,MATCH(E$7,Riesgos!$A$6:$M$6,0)),0),MATCH(A$7,Riesgos!$A$6:$M$6,0)),"")</f>
        <v/>
      </c>
      <c r="B18" s="125" t="str">
        <f t="array" ref="B18">IFERROR(INDEX(Riesgos!$A$7:$M$64,MATCH(E18,INDEX(Riesgos!$A$7:$M$64,,MATCH(E$7,Riesgos!$A$6:$M$6,0)),0),MATCH(B$7,Riesgos!$A$6:$M$6,0)),"")</f>
        <v/>
      </c>
      <c r="C18" s="125"/>
      <c r="D18" s="126" t="str">
        <f t="array" ref="D18">IFERROR(INDEX(Riesgos!$A$7:$M$64,MATCH(E18,INDEX(Riesgos!$A$7:$M$64,,MATCH(E$7,Riesgos!$A$6:$M$6,0)),0),MATCH(D$7,Riesgos!$A$6:$M$6,0)),"")</f>
        <v/>
      </c>
      <c r="E18" s="127"/>
      <c r="F18" s="127"/>
      <c r="G18" s="128" t="str">
        <f t="shared" si="2"/>
        <v/>
      </c>
      <c r="H18" s="130"/>
      <c r="I18" s="142" t="str">
        <f>IF(A17=A18,IFERROR(IF(AND(#REF!="Probabilidad",#REF!="Probabilidad"),(#REF!-(+#REF!*#REF!)),IF(#REF!="Probabilidad",(#REF!-(+#REF!*#REF!)),IF(#REF!="Impacto",#REF!,""))),""),IFERROR(IF(#REF!="Probabilidad",(#REF!-(+#REF!*#REF!)),IF(#REF!="Impacto",#REF!,"")),""))</f>
        <v/>
      </c>
      <c r="J18" s="143" t="str">
        <f>IFERROR(IF(I18="","",IF(I18&lt;='Listas y tablas'!$L$3,"Muy Baja",IF(I18&lt;='Listas y tablas'!$L$4,"Baja",IF(I18&lt;='Listas y tablas'!$L$5,"Media",IF(I18&lt;='Listas y tablas'!$L$6,"Alta","Muy Alta"))))),"")</f>
        <v/>
      </c>
      <c r="K18" s="144"/>
      <c r="L18" s="145"/>
      <c r="M18" s="141"/>
      <c r="N18" s="141"/>
      <c r="O18" s="141"/>
      <c r="P18" s="141"/>
      <c r="Q18" s="157"/>
      <c r="R18" s="141"/>
      <c r="S18" s="141"/>
      <c r="T18" s="141"/>
      <c r="U18" s="141"/>
      <c r="V18" s="158"/>
      <c r="W18" s="141"/>
      <c r="X18" s="141"/>
      <c r="Y18" s="141"/>
      <c r="Z18" s="141"/>
      <c r="AA18" s="141"/>
      <c r="AB18" s="141"/>
      <c r="AC18" s="163"/>
      <c r="AD18" s="141"/>
      <c r="AE18" s="141"/>
      <c r="AF18" s="164"/>
      <c r="AG18" s="164"/>
      <c r="AH18" s="164"/>
      <c r="AI18" s="173"/>
      <c r="AJ18" s="162"/>
      <c r="AK18" s="162"/>
      <c r="AL18" s="162"/>
      <c r="AM18" s="164"/>
      <c r="AN18" s="174"/>
      <c r="AO18" s="182"/>
      <c r="AP18" s="180"/>
      <c r="AQ18" s="180"/>
      <c r="AR18" s="180"/>
      <c r="AS18" s="180"/>
      <c r="AT18" s="180"/>
      <c r="AU18" s="180"/>
      <c r="AV18" s="181"/>
      <c r="AW18" s="180"/>
      <c r="AX18" s="180"/>
      <c r="AY18" s="190"/>
      <c r="AZ18" s="190"/>
      <c r="BA18" s="190"/>
      <c r="BB18" s="190"/>
      <c r="BC18" s="189"/>
      <c r="BD18" s="189"/>
      <c r="BE18" s="189"/>
      <c r="BF18" s="196"/>
      <c r="BG18" s="190"/>
      <c r="BH18" s="190"/>
      <c r="BI18" s="194"/>
      <c r="BJ18" s="194"/>
      <c r="BK18" s="194"/>
      <c r="BL18" s="194"/>
      <c r="BM18" s="194"/>
      <c r="BN18" s="194"/>
      <c r="BO18" s="195"/>
      <c r="BP18" s="194"/>
      <c r="BQ18" s="194"/>
      <c r="BR18" s="202"/>
      <c r="BS18" s="202"/>
      <c r="BT18" s="202"/>
      <c r="BU18" s="202"/>
      <c r="BV18" s="201"/>
      <c r="BW18" s="201"/>
      <c r="BX18" s="201"/>
      <c r="BY18" s="202"/>
      <c r="BZ18" s="202"/>
      <c r="CA18" s="202"/>
    </row>
    <row r="19" spans="1:79" ht="151.5" customHeight="1">
      <c r="A19" s="121" t="str">
        <f t="array" ref="A19">IFERROR(INDEX(Riesgos!$A$7:$M$64,MATCH(E19,INDEX(Riesgos!$A$7:$M$64,,MATCH(E$7,Riesgos!$A$6:$M$6,0)),0),MATCH(A$7,Riesgos!$A$6:$M$6,0)),"")</f>
        <v/>
      </c>
      <c r="B19" s="125" t="str">
        <f t="array" ref="B19">IFERROR(INDEX(Riesgos!$A$7:$M$64,MATCH(E19,INDEX(Riesgos!$A$7:$M$64,,MATCH(E$7,Riesgos!$A$6:$M$6,0)),0),MATCH(B$7,Riesgos!$A$6:$M$6,0)),"")</f>
        <v/>
      </c>
      <c r="C19" s="125"/>
      <c r="D19" s="126" t="str">
        <f t="array" ref="D19">IFERROR(INDEX(Riesgos!$A$7:$M$64,MATCH(E19,INDEX(Riesgos!$A$7:$M$64,,MATCH(E$7,Riesgos!$A$6:$M$6,0)),0),MATCH(D$7,Riesgos!$A$6:$M$6,0)),"")</f>
        <v/>
      </c>
      <c r="E19" s="127"/>
      <c r="F19" s="127"/>
      <c r="G19" s="128" t="str">
        <f t="shared" si="2"/>
        <v/>
      </c>
      <c r="H19" s="129"/>
      <c r="I19" s="142" t="str">
        <f>IF(A18=A19,IFERROR(IF(AND(#REF!="Probabilidad",#REF!="Probabilidad"),(#REF!-(+#REF!*#REF!)),IF(#REF!="Probabilidad",(#REF!-(+#REF!*#REF!)),IF(#REF!="Impacto",#REF!,""))),""),IFERROR(IF(#REF!="Probabilidad",(#REF!-(+#REF!*#REF!)),IF(#REF!="Impacto",#REF!,"")),""))</f>
        <v/>
      </c>
      <c r="J19" s="143" t="str">
        <f>IFERROR(IF(I19="","",IF(I19&lt;='Listas y tablas'!$L$3,"Muy Baja",IF(I19&lt;='Listas y tablas'!$L$4,"Baja",IF(I19&lt;='Listas y tablas'!$L$5,"Media",IF(I19&lt;='Listas y tablas'!$L$6,"Alta","Muy Alta"))))),"")</f>
        <v/>
      </c>
      <c r="K19" s="144"/>
      <c r="L19" s="145"/>
      <c r="M19" s="141"/>
      <c r="N19" s="141"/>
      <c r="O19" s="141"/>
      <c r="P19" s="141"/>
      <c r="Q19" s="157"/>
      <c r="R19" s="141"/>
      <c r="S19" s="141"/>
      <c r="T19" s="141"/>
      <c r="U19" s="141"/>
      <c r="V19" s="158"/>
      <c r="W19" s="141"/>
      <c r="X19" s="141"/>
      <c r="Y19" s="141"/>
      <c r="Z19" s="141"/>
      <c r="AA19" s="141"/>
      <c r="AB19" s="141"/>
      <c r="AC19" s="163"/>
      <c r="AD19" s="141"/>
      <c r="AE19" s="141"/>
      <c r="AF19" s="164"/>
      <c r="AG19" s="164"/>
      <c r="AH19" s="164"/>
      <c r="AI19" s="173"/>
      <c r="AJ19" s="162"/>
      <c r="AK19" s="162"/>
      <c r="AL19" s="162"/>
      <c r="AM19" s="164"/>
      <c r="AN19" s="174"/>
      <c r="AO19" s="182"/>
      <c r="AP19" s="180"/>
      <c r="AQ19" s="180"/>
      <c r="AR19" s="180"/>
      <c r="AS19" s="180"/>
      <c r="AT19" s="180"/>
      <c r="AU19" s="180"/>
      <c r="AV19" s="181"/>
      <c r="AW19" s="180"/>
      <c r="AX19" s="180"/>
      <c r="AY19" s="190"/>
      <c r="AZ19" s="190"/>
      <c r="BA19" s="190"/>
      <c r="BB19" s="190"/>
      <c r="BC19" s="189"/>
      <c r="BD19" s="189"/>
      <c r="BE19" s="189"/>
      <c r="BF19" s="196"/>
      <c r="BG19" s="190"/>
      <c r="BH19" s="190"/>
      <c r="BI19" s="194"/>
      <c r="BJ19" s="194"/>
      <c r="BK19" s="194"/>
      <c r="BL19" s="194"/>
      <c r="BM19" s="194"/>
      <c r="BN19" s="194"/>
      <c r="BO19" s="195"/>
      <c r="BP19" s="194"/>
      <c r="BQ19" s="194"/>
      <c r="BR19" s="202"/>
      <c r="BS19" s="202"/>
      <c r="BT19" s="202"/>
      <c r="BU19" s="202"/>
      <c r="BV19" s="201"/>
      <c r="BW19" s="201"/>
      <c r="BX19" s="201"/>
      <c r="BY19" s="202"/>
      <c r="BZ19" s="202"/>
      <c r="CA19" s="202"/>
    </row>
    <row r="20" spans="1:79" ht="151.5" customHeight="1">
      <c r="A20" s="121" t="str">
        <f t="array" ref="A20">IFERROR(INDEX(Riesgos!$A$7:$M$64,MATCH(E20,INDEX(Riesgos!$A$7:$M$64,,MATCH(E$7,Riesgos!$A$6:$M$6,0)),0),MATCH(A$7,Riesgos!$A$6:$M$6,0)),"")</f>
        <v/>
      </c>
      <c r="B20" s="125" t="str">
        <f t="array" ref="B20">IFERROR(INDEX(Riesgos!$A$7:$M$64,MATCH(E20,INDEX(Riesgos!$A$7:$M$64,,MATCH(E$7,Riesgos!$A$6:$M$6,0)),0),MATCH(B$7,Riesgos!$A$6:$M$6,0)),"")</f>
        <v/>
      </c>
      <c r="C20" s="125"/>
      <c r="D20" s="126" t="str">
        <f t="array" ref="D20">IFERROR(INDEX(Riesgos!$A$7:$M$64,MATCH(E20,INDEX(Riesgos!$A$7:$M$64,,MATCH(E$7,Riesgos!$A$6:$M$6,0)),0),MATCH(D$7,Riesgos!$A$6:$M$6,0)),"")</f>
        <v/>
      </c>
      <c r="E20" s="127"/>
      <c r="F20" s="127"/>
      <c r="G20" s="128" t="str">
        <f t="shared" si="2"/>
        <v/>
      </c>
      <c r="H20" s="129"/>
      <c r="I20" s="142" t="str">
        <f>IF(A19=A20,IFERROR(IF(AND(#REF!="Probabilidad",#REF!="Probabilidad"),(#REF!-(+#REF!*#REF!)),IF(#REF!="Probabilidad",(#REF!-(+#REF!*#REF!)),IF(#REF!="Impacto",#REF!,""))),""),IFERROR(IF(#REF!="Probabilidad",(#REF!-(+#REF!*#REF!)),IF(#REF!="Impacto",#REF!,"")),""))</f>
        <v/>
      </c>
      <c r="J20" s="143" t="str">
        <f>IFERROR(IF(I20="","",IF(I20&lt;='Listas y tablas'!$L$3,"Muy Baja",IF(I20&lt;='Listas y tablas'!$L$4,"Baja",IF(I20&lt;='Listas y tablas'!$L$5,"Media",IF(I20&lt;='Listas y tablas'!$L$6,"Alta","Muy Alta"))))),"")</f>
        <v/>
      </c>
      <c r="K20" s="144"/>
      <c r="L20" s="145"/>
      <c r="M20" s="141"/>
      <c r="N20" s="141"/>
      <c r="O20" s="141"/>
      <c r="P20" s="141"/>
      <c r="Q20" s="157"/>
      <c r="R20" s="141"/>
      <c r="S20" s="141"/>
      <c r="T20" s="141"/>
      <c r="U20" s="141"/>
      <c r="V20" s="158"/>
      <c r="W20" s="141"/>
      <c r="X20" s="141"/>
      <c r="Y20" s="141"/>
      <c r="Z20" s="141"/>
      <c r="AA20" s="141"/>
      <c r="AB20" s="141"/>
      <c r="AC20" s="163"/>
      <c r="AD20" s="141"/>
      <c r="AE20" s="141"/>
      <c r="AF20" s="164"/>
      <c r="AG20" s="164"/>
      <c r="AH20" s="164"/>
      <c r="AI20" s="173"/>
      <c r="AJ20" s="162"/>
      <c r="AK20" s="162"/>
      <c r="AL20" s="162"/>
      <c r="AM20" s="164"/>
      <c r="AN20" s="174"/>
      <c r="AO20" s="182"/>
      <c r="AP20" s="180"/>
      <c r="AQ20" s="180"/>
      <c r="AR20" s="180"/>
      <c r="AS20" s="180"/>
      <c r="AT20" s="180"/>
      <c r="AU20" s="180"/>
      <c r="AV20" s="181"/>
      <c r="AW20" s="180"/>
      <c r="AX20" s="180"/>
      <c r="AY20" s="190"/>
      <c r="AZ20" s="190"/>
      <c r="BA20" s="190"/>
      <c r="BB20" s="190"/>
      <c r="BC20" s="189"/>
      <c r="BD20" s="189"/>
      <c r="BE20" s="189"/>
      <c r="BF20" s="196"/>
      <c r="BG20" s="190"/>
      <c r="BH20" s="190"/>
      <c r="BI20" s="194"/>
      <c r="BJ20" s="194"/>
      <c r="BK20" s="194"/>
      <c r="BL20" s="194"/>
      <c r="BM20" s="194"/>
      <c r="BN20" s="194"/>
      <c r="BO20" s="195"/>
      <c r="BP20" s="194"/>
      <c r="BQ20" s="194"/>
      <c r="BR20" s="202"/>
      <c r="BS20" s="202"/>
      <c r="BT20" s="202"/>
      <c r="BU20" s="202"/>
      <c r="BV20" s="201"/>
      <c r="BW20" s="201"/>
      <c r="BX20" s="201"/>
      <c r="BY20" s="202"/>
      <c r="BZ20" s="202"/>
      <c r="CA20" s="202"/>
    </row>
    <row r="21" spans="1:79" ht="151.5" customHeight="1">
      <c r="A21" s="121" t="str">
        <f t="array" ref="A21">IFERROR(INDEX(Riesgos!$A$7:$M$64,MATCH(E21,INDEX(Riesgos!$A$7:$M$64,,MATCH(E$7,Riesgos!$A$6:$M$6,0)),0),MATCH(A$7,Riesgos!$A$6:$M$6,0)),"")</f>
        <v/>
      </c>
      <c r="B21" s="125" t="str">
        <f t="array" ref="B21">IFERROR(INDEX(Riesgos!$A$7:$M$64,MATCH(E21,INDEX(Riesgos!$A$7:$M$64,,MATCH(E$7,Riesgos!$A$6:$M$6,0)),0),MATCH(B$7,Riesgos!$A$6:$M$6,0)),"")</f>
        <v/>
      </c>
      <c r="C21" s="125"/>
      <c r="D21" s="126" t="str">
        <f t="array" ref="D21">IFERROR(INDEX(Riesgos!$A$7:$M$64,MATCH(E21,INDEX(Riesgos!$A$7:$M$64,,MATCH(E$7,Riesgos!$A$6:$M$6,0)),0),MATCH(D$7,Riesgos!$A$6:$M$6,0)),"")</f>
        <v/>
      </c>
      <c r="E21" s="127"/>
      <c r="F21" s="127"/>
      <c r="G21" s="128" t="str">
        <f t="shared" si="2"/>
        <v/>
      </c>
      <c r="H21" s="129"/>
      <c r="I21" s="142" t="str">
        <f>IF(A20=A21,IFERROR(IF(AND(#REF!="Probabilidad",#REF!="Probabilidad"),(#REF!-(+#REF!*#REF!)),IF(#REF!="Probabilidad",(#REF!-(+#REF!*#REF!)),IF(#REF!="Impacto",#REF!,""))),""),IFERROR(IF(#REF!="Probabilidad",(#REF!-(+#REF!*#REF!)),IF(#REF!="Impacto",#REF!,"")),""))</f>
        <v/>
      </c>
      <c r="J21" s="143" t="str">
        <f>IFERROR(IF(I21="","",IF(I21&lt;='Listas y tablas'!$L$3,"Muy Baja",IF(I21&lt;='Listas y tablas'!$L$4,"Baja",IF(I21&lt;='Listas y tablas'!$L$5,"Media",IF(I21&lt;='Listas y tablas'!$L$6,"Alta","Muy Alta"))))),"")</f>
        <v/>
      </c>
      <c r="K21" s="144"/>
      <c r="L21" s="145"/>
      <c r="M21" s="141"/>
      <c r="N21" s="141"/>
      <c r="O21" s="141"/>
      <c r="P21" s="141"/>
      <c r="Q21" s="157"/>
      <c r="R21" s="141"/>
      <c r="S21" s="141"/>
      <c r="T21" s="141"/>
      <c r="U21" s="141"/>
      <c r="V21" s="158"/>
      <c r="W21" s="141"/>
      <c r="X21" s="141"/>
      <c r="Y21" s="141"/>
      <c r="Z21" s="141"/>
      <c r="AA21" s="141"/>
      <c r="AB21" s="141"/>
      <c r="AC21" s="163"/>
      <c r="AD21" s="141"/>
      <c r="AE21" s="141"/>
      <c r="AF21" s="164"/>
      <c r="AG21" s="164"/>
      <c r="AH21" s="164"/>
      <c r="AI21" s="173"/>
      <c r="AJ21" s="162"/>
      <c r="AK21" s="162"/>
      <c r="AL21" s="162"/>
      <c r="AM21" s="164"/>
      <c r="AN21" s="174"/>
      <c r="AO21" s="182"/>
      <c r="AP21" s="180"/>
      <c r="AQ21" s="180"/>
      <c r="AR21" s="180"/>
      <c r="AS21" s="180"/>
      <c r="AT21" s="180"/>
      <c r="AU21" s="180"/>
      <c r="AV21" s="181"/>
      <c r="AW21" s="180"/>
      <c r="AX21" s="180"/>
      <c r="AY21" s="190"/>
      <c r="AZ21" s="190"/>
      <c r="BA21" s="190"/>
      <c r="BB21" s="190"/>
      <c r="BC21" s="189"/>
      <c r="BD21" s="189"/>
      <c r="BE21" s="189"/>
      <c r="BF21" s="196"/>
      <c r="BG21" s="190"/>
      <c r="BH21" s="190"/>
      <c r="BI21" s="194"/>
      <c r="BJ21" s="194"/>
      <c r="BK21" s="194"/>
      <c r="BL21" s="194"/>
      <c r="BM21" s="194"/>
      <c r="BN21" s="194"/>
      <c r="BO21" s="195"/>
      <c r="BP21" s="194"/>
      <c r="BQ21" s="194"/>
      <c r="BR21" s="202"/>
      <c r="BS21" s="202"/>
      <c r="BT21" s="202"/>
      <c r="BU21" s="202"/>
      <c r="BV21" s="201"/>
      <c r="BW21" s="201"/>
      <c r="BX21" s="201"/>
      <c r="BY21" s="202"/>
      <c r="BZ21" s="202"/>
      <c r="CA21" s="202"/>
    </row>
    <row r="22" spans="1:79" ht="151.5" customHeight="1">
      <c r="A22" s="121" t="str">
        <f t="array" ref="A22">IFERROR(INDEX(Riesgos!$A$7:$M$64,MATCH(E22,INDEX(Riesgos!$A$7:$M$64,,MATCH(E$7,Riesgos!$A$6:$M$6,0)),0),MATCH(A$7,Riesgos!$A$6:$M$6,0)),"")</f>
        <v/>
      </c>
      <c r="B22" s="125" t="str">
        <f t="array" ref="B22">IFERROR(INDEX(Riesgos!$A$7:$M$64,MATCH(E22,INDEX(Riesgos!$A$7:$M$64,,MATCH(E$7,Riesgos!$A$6:$M$6,0)),0),MATCH(B$7,Riesgos!$A$6:$M$6,0)),"")</f>
        <v/>
      </c>
      <c r="C22" s="125"/>
      <c r="D22" s="126" t="str">
        <f t="array" ref="D22">IFERROR(INDEX(Riesgos!$A$7:$M$64,MATCH(E22,INDEX(Riesgos!$A$7:$M$64,,MATCH(E$7,Riesgos!$A$6:$M$6,0)),0),MATCH(D$7,Riesgos!$A$6:$M$6,0)),"")</f>
        <v/>
      </c>
      <c r="E22" s="127"/>
      <c r="F22" s="127"/>
      <c r="G22" s="128" t="str">
        <f t="shared" si="2"/>
        <v/>
      </c>
      <c r="H22" s="129"/>
      <c r="I22" s="142" t="str">
        <f>IF(A21=A22,IFERROR(IF(AND(#REF!="Probabilidad",#REF!="Probabilidad"),(#REF!-(+#REF!*#REF!)),IF(#REF!="Probabilidad",(#REF!-(+#REF!*#REF!)),IF(#REF!="Impacto",#REF!,""))),""),IFERROR(IF(#REF!="Probabilidad",(#REF!-(+#REF!*#REF!)),IF(#REF!="Impacto",#REF!,"")),""))</f>
        <v/>
      </c>
      <c r="J22" s="143" t="str">
        <f>IFERROR(IF(I22="","",IF(I22&lt;='Listas y tablas'!$L$3,"Muy Baja",IF(I22&lt;='Listas y tablas'!$L$4,"Baja",IF(I22&lt;='Listas y tablas'!$L$5,"Media",IF(I22&lt;='Listas y tablas'!$L$6,"Alta","Muy Alta"))))),"")</f>
        <v/>
      </c>
      <c r="K22" s="144"/>
      <c r="L22" s="145"/>
      <c r="M22" s="141"/>
      <c r="N22" s="141"/>
      <c r="O22" s="141"/>
      <c r="P22" s="141"/>
      <c r="Q22" s="157"/>
      <c r="R22" s="141"/>
      <c r="S22" s="141"/>
      <c r="T22" s="141"/>
      <c r="U22" s="141"/>
      <c r="V22" s="158"/>
      <c r="W22" s="141"/>
      <c r="X22" s="141"/>
      <c r="Y22" s="141"/>
      <c r="Z22" s="141"/>
      <c r="AA22" s="141"/>
      <c r="AB22" s="141"/>
      <c r="AC22" s="163"/>
      <c r="AD22" s="141"/>
      <c r="AE22" s="141"/>
      <c r="AF22" s="164"/>
      <c r="AG22" s="164"/>
      <c r="AH22" s="164"/>
      <c r="AI22" s="173"/>
      <c r="AJ22" s="162"/>
      <c r="AK22" s="162"/>
      <c r="AL22" s="162"/>
      <c r="AM22" s="164"/>
      <c r="AN22" s="174"/>
      <c r="AO22" s="182"/>
      <c r="AP22" s="180"/>
      <c r="AQ22" s="180"/>
      <c r="AR22" s="180"/>
      <c r="AS22" s="180"/>
      <c r="AT22" s="180"/>
      <c r="AU22" s="180"/>
      <c r="AV22" s="181"/>
      <c r="AW22" s="180"/>
      <c r="AX22" s="180"/>
      <c r="AY22" s="190"/>
      <c r="AZ22" s="190"/>
      <c r="BA22" s="190"/>
      <c r="BB22" s="190"/>
      <c r="BC22" s="189"/>
      <c r="BD22" s="189"/>
      <c r="BE22" s="189"/>
      <c r="BF22" s="196"/>
      <c r="BG22" s="190"/>
      <c r="BH22" s="190"/>
      <c r="BI22" s="194"/>
      <c r="BJ22" s="194"/>
      <c r="BK22" s="194"/>
      <c r="BL22" s="194"/>
      <c r="BM22" s="194"/>
      <c r="BN22" s="194"/>
      <c r="BO22" s="195"/>
      <c r="BP22" s="194"/>
      <c r="BQ22" s="194"/>
      <c r="BR22" s="202"/>
      <c r="BS22" s="202"/>
      <c r="BT22" s="202"/>
      <c r="BU22" s="202"/>
      <c r="BV22" s="201"/>
      <c r="BW22" s="201"/>
      <c r="BX22" s="201"/>
      <c r="BY22" s="202"/>
      <c r="BZ22" s="202"/>
      <c r="CA22" s="202"/>
    </row>
    <row r="23" spans="1:79" ht="151.5" customHeight="1">
      <c r="A23" s="121" t="str">
        <f t="array" ref="A23">IFERROR(INDEX(Riesgos!$A$7:$M$64,MATCH(E23,INDEX(Riesgos!$A$7:$M$64,,MATCH(E$7,Riesgos!$A$6:$M$6,0)),0),MATCH(A$7,Riesgos!$A$6:$M$6,0)),"")</f>
        <v/>
      </c>
      <c r="B23" s="125" t="str">
        <f t="array" ref="B23">IFERROR(INDEX(Riesgos!$A$7:$M$64,MATCH(E23,INDEX(Riesgos!$A$7:$M$64,,MATCH(E$7,Riesgos!$A$6:$M$6,0)),0),MATCH(B$7,Riesgos!$A$6:$M$6,0)),"")</f>
        <v/>
      </c>
      <c r="C23" s="125"/>
      <c r="D23" s="126" t="str">
        <f t="array" ref="D23">IFERROR(INDEX(Riesgos!$A$7:$M$64,MATCH(E23,INDEX(Riesgos!$A$7:$M$64,,MATCH(E$7,Riesgos!$A$6:$M$6,0)),0),MATCH(D$7,Riesgos!$A$6:$M$6,0)),"")</f>
        <v/>
      </c>
      <c r="E23" s="127"/>
      <c r="F23" s="127"/>
      <c r="G23" s="128" t="str">
        <f t="shared" si="2"/>
        <v/>
      </c>
      <c r="H23" s="129"/>
      <c r="I23" s="142" t="str">
        <f>IF(A22=A23,IFERROR(IF(AND(#REF!="Probabilidad",#REF!="Probabilidad"),(#REF!-(+#REF!*#REF!)),IF(#REF!="Probabilidad",(#REF!-(+#REF!*#REF!)),IF(#REF!="Impacto",#REF!,""))),""),IFERROR(IF(#REF!="Probabilidad",(#REF!-(+#REF!*#REF!)),IF(#REF!="Impacto",#REF!,"")),""))</f>
        <v/>
      </c>
      <c r="J23" s="143" t="str">
        <f>IFERROR(IF(I23="","",IF(I23&lt;='Listas y tablas'!$L$3,"Muy Baja",IF(I23&lt;='Listas y tablas'!$L$4,"Baja",IF(I23&lt;='Listas y tablas'!$L$5,"Media",IF(I23&lt;='Listas y tablas'!$L$6,"Alta","Muy Alta"))))),"")</f>
        <v/>
      </c>
      <c r="K23" s="144"/>
      <c r="L23" s="145"/>
      <c r="M23" s="141"/>
      <c r="N23" s="141"/>
      <c r="O23" s="141"/>
      <c r="P23" s="141"/>
      <c r="Q23" s="157"/>
      <c r="R23" s="141"/>
      <c r="S23" s="141"/>
      <c r="T23" s="141"/>
      <c r="U23" s="141"/>
      <c r="V23" s="158"/>
      <c r="W23" s="141"/>
      <c r="X23" s="141"/>
      <c r="Y23" s="141"/>
      <c r="Z23" s="141"/>
      <c r="AA23" s="141"/>
      <c r="AB23" s="141"/>
      <c r="AC23" s="163"/>
      <c r="AD23" s="141"/>
      <c r="AE23" s="141"/>
      <c r="AF23" s="164"/>
      <c r="AG23" s="164"/>
      <c r="AH23" s="164"/>
      <c r="AI23" s="173"/>
      <c r="AJ23" s="162"/>
      <c r="AK23" s="162"/>
      <c r="AL23" s="162"/>
      <c r="AM23" s="164"/>
      <c r="AN23" s="174"/>
      <c r="AO23" s="182"/>
      <c r="AP23" s="180"/>
      <c r="AQ23" s="180"/>
      <c r="AR23" s="180"/>
      <c r="AS23" s="180"/>
      <c r="AT23" s="180"/>
      <c r="AU23" s="180"/>
      <c r="AV23" s="181"/>
      <c r="AW23" s="180"/>
      <c r="AX23" s="180"/>
      <c r="AY23" s="190"/>
      <c r="AZ23" s="190"/>
      <c r="BA23" s="190"/>
      <c r="BB23" s="190"/>
      <c r="BC23" s="189"/>
      <c r="BD23" s="189"/>
      <c r="BE23" s="189"/>
      <c r="BF23" s="196"/>
      <c r="BG23" s="190"/>
      <c r="BH23" s="190"/>
      <c r="BI23" s="194"/>
      <c r="BJ23" s="194"/>
      <c r="BK23" s="194"/>
      <c r="BL23" s="194"/>
      <c r="BM23" s="194"/>
      <c r="BN23" s="194"/>
      <c r="BO23" s="195"/>
      <c r="BP23" s="194"/>
      <c r="BQ23" s="194"/>
      <c r="BR23" s="202"/>
      <c r="BS23" s="202"/>
      <c r="BT23" s="202"/>
      <c r="BU23" s="202"/>
      <c r="BV23" s="201"/>
      <c r="BW23" s="201"/>
      <c r="BX23" s="201"/>
      <c r="BY23" s="202"/>
      <c r="BZ23" s="202"/>
      <c r="CA23" s="202"/>
    </row>
    <row r="24" spans="1:79" ht="151.5" customHeight="1">
      <c r="A24" s="121" t="str">
        <f t="array" ref="A24">IFERROR(INDEX(Riesgos!$A$7:$M$64,MATCH(E24,INDEX(Riesgos!$A$7:$M$64,,MATCH(E$7,Riesgos!$A$6:$M$6,0)),0),MATCH(A$7,Riesgos!$A$6:$M$6,0)),"")</f>
        <v/>
      </c>
      <c r="B24" s="125" t="str">
        <f t="array" ref="B24">IFERROR(INDEX(Riesgos!$A$7:$M$64,MATCH(E24,INDEX(Riesgos!$A$7:$M$64,,MATCH(E$7,Riesgos!$A$6:$M$6,0)),0),MATCH(B$7,Riesgos!$A$6:$M$6,0)),"")</f>
        <v/>
      </c>
      <c r="C24" s="125"/>
      <c r="D24" s="126" t="str">
        <f t="array" ref="D24">IFERROR(INDEX(Riesgos!$A$7:$M$64,MATCH(E24,INDEX(Riesgos!$A$7:$M$64,,MATCH(E$7,Riesgos!$A$6:$M$6,0)),0),MATCH(D$7,Riesgos!$A$6:$M$6,0)),"")</f>
        <v/>
      </c>
      <c r="E24" s="127"/>
      <c r="F24" s="127"/>
      <c r="G24" s="128" t="str">
        <f t="shared" si="2"/>
        <v/>
      </c>
      <c r="H24" s="130"/>
      <c r="I24" s="142" t="str">
        <f>IF(A23=A24,IFERROR(IF(AND(#REF!="Probabilidad",#REF!="Probabilidad"),(#REF!-(+#REF!*#REF!)),IF(#REF!="Probabilidad",(#REF!-(+#REF!*#REF!)),IF(#REF!="Impacto",#REF!,""))),""),IFERROR(IF(#REF!="Probabilidad",(#REF!-(+#REF!*#REF!)),IF(#REF!="Impacto",#REF!,"")),""))</f>
        <v/>
      </c>
      <c r="J24" s="143" t="str">
        <f>IFERROR(IF(I24="","",IF(I24&lt;='Listas y tablas'!$L$3,"Muy Baja",IF(I24&lt;='Listas y tablas'!$L$4,"Baja",IF(I24&lt;='Listas y tablas'!$L$5,"Media",IF(I24&lt;='Listas y tablas'!$L$6,"Alta","Muy Alta"))))),"")</f>
        <v/>
      </c>
      <c r="K24" s="144"/>
      <c r="L24" s="145"/>
      <c r="M24" s="141"/>
      <c r="N24" s="141"/>
      <c r="O24" s="141"/>
      <c r="P24" s="141"/>
      <c r="Q24" s="157"/>
      <c r="R24" s="141"/>
      <c r="S24" s="141"/>
      <c r="T24" s="141"/>
      <c r="U24" s="141"/>
      <c r="V24" s="158"/>
      <c r="W24" s="141"/>
      <c r="X24" s="141"/>
      <c r="Y24" s="141"/>
      <c r="Z24" s="141"/>
      <c r="AA24" s="141"/>
      <c r="AB24" s="141"/>
      <c r="AC24" s="163"/>
      <c r="AD24" s="141"/>
      <c r="AE24" s="141"/>
      <c r="AF24" s="164"/>
      <c r="AG24" s="164"/>
      <c r="AH24" s="164"/>
      <c r="AI24" s="173"/>
      <c r="AJ24" s="162"/>
      <c r="AK24" s="162"/>
      <c r="AL24" s="162"/>
      <c r="AM24" s="164"/>
      <c r="AN24" s="174"/>
      <c r="AO24" s="182"/>
      <c r="AP24" s="180"/>
      <c r="AQ24" s="180"/>
      <c r="AR24" s="180"/>
      <c r="AS24" s="180"/>
      <c r="AT24" s="180"/>
      <c r="AU24" s="180"/>
      <c r="AV24" s="181"/>
      <c r="AW24" s="180"/>
      <c r="AX24" s="180"/>
      <c r="AY24" s="190"/>
      <c r="AZ24" s="190"/>
      <c r="BA24" s="190"/>
      <c r="BB24" s="190"/>
      <c r="BC24" s="189"/>
      <c r="BD24" s="189"/>
      <c r="BE24" s="189"/>
      <c r="BF24" s="196"/>
      <c r="BG24" s="190"/>
      <c r="BH24" s="190"/>
      <c r="BI24" s="194"/>
      <c r="BJ24" s="194"/>
      <c r="BK24" s="194"/>
      <c r="BL24" s="194"/>
      <c r="BM24" s="194"/>
      <c r="BN24" s="194"/>
      <c r="BO24" s="195"/>
      <c r="BP24" s="194"/>
      <c r="BQ24" s="194"/>
      <c r="BR24" s="202"/>
      <c r="BS24" s="202"/>
      <c r="BT24" s="202"/>
      <c r="BU24" s="202"/>
      <c r="BV24" s="201"/>
      <c r="BW24" s="201"/>
      <c r="BX24" s="201"/>
      <c r="BY24" s="202"/>
      <c r="BZ24" s="202"/>
      <c r="CA24" s="202"/>
    </row>
    <row r="25" spans="1:79" ht="151.5" customHeight="1">
      <c r="A25" s="121" t="str">
        <f t="array" ref="A25">IFERROR(INDEX(Riesgos!$A$7:$M$64,MATCH(E25,INDEX(Riesgos!$A$7:$M$64,,MATCH(E$7,Riesgos!$A$6:$M$6,0)),0),MATCH(A$7,Riesgos!$A$6:$M$6,0)),"")</f>
        <v/>
      </c>
      <c r="B25" s="125" t="str">
        <f t="array" ref="B25">IFERROR(INDEX(Riesgos!$A$7:$M$64,MATCH(E25,INDEX(Riesgos!$A$7:$M$64,,MATCH(E$7,Riesgos!$A$6:$M$6,0)),0),MATCH(B$7,Riesgos!$A$6:$M$6,0)),"")</f>
        <v/>
      </c>
      <c r="C25" s="125"/>
      <c r="D25" s="126" t="str">
        <f t="array" ref="D25">IFERROR(INDEX(Riesgos!$A$7:$M$64,MATCH(E25,INDEX(Riesgos!$A$7:$M$64,,MATCH(E$7,Riesgos!$A$6:$M$6,0)),0),MATCH(D$7,Riesgos!$A$6:$M$6,0)),"")</f>
        <v/>
      </c>
      <c r="E25" s="127"/>
      <c r="F25" s="127"/>
      <c r="G25" s="128" t="str">
        <f t="shared" si="2"/>
        <v/>
      </c>
      <c r="H25" s="129"/>
      <c r="I25" s="142" t="str">
        <f>IF(A24=A25,IFERROR(IF(AND(#REF!="Probabilidad",#REF!="Probabilidad"),(#REF!-(+#REF!*#REF!)),IF(#REF!="Probabilidad",(#REF!-(+#REF!*#REF!)),IF(#REF!="Impacto",#REF!,""))),""),IFERROR(IF(#REF!="Probabilidad",(#REF!-(+#REF!*#REF!)),IF(#REF!="Impacto",#REF!,"")),""))</f>
        <v/>
      </c>
      <c r="J25" s="143" t="str">
        <f>IFERROR(IF(I25="","",IF(I25&lt;='Listas y tablas'!$L$3,"Muy Baja",IF(I25&lt;='Listas y tablas'!$L$4,"Baja",IF(I25&lt;='Listas y tablas'!$L$5,"Media",IF(I25&lt;='Listas y tablas'!$L$6,"Alta","Muy Alta"))))),"")</f>
        <v/>
      </c>
      <c r="K25" s="144"/>
      <c r="L25" s="145"/>
      <c r="M25" s="141"/>
      <c r="N25" s="141"/>
      <c r="O25" s="141"/>
      <c r="P25" s="141"/>
      <c r="Q25" s="157"/>
      <c r="R25" s="141"/>
      <c r="S25" s="141"/>
      <c r="T25" s="141"/>
      <c r="U25" s="141"/>
      <c r="V25" s="158"/>
      <c r="W25" s="141"/>
      <c r="X25" s="141"/>
      <c r="Y25" s="141"/>
      <c r="Z25" s="141"/>
      <c r="AA25" s="141"/>
      <c r="AB25" s="141"/>
      <c r="AC25" s="163"/>
      <c r="AD25" s="141"/>
      <c r="AE25" s="141"/>
      <c r="AF25" s="164"/>
      <c r="AG25" s="164"/>
      <c r="AH25" s="164"/>
      <c r="AI25" s="173"/>
      <c r="AJ25" s="162"/>
      <c r="AK25" s="162"/>
      <c r="AL25" s="162"/>
      <c r="AM25" s="164"/>
      <c r="AN25" s="174"/>
      <c r="AO25" s="182"/>
      <c r="AP25" s="180"/>
      <c r="AQ25" s="180"/>
      <c r="AR25" s="180"/>
      <c r="AS25" s="180"/>
      <c r="AT25" s="180"/>
      <c r="AU25" s="180"/>
      <c r="AV25" s="181"/>
      <c r="AW25" s="180"/>
      <c r="AX25" s="180"/>
      <c r="AY25" s="190"/>
      <c r="AZ25" s="190"/>
      <c r="BA25" s="190"/>
      <c r="BB25" s="190"/>
      <c r="BC25" s="189"/>
      <c r="BD25" s="189"/>
      <c r="BE25" s="189"/>
      <c r="BF25" s="196"/>
      <c r="BG25" s="190"/>
      <c r="BH25" s="190"/>
      <c r="BI25" s="194"/>
      <c r="BJ25" s="194"/>
      <c r="BK25" s="194"/>
      <c r="BL25" s="194"/>
      <c r="BM25" s="194"/>
      <c r="BN25" s="194"/>
      <c r="BO25" s="195"/>
      <c r="BP25" s="194"/>
      <c r="BQ25" s="194"/>
      <c r="BR25" s="202"/>
      <c r="BS25" s="202"/>
      <c r="BT25" s="202"/>
      <c r="BU25" s="202"/>
      <c r="BV25" s="201"/>
      <c r="BW25" s="201"/>
      <c r="BX25" s="201"/>
      <c r="BY25" s="202"/>
      <c r="BZ25" s="202"/>
      <c r="CA25" s="202"/>
    </row>
    <row r="26" spans="1:79" ht="151.5" customHeight="1">
      <c r="A26" s="121" t="str">
        <f t="array" ref="A26">IFERROR(INDEX(Riesgos!$A$7:$M$64,MATCH(E26,INDEX(Riesgos!$A$7:$M$64,,MATCH(E$7,Riesgos!$A$6:$M$6,0)),0),MATCH(A$7,Riesgos!$A$6:$M$6,0)),"")</f>
        <v/>
      </c>
      <c r="B26" s="125" t="str">
        <f t="array" ref="B26">IFERROR(INDEX(Riesgos!$A$7:$M$64,MATCH(E26,INDEX(Riesgos!$A$7:$M$64,,MATCH(E$7,Riesgos!$A$6:$M$6,0)),0),MATCH(B$7,Riesgos!$A$6:$M$6,0)),"")</f>
        <v/>
      </c>
      <c r="C26" s="125"/>
      <c r="D26" s="126" t="str">
        <f t="array" ref="D26">IFERROR(INDEX(Riesgos!$A$7:$M$64,MATCH(E26,INDEX(Riesgos!$A$7:$M$64,,MATCH(E$7,Riesgos!$A$6:$M$6,0)),0),MATCH(D$7,Riesgos!$A$6:$M$6,0)),"")</f>
        <v/>
      </c>
      <c r="E26" s="127"/>
      <c r="F26" s="127"/>
      <c r="G26" s="128" t="str">
        <f t="shared" si="2"/>
        <v/>
      </c>
      <c r="H26" s="129"/>
      <c r="I26" s="142" t="str">
        <f>IF(A25=A26,IFERROR(IF(AND(#REF!="Probabilidad",#REF!="Probabilidad"),(#REF!-(+#REF!*#REF!)),IF(#REF!="Probabilidad",(#REF!-(+#REF!*#REF!)),IF(#REF!="Impacto",#REF!,""))),""),IFERROR(IF(#REF!="Probabilidad",(#REF!-(+#REF!*#REF!)),IF(#REF!="Impacto",#REF!,"")),""))</f>
        <v/>
      </c>
      <c r="J26" s="143" t="str">
        <f>IFERROR(IF(I26="","",IF(I26&lt;='Listas y tablas'!$L$3,"Muy Baja",IF(I26&lt;='Listas y tablas'!$L$4,"Baja",IF(I26&lt;='Listas y tablas'!$L$5,"Media",IF(I26&lt;='Listas y tablas'!$L$6,"Alta","Muy Alta"))))),"")</f>
        <v/>
      </c>
      <c r="K26" s="144"/>
      <c r="L26" s="145"/>
      <c r="M26" s="141"/>
      <c r="N26" s="141"/>
      <c r="O26" s="141"/>
      <c r="P26" s="141"/>
      <c r="Q26" s="157"/>
      <c r="R26" s="141"/>
      <c r="S26" s="141"/>
      <c r="T26" s="141"/>
      <c r="U26" s="141"/>
      <c r="V26" s="158"/>
      <c r="W26" s="141"/>
      <c r="X26" s="141"/>
      <c r="Y26" s="141"/>
      <c r="Z26" s="141"/>
      <c r="AA26" s="141"/>
      <c r="AB26" s="141"/>
      <c r="AC26" s="163"/>
      <c r="AD26" s="141"/>
      <c r="AE26" s="141"/>
      <c r="AF26" s="164"/>
      <c r="AG26" s="164"/>
      <c r="AH26" s="164"/>
      <c r="AI26" s="173"/>
      <c r="AJ26" s="162"/>
      <c r="AK26" s="162"/>
      <c r="AL26" s="162"/>
      <c r="AM26" s="164"/>
      <c r="AN26" s="174"/>
      <c r="AO26" s="182"/>
      <c r="AP26" s="180"/>
      <c r="AQ26" s="180"/>
      <c r="AR26" s="180"/>
      <c r="AS26" s="180"/>
      <c r="AT26" s="180"/>
      <c r="AU26" s="180"/>
      <c r="AV26" s="181"/>
      <c r="AW26" s="180"/>
      <c r="AX26" s="180"/>
      <c r="AY26" s="190"/>
      <c r="AZ26" s="190"/>
      <c r="BA26" s="190"/>
      <c r="BB26" s="190"/>
      <c r="BC26" s="189"/>
      <c r="BD26" s="189"/>
      <c r="BE26" s="189"/>
      <c r="BF26" s="196"/>
      <c r="BG26" s="190"/>
      <c r="BH26" s="190"/>
      <c r="BI26" s="194"/>
      <c r="BJ26" s="194"/>
      <c r="BK26" s="194"/>
      <c r="BL26" s="194"/>
      <c r="BM26" s="194"/>
      <c r="BN26" s="194"/>
      <c r="BO26" s="195"/>
      <c r="BP26" s="194"/>
      <c r="BQ26" s="194"/>
      <c r="BR26" s="202"/>
      <c r="BS26" s="202"/>
      <c r="BT26" s="202"/>
      <c r="BU26" s="202"/>
      <c r="BV26" s="201"/>
      <c r="BW26" s="201"/>
      <c r="BX26" s="201"/>
      <c r="BY26" s="202"/>
      <c r="BZ26" s="202"/>
      <c r="CA26" s="202"/>
    </row>
    <row r="27" spans="1:79" ht="151.5" customHeight="1">
      <c r="A27" s="121" t="str">
        <f t="array" ref="A27">IFERROR(INDEX(Riesgos!$A$7:$M$64,MATCH(E27,INDEX(Riesgos!$A$7:$M$64,,MATCH(E$7,Riesgos!$A$6:$M$6,0)),0),MATCH(A$7,Riesgos!$A$6:$M$6,0)),"")</f>
        <v/>
      </c>
      <c r="B27" s="125" t="str">
        <f t="array" ref="B27">IFERROR(INDEX(Riesgos!$A$7:$M$64,MATCH(E27,INDEX(Riesgos!$A$7:$M$64,,MATCH(E$7,Riesgos!$A$6:$M$6,0)),0),MATCH(B$7,Riesgos!$A$6:$M$6,0)),"")</f>
        <v/>
      </c>
      <c r="C27" s="125"/>
      <c r="D27" s="126" t="str">
        <f t="array" ref="D27">IFERROR(INDEX(Riesgos!$A$7:$M$64,MATCH(E27,INDEX(Riesgos!$A$7:$M$64,,MATCH(E$7,Riesgos!$A$6:$M$6,0)),0),MATCH(D$7,Riesgos!$A$6:$M$6,0)),"")</f>
        <v/>
      </c>
      <c r="E27" s="127"/>
      <c r="F27" s="127"/>
      <c r="G27" s="128" t="str">
        <f t="shared" si="2"/>
        <v/>
      </c>
      <c r="H27" s="129"/>
      <c r="I27" s="142" t="str">
        <f>IF(A26=A27,IFERROR(IF(AND(#REF!="Probabilidad",#REF!="Probabilidad"),(#REF!-(+#REF!*#REF!)),IF(#REF!="Probabilidad",(#REF!-(+#REF!*#REF!)),IF(#REF!="Impacto",#REF!,""))),""),IFERROR(IF(#REF!="Probabilidad",(#REF!-(+#REF!*#REF!)),IF(#REF!="Impacto",#REF!,"")),""))</f>
        <v/>
      </c>
      <c r="J27" s="143" t="str">
        <f>IFERROR(IF(I27="","",IF(I27&lt;='Listas y tablas'!$L$3,"Muy Baja",IF(I27&lt;='Listas y tablas'!$L$4,"Baja",IF(I27&lt;='Listas y tablas'!$L$5,"Media",IF(I27&lt;='Listas y tablas'!$L$6,"Alta","Muy Alta"))))),"")</f>
        <v/>
      </c>
      <c r="K27" s="144"/>
      <c r="L27" s="145"/>
      <c r="M27" s="141"/>
      <c r="N27" s="141"/>
      <c r="O27" s="141"/>
      <c r="P27" s="141"/>
      <c r="Q27" s="157"/>
      <c r="R27" s="141"/>
      <c r="S27" s="141"/>
      <c r="T27" s="141"/>
      <c r="U27" s="141"/>
      <c r="V27" s="158"/>
      <c r="W27" s="141"/>
      <c r="X27" s="141"/>
      <c r="Y27" s="141"/>
      <c r="Z27" s="141"/>
      <c r="AA27" s="141"/>
      <c r="AB27" s="141"/>
      <c r="AC27" s="163"/>
      <c r="AD27" s="141"/>
      <c r="AE27" s="141"/>
      <c r="AF27" s="164"/>
      <c r="AG27" s="164"/>
      <c r="AH27" s="164"/>
      <c r="AI27" s="173"/>
      <c r="AJ27" s="162"/>
      <c r="AK27" s="162"/>
      <c r="AL27" s="162"/>
      <c r="AM27" s="164"/>
      <c r="AN27" s="174"/>
      <c r="AO27" s="182"/>
      <c r="AP27" s="180"/>
      <c r="AQ27" s="180"/>
      <c r="AR27" s="180"/>
      <c r="AS27" s="180"/>
      <c r="AT27" s="180"/>
      <c r="AU27" s="180"/>
      <c r="AV27" s="181"/>
      <c r="AW27" s="180"/>
      <c r="AX27" s="180"/>
      <c r="AY27" s="190"/>
      <c r="AZ27" s="190"/>
      <c r="BA27" s="190"/>
      <c r="BB27" s="190"/>
      <c r="BC27" s="189"/>
      <c r="BD27" s="189"/>
      <c r="BE27" s="189"/>
      <c r="BF27" s="196"/>
      <c r="BG27" s="190"/>
      <c r="BH27" s="190"/>
      <c r="BI27" s="194"/>
      <c r="BJ27" s="194"/>
      <c r="BK27" s="194"/>
      <c r="BL27" s="194"/>
      <c r="BM27" s="194"/>
      <c r="BN27" s="194"/>
      <c r="BO27" s="195"/>
      <c r="BP27" s="194"/>
      <c r="BQ27" s="194"/>
      <c r="BR27" s="202"/>
      <c r="BS27" s="202"/>
      <c r="BT27" s="202"/>
      <c r="BU27" s="202"/>
      <c r="BV27" s="201"/>
      <c r="BW27" s="201"/>
      <c r="BX27" s="201"/>
      <c r="BY27" s="202"/>
      <c r="BZ27" s="202"/>
      <c r="CA27" s="202"/>
    </row>
    <row r="28" spans="1:79" ht="151.5" customHeight="1">
      <c r="A28" s="121" t="str">
        <f t="array" ref="A28">IFERROR(INDEX(Riesgos!$A$7:$M$64,MATCH(E28,INDEX(Riesgos!$A$7:$M$64,,MATCH(E$7,Riesgos!$A$6:$M$6,0)),0),MATCH(A$7,Riesgos!$A$6:$M$6,0)),"")</f>
        <v/>
      </c>
      <c r="B28" s="125" t="str">
        <f t="array" ref="B28">IFERROR(INDEX(Riesgos!$A$7:$M$64,MATCH(E28,INDEX(Riesgos!$A$7:$M$64,,MATCH(E$7,Riesgos!$A$6:$M$6,0)),0),MATCH(B$7,Riesgos!$A$6:$M$6,0)),"")</f>
        <v/>
      </c>
      <c r="C28" s="125"/>
      <c r="D28" s="126" t="str">
        <f t="array" ref="D28">IFERROR(INDEX(Riesgos!$A$7:$M$64,MATCH(E28,INDEX(Riesgos!$A$7:$M$64,,MATCH(E$7,Riesgos!$A$6:$M$6,0)),0),MATCH(D$7,Riesgos!$A$6:$M$6,0)),"")</f>
        <v/>
      </c>
      <c r="E28" s="127"/>
      <c r="F28" s="127"/>
      <c r="G28" s="128" t="str">
        <f t="shared" si="2"/>
        <v/>
      </c>
      <c r="H28" s="129"/>
      <c r="I28" s="142" t="str">
        <f>IF(A27=A28,IFERROR(IF(AND(#REF!="Probabilidad",#REF!="Probabilidad"),(#REF!-(+#REF!*#REF!)),IF(#REF!="Probabilidad",(#REF!-(+#REF!*#REF!)),IF(#REF!="Impacto",#REF!,""))),""),IFERROR(IF(#REF!="Probabilidad",(#REF!-(+#REF!*#REF!)),IF(#REF!="Impacto",#REF!,"")),""))</f>
        <v/>
      </c>
      <c r="J28" s="143" t="str">
        <f>IFERROR(IF(I28="","",IF(I28&lt;='Listas y tablas'!$L$3,"Muy Baja",IF(I28&lt;='Listas y tablas'!$L$4,"Baja",IF(I28&lt;='Listas y tablas'!$L$5,"Media",IF(I28&lt;='Listas y tablas'!$L$6,"Alta","Muy Alta"))))),"")</f>
        <v/>
      </c>
      <c r="K28" s="144"/>
      <c r="L28" s="145"/>
      <c r="M28" s="141"/>
      <c r="N28" s="141"/>
      <c r="O28" s="141"/>
      <c r="P28" s="141"/>
      <c r="Q28" s="157"/>
      <c r="R28" s="141"/>
      <c r="S28" s="141"/>
      <c r="T28" s="141"/>
      <c r="U28" s="141"/>
      <c r="V28" s="158"/>
      <c r="W28" s="141"/>
      <c r="X28" s="141"/>
      <c r="Y28" s="141"/>
      <c r="Z28" s="141"/>
      <c r="AA28" s="141"/>
      <c r="AB28" s="141"/>
      <c r="AC28" s="163"/>
      <c r="AD28" s="141"/>
      <c r="AE28" s="141"/>
      <c r="AF28" s="164"/>
      <c r="AG28" s="164"/>
      <c r="AH28" s="164"/>
      <c r="AI28" s="173"/>
      <c r="AJ28" s="162"/>
      <c r="AK28" s="162"/>
      <c r="AL28" s="162"/>
      <c r="AM28" s="164"/>
      <c r="AN28" s="174"/>
      <c r="AO28" s="182"/>
      <c r="AP28" s="180"/>
      <c r="AQ28" s="180"/>
      <c r="AR28" s="180"/>
      <c r="AS28" s="180"/>
      <c r="AT28" s="180"/>
      <c r="AU28" s="180"/>
      <c r="AV28" s="181"/>
      <c r="AW28" s="180"/>
      <c r="AX28" s="180"/>
      <c r="AY28" s="190"/>
      <c r="AZ28" s="190"/>
      <c r="BA28" s="190"/>
      <c r="BB28" s="190"/>
      <c r="BC28" s="189"/>
      <c r="BD28" s="189"/>
      <c r="BE28" s="189"/>
      <c r="BF28" s="196"/>
      <c r="BG28" s="190"/>
      <c r="BH28" s="190"/>
      <c r="BI28" s="194"/>
      <c r="BJ28" s="194"/>
      <c r="BK28" s="194"/>
      <c r="BL28" s="194"/>
      <c r="BM28" s="194"/>
      <c r="BN28" s="194"/>
      <c r="BO28" s="195"/>
      <c r="BP28" s="194"/>
      <c r="BQ28" s="194"/>
      <c r="BR28" s="202"/>
      <c r="BS28" s="202"/>
      <c r="BT28" s="202"/>
      <c r="BU28" s="202"/>
      <c r="BV28" s="201"/>
      <c r="BW28" s="201"/>
      <c r="BX28" s="201"/>
      <c r="BY28" s="202"/>
      <c r="BZ28" s="202"/>
      <c r="CA28" s="202"/>
    </row>
    <row r="29" spans="1:79" ht="151.5" customHeight="1">
      <c r="A29" s="121" t="str">
        <f t="array" ref="A29">IFERROR(INDEX(Riesgos!$A$7:$M$64,MATCH(E29,INDEX(Riesgos!$A$7:$M$64,,MATCH(E$7,Riesgos!$A$6:$M$6,0)),0),MATCH(A$7,Riesgos!$A$6:$M$6,0)),"")</f>
        <v/>
      </c>
      <c r="B29" s="125" t="str">
        <f t="array" ref="B29">IFERROR(INDEX(Riesgos!$A$7:$M$64,MATCH(E29,INDEX(Riesgos!$A$7:$M$64,,MATCH(E$7,Riesgos!$A$6:$M$6,0)),0),MATCH(B$7,Riesgos!$A$6:$M$6,0)),"")</f>
        <v/>
      </c>
      <c r="C29" s="125"/>
      <c r="D29" s="126" t="str">
        <f t="array" ref="D29">IFERROR(INDEX(Riesgos!$A$7:$M$64,MATCH(E29,INDEX(Riesgos!$A$7:$M$64,,MATCH(E$7,Riesgos!$A$6:$M$6,0)),0),MATCH(D$7,Riesgos!$A$6:$M$6,0)),"")</f>
        <v/>
      </c>
      <c r="E29" s="127"/>
      <c r="F29" s="127"/>
      <c r="G29" s="128" t="str">
        <f t="shared" si="2"/>
        <v/>
      </c>
      <c r="H29" s="129"/>
      <c r="I29" s="142" t="str">
        <f>IF(A28=A29,IFERROR(IF(AND(#REF!="Probabilidad",#REF!="Probabilidad"),(#REF!-(+#REF!*#REF!)),IF(#REF!="Probabilidad",(#REF!-(+#REF!*#REF!)),IF(#REF!="Impacto",#REF!,""))),""),IFERROR(IF(#REF!="Probabilidad",(#REF!-(+#REF!*#REF!)),IF(#REF!="Impacto",#REF!,"")),""))</f>
        <v/>
      </c>
      <c r="J29" s="143" t="str">
        <f>IFERROR(IF(I29="","",IF(I29&lt;='Listas y tablas'!$L$3,"Muy Baja",IF(I29&lt;='Listas y tablas'!$L$4,"Baja",IF(I29&lt;='Listas y tablas'!$L$5,"Media",IF(I29&lt;='Listas y tablas'!$L$6,"Alta","Muy Alta"))))),"")</f>
        <v/>
      </c>
      <c r="K29" s="144"/>
      <c r="L29" s="145"/>
      <c r="M29" s="141"/>
      <c r="N29" s="141"/>
      <c r="O29" s="141"/>
      <c r="P29" s="141"/>
      <c r="Q29" s="157"/>
      <c r="R29" s="141"/>
      <c r="S29" s="141"/>
      <c r="T29" s="141"/>
      <c r="U29" s="141"/>
      <c r="V29" s="158"/>
      <c r="W29" s="141"/>
      <c r="X29" s="141"/>
      <c r="Y29" s="141"/>
      <c r="Z29" s="141"/>
      <c r="AA29" s="141"/>
      <c r="AB29" s="141"/>
      <c r="AC29" s="163"/>
      <c r="AD29" s="141"/>
      <c r="AE29" s="141"/>
      <c r="AF29" s="164"/>
      <c r="AG29" s="164"/>
      <c r="AH29" s="164"/>
      <c r="AI29" s="173"/>
      <c r="AJ29" s="162"/>
      <c r="AK29" s="162"/>
      <c r="AL29" s="162"/>
      <c r="AM29" s="164"/>
      <c r="AN29" s="174"/>
      <c r="AO29" s="182"/>
      <c r="AP29" s="180"/>
      <c r="AQ29" s="180"/>
      <c r="AR29" s="180"/>
      <c r="AS29" s="180"/>
      <c r="AT29" s="180"/>
      <c r="AU29" s="180"/>
      <c r="AV29" s="181"/>
      <c r="AW29" s="180"/>
      <c r="AX29" s="180"/>
      <c r="AY29" s="190"/>
      <c r="AZ29" s="190"/>
      <c r="BA29" s="190"/>
      <c r="BB29" s="190"/>
      <c r="BC29" s="189"/>
      <c r="BD29" s="189"/>
      <c r="BE29" s="189"/>
      <c r="BF29" s="196"/>
      <c r="BG29" s="190"/>
      <c r="BH29" s="190"/>
      <c r="BI29" s="194"/>
      <c r="BJ29" s="194"/>
      <c r="BK29" s="194"/>
      <c r="BL29" s="194"/>
      <c r="BM29" s="194"/>
      <c r="BN29" s="194"/>
      <c r="BO29" s="195"/>
      <c r="BP29" s="194"/>
      <c r="BQ29" s="194"/>
      <c r="BR29" s="202"/>
      <c r="BS29" s="202"/>
      <c r="BT29" s="202"/>
      <c r="BU29" s="202"/>
      <c r="BV29" s="201"/>
      <c r="BW29" s="201"/>
      <c r="BX29" s="201"/>
      <c r="BY29" s="202"/>
      <c r="BZ29" s="202"/>
      <c r="CA29" s="202"/>
    </row>
    <row r="30" spans="1:79" ht="151.5" customHeight="1">
      <c r="A30" s="121" t="str">
        <f t="array" ref="A30">IFERROR(INDEX(Riesgos!$A$7:$M$64,MATCH(E30,INDEX(Riesgos!$A$7:$M$64,,MATCH(E$7,Riesgos!$A$6:$M$6,0)),0),MATCH(A$7,Riesgos!$A$6:$M$6,0)),"")</f>
        <v/>
      </c>
      <c r="B30" s="125" t="str">
        <f t="array" ref="B30">IFERROR(INDEX(Riesgos!$A$7:$M$64,MATCH(E30,INDEX(Riesgos!$A$7:$M$64,,MATCH(E$7,Riesgos!$A$6:$M$6,0)),0),MATCH(B$7,Riesgos!$A$6:$M$6,0)),"")</f>
        <v/>
      </c>
      <c r="C30" s="125"/>
      <c r="D30" s="126" t="str">
        <f t="array" ref="D30">IFERROR(INDEX(Riesgos!$A$7:$M$64,MATCH(E30,INDEX(Riesgos!$A$7:$M$64,,MATCH(E$7,Riesgos!$A$6:$M$6,0)),0),MATCH(D$7,Riesgos!$A$6:$M$6,0)),"")</f>
        <v/>
      </c>
      <c r="E30" s="127"/>
      <c r="F30" s="127"/>
      <c r="G30" s="128" t="str">
        <f t="shared" si="2"/>
        <v/>
      </c>
      <c r="H30" s="130"/>
      <c r="I30" s="142" t="str">
        <f>IF(A29=A30,IFERROR(IF(AND(#REF!="Probabilidad",#REF!="Probabilidad"),(#REF!-(+#REF!*#REF!)),IF(#REF!="Probabilidad",(#REF!-(+#REF!*#REF!)),IF(#REF!="Impacto",#REF!,""))),""),IFERROR(IF(#REF!="Probabilidad",(#REF!-(+#REF!*#REF!)),IF(#REF!="Impacto",#REF!,"")),""))</f>
        <v/>
      </c>
      <c r="J30" s="143" t="str">
        <f>IFERROR(IF(I30="","",IF(I30&lt;='Listas y tablas'!$L$3,"Muy Baja",IF(I30&lt;='Listas y tablas'!$L$4,"Baja",IF(I30&lt;='Listas y tablas'!$L$5,"Media",IF(I30&lt;='Listas y tablas'!$L$6,"Alta","Muy Alta"))))),"")</f>
        <v/>
      </c>
      <c r="K30" s="144"/>
      <c r="L30" s="145"/>
      <c r="M30" s="141"/>
      <c r="N30" s="141"/>
      <c r="O30" s="141"/>
      <c r="P30" s="141"/>
      <c r="Q30" s="157"/>
      <c r="R30" s="141"/>
      <c r="S30" s="141"/>
      <c r="T30" s="141"/>
      <c r="U30" s="141"/>
      <c r="V30" s="158"/>
      <c r="W30" s="141"/>
      <c r="X30" s="141"/>
      <c r="Y30" s="141"/>
      <c r="Z30" s="141"/>
      <c r="AA30" s="141"/>
      <c r="AB30" s="141"/>
      <c r="AC30" s="163"/>
      <c r="AD30" s="141"/>
      <c r="AE30" s="141"/>
      <c r="AF30" s="164"/>
      <c r="AG30" s="164"/>
      <c r="AH30" s="164"/>
      <c r="AI30" s="173"/>
      <c r="AJ30" s="162"/>
      <c r="AK30" s="162"/>
      <c r="AL30" s="162"/>
      <c r="AM30" s="164"/>
      <c r="AN30" s="174"/>
      <c r="AO30" s="182"/>
      <c r="AP30" s="180"/>
      <c r="AQ30" s="180"/>
      <c r="AR30" s="180"/>
      <c r="AS30" s="180"/>
      <c r="AT30" s="180"/>
      <c r="AU30" s="180"/>
      <c r="AV30" s="181"/>
      <c r="AW30" s="180"/>
      <c r="AX30" s="180"/>
      <c r="AY30" s="190"/>
      <c r="AZ30" s="190"/>
      <c r="BA30" s="190"/>
      <c r="BB30" s="190"/>
      <c r="BC30" s="189"/>
      <c r="BD30" s="189"/>
      <c r="BE30" s="189"/>
      <c r="BF30" s="196"/>
      <c r="BG30" s="190"/>
      <c r="BH30" s="190"/>
      <c r="BI30" s="194"/>
      <c r="BJ30" s="194"/>
      <c r="BK30" s="194"/>
      <c r="BL30" s="194"/>
      <c r="BM30" s="194"/>
      <c r="BN30" s="194"/>
      <c r="BO30" s="195"/>
      <c r="BP30" s="194"/>
      <c r="BQ30" s="194"/>
      <c r="BR30" s="202"/>
      <c r="BS30" s="202"/>
      <c r="BT30" s="202"/>
      <c r="BU30" s="202"/>
      <c r="BV30" s="201"/>
      <c r="BW30" s="201"/>
      <c r="BX30" s="201"/>
      <c r="BY30" s="202"/>
      <c r="BZ30" s="202"/>
      <c r="CA30" s="202"/>
    </row>
    <row r="31" spans="1:79" ht="151.5" customHeight="1">
      <c r="A31" s="121" t="str">
        <f t="array" ref="A31">IFERROR(INDEX(Riesgos!$A$7:$M$64,MATCH(E31,INDEX(Riesgos!$A$7:$M$64,,MATCH(E$7,Riesgos!$A$6:$M$6,0)),0),MATCH(A$7,Riesgos!$A$6:$M$6,0)),"")</f>
        <v/>
      </c>
      <c r="B31" s="125" t="str">
        <f t="array" ref="B31">IFERROR(INDEX(Riesgos!$A$7:$M$64,MATCH(E31,INDEX(Riesgos!$A$7:$M$64,,MATCH(E$7,Riesgos!$A$6:$M$6,0)),0),MATCH(B$7,Riesgos!$A$6:$M$6,0)),"")</f>
        <v/>
      </c>
      <c r="C31" s="125"/>
      <c r="D31" s="126" t="str">
        <f t="array" ref="D31">IFERROR(INDEX(Riesgos!$A$7:$M$64,MATCH(E31,INDEX(Riesgos!$A$7:$M$64,,MATCH(E$7,Riesgos!$A$6:$M$6,0)),0),MATCH(D$7,Riesgos!$A$6:$M$6,0)),"")</f>
        <v/>
      </c>
      <c r="E31" s="127"/>
      <c r="F31" s="127"/>
      <c r="G31" s="128" t="str">
        <f t="shared" si="2"/>
        <v/>
      </c>
      <c r="H31" s="129"/>
      <c r="I31" s="142" t="str">
        <f>IF(A30=A31,IFERROR(IF(AND(#REF!="Probabilidad",#REF!="Probabilidad"),(#REF!-(+#REF!*#REF!)),IF(#REF!="Probabilidad",(#REF!-(+#REF!*#REF!)),IF(#REF!="Impacto",#REF!,""))),""),IFERROR(IF(#REF!="Probabilidad",(#REF!-(+#REF!*#REF!)),IF(#REF!="Impacto",#REF!,"")),""))</f>
        <v/>
      </c>
      <c r="J31" s="143" t="str">
        <f>IFERROR(IF(I31="","",IF(I31&lt;='Listas y tablas'!$L$3,"Muy Baja",IF(I31&lt;='Listas y tablas'!$L$4,"Baja",IF(I31&lt;='Listas y tablas'!$L$5,"Media",IF(I31&lt;='Listas y tablas'!$L$6,"Alta","Muy Alta"))))),"")</f>
        <v/>
      </c>
      <c r="K31" s="144"/>
      <c r="L31" s="145"/>
      <c r="M31" s="141"/>
      <c r="N31" s="141"/>
      <c r="O31" s="141"/>
      <c r="P31" s="141"/>
      <c r="Q31" s="157"/>
      <c r="R31" s="141"/>
      <c r="S31" s="141"/>
      <c r="T31" s="141"/>
      <c r="U31" s="141"/>
      <c r="V31" s="158"/>
      <c r="W31" s="141"/>
      <c r="X31" s="141"/>
      <c r="Y31" s="141"/>
      <c r="Z31" s="141"/>
      <c r="AA31" s="141"/>
      <c r="AB31" s="141"/>
      <c r="AC31" s="163"/>
      <c r="AD31" s="141"/>
      <c r="AE31" s="141"/>
      <c r="AF31" s="164"/>
      <c r="AG31" s="164"/>
      <c r="AH31" s="164"/>
      <c r="AI31" s="173"/>
      <c r="AJ31" s="162"/>
      <c r="AK31" s="162"/>
      <c r="AL31" s="162"/>
      <c r="AM31" s="164"/>
      <c r="AN31" s="174"/>
      <c r="AO31" s="182"/>
      <c r="AP31" s="180"/>
      <c r="AQ31" s="180"/>
      <c r="AR31" s="180"/>
      <c r="AS31" s="180"/>
      <c r="AT31" s="180"/>
      <c r="AU31" s="180"/>
      <c r="AV31" s="181"/>
      <c r="AW31" s="180"/>
      <c r="AX31" s="180"/>
      <c r="AY31" s="190"/>
      <c r="AZ31" s="190"/>
      <c r="BA31" s="190"/>
      <c r="BB31" s="190"/>
      <c r="BC31" s="189"/>
      <c r="BD31" s="189"/>
      <c r="BE31" s="189"/>
      <c r="BF31" s="196"/>
      <c r="BG31" s="190"/>
      <c r="BH31" s="190"/>
      <c r="BI31" s="194"/>
      <c r="BJ31" s="194"/>
      <c r="BK31" s="194"/>
      <c r="BL31" s="194"/>
      <c r="BM31" s="194"/>
      <c r="BN31" s="194"/>
      <c r="BO31" s="195"/>
      <c r="BP31" s="194"/>
      <c r="BQ31" s="194"/>
      <c r="BR31" s="202"/>
      <c r="BS31" s="202"/>
      <c r="BT31" s="202"/>
      <c r="BU31" s="202"/>
      <c r="BV31" s="201"/>
      <c r="BW31" s="201"/>
      <c r="BX31" s="201"/>
      <c r="BY31" s="202"/>
      <c r="BZ31" s="202"/>
      <c r="CA31" s="202"/>
    </row>
    <row r="32" spans="1:79" ht="151.5" customHeight="1">
      <c r="A32" s="121" t="str">
        <f t="array" ref="A32">IFERROR(INDEX(Riesgos!$A$7:$M$64,MATCH(E32,INDEX(Riesgos!$A$7:$M$64,,MATCH(E$7,Riesgos!$A$6:$M$6,0)),0),MATCH(A$7,Riesgos!$A$6:$M$6,0)),"")</f>
        <v/>
      </c>
      <c r="B32" s="125" t="str">
        <f t="array" ref="B32">IFERROR(INDEX(Riesgos!$A$7:$M$64,MATCH(E32,INDEX(Riesgos!$A$7:$M$64,,MATCH(E$7,Riesgos!$A$6:$M$6,0)),0),MATCH(B$7,Riesgos!$A$6:$M$6,0)),"")</f>
        <v/>
      </c>
      <c r="C32" s="125"/>
      <c r="D32" s="126" t="str">
        <f t="array" ref="D32">IFERROR(INDEX(Riesgos!$A$7:$M$64,MATCH(E32,INDEX(Riesgos!$A$7:$M$64,,MATCH(E$7,Riesgos!$A$6:$M$6,0)),0),MATCH(D$7,Riesgos!$A$6:$M$6,0)),"")</f>
        <v/>
      </c>
      <c r="E32" s="127"/>
      <c r="F32" s="127"/>
      <c r="G32" s="128" t="str">
        <f t="shared" si="2"/>
        <v/>
      </c>
      <c r="H32" s="129"/>
      <c r="I32" s="142" t="str">
        <f>IF(A31=A32,IFERROR(IF(AND(#REF!="Probabilidad",#REF!="Probabilidad"),(#REF!-(+#REF!*#REF!)),IF(#REF!="Probabilidad",(#REF!-(+#REF!*#REF!)),IF(#REF!="Impacto",#REF!,""))),""),IFERROR(IF(#REF!="Probabilidad",(#REF!-(+#REF!*#REF!)),IF(#REF!="Impacto",#REF!,"")),""))</f>
        <v/>
      </c>
      <c r="J32" s="143" t="str">
        <f>IFERROR(IF(I32="","",IF(I32&lt;='Listas y tablas'!$L$3,"Muy Baja",IF(I32&lt;='Listas y tablas'!$L$4,"Baja",IF(I32&lt;='Listas y tablas'!$L$5,"Media",IF(I32&lt;='Listas y tablas'!$L$6,"Alta","Muy Alta"))))),"")</f>
        <v/>
      </c>
      <c r="K32" s="144"/>
      <c r="L32" s="145"/>
      <c r="M32" s="141"/>
      <c r="N32" s="141"/>
      <c r="O32" s="141"/>
      <c r="P32" s="141"/>
      <c r="Q32" s="157"/>
      <c r="R32" s="141"/>
      <c r="S32" s="141"/>
      <c r="T32" s="141"/>
      <c r="U32" s="141"/>
      <c r="V32" s="158"/>
      <c r="W32" s="141"/>
      <c r="X32" s="141"/>
      <c r="Y32" s="141"/>
      <c r="Z32" s="141"/>
      <c r="AA32" s="141"/>
      <c r="AB32" s="141"/>
      <c r="AC32" s="163"/>
      <c r="AD32" s="141"/>
      <c r="AE32" s="141"/>
      <c r="AF32" s="164"/>
      <c r="AG32" s="164"/>
      <c r="AH32" s="164"/>
      <c r="AI32" s="173"/>
      <c r="AJ32" s="162"/>
      <c r="AK32" s="162"/>
      <c r="AL32" s="162"/>
      <c r="AM32" s="164"/>
      <c r="AN32" s="174"/>
      <c r="AO32" s="182"/>
      <c r="AP32" s="180"/>
      <c r="AQ32" s="180"/>
      <c r="AR32" s="180"/>
      <c r="AS32" s="180"/>
      <c r="AT32" s="180"/>
      <c r="AU32" s="180"/>
      <c r="AV32" s="181"/>
      <c r="AW32" s="180"/>
      <c r="AX32" s="180"/>
      <c r="AY32" s="190"/>
      <c r="AZ32" s="190"/>
      <c r="BA32" s="190"/>
      <c r="BB32" s="190"/>
      <c r="BC32" s="189"/>
      <c r="BD32" s="189"/>
      <c r="BE32" s="189"/>
      <c r="BF32" s="196"/>
      <c r="BG32" s="190"/>
      <c r="BH32" s="190"/>
      <c r="BI32" s="194"/>
      <c r="BJ32" s="194"/>
      <c r="BK32" s="194"/>
      <c r="BL32" s="194"/>
      <c r="BM32" s="194"/>
      <c r="BN32" s="194"/>
      <c r="BO32" s="195"/>
      <c r="BP32" s="194"/>
      <c r="BQ32" s="194"/>
      <c r="BR32" s="202"/>
      <c r="BS32" s="202"/>
      <c r="BT32" s="202"/>
      <c r="BU32" s="202"/>
      <c r="BV32" s="201"/>
      <c r="BW32" s="201"/>
      <c r="BX32" s="201"/>
      <c r="BY32" s="202"/>
      <c r="BZ32" s="202"/>
      <c r="CA32" s="202"/>
    </row>
    <row r="33" spans="1:79" ht="151.5" customHeight="1">
      <c r="A33" s="121" t="str">
        <f t="array" ref="A33">IFERROR(INDEX(Riesgos!$A$7:$M$64,MATCH(E33,INDEX(Riesgos!$A$7:$M$64,,MATCH(E$7,Riesgos!$A$6:$M$6,0)),0),MATCH(A$7,Riesgos!$A$6:$M$6,0)),"")</f>
        <v/>
      </c>
      <c r="B33" s="125" t="str">
        <f t="array" ref="B33">IFERROR(INDEX(Riesgos!$A$7:$M$64,MATCH(E33,INDEX(Riesgos!$A$7:$M$64,,MATCH(E$7,Riesgos!$A$6:$M$6,0)),0),MATCH(B$7,Riesgos!$A$6:$M$6,0)),"")</f>
        <v/>
      </c>
      <c r="C33" s="125"/>
      <c r="D33" s="126" t="str">
        <f t="array" ref="D33">IFERROR(INDEX(Riesgos!$A$7:$M$64,MATCH(E33,INDEX(Riesgos!$A$7:$M$64,,MATCH(E$7,Riesgos!$A$6:$M$6,0)),0),MATCH(D$7,Riesgos!$A$6:$M$6,0)),"")</f>
        <v/>
      </c>
      <c r="E33" s="127"/>
      <c r="F33" s="127"/>
      <c r="G33" s="128" t="str">
        <f t="shared" si="2"/>
        <v/>
      </c>
      <c r="H33" s="129"/>
      <c r="I33" s="142" t="str">
        <f>IF(A32=A33,IFERROR(IF(AND(#REF!="Probabilidad",#REF!="Probabilidad"),(#REF!-(+#REF!*#REF!)),IF(#REF!="Probabilidad",(#REF!-(+#REF!*#REF!)),IF(#REF!="Impacto",#REF!,""))),""),IFERROR(IF(#REF!="Probabilidad",(#REF!-(+#REF!*#REF!)),IF(#REF!="Impacto",#REF!,"")),""))</f>
        <v/>
      </c>
      <c r="J33" s="143" t="str">
        <f>IFERROR(IF(I33="","",IF(I33&lt;='Listas y tablas'!$L$3,"Muy Baja",IF(I33&lt;='Listas y tablas'!$L$4,"Baja",IF(I33&lt;='Listas y tablas'!$L$5,"Media",IF(I33&lt;='Listas y tablas'!$L$6,"Alta","Muy Alta"))))),"")</f>
        <v/>
      </c>
      <c r="K33" s="144"/>
      <c r="L33" s="145"/>
      <c r="M33" s="141"/>
      <c r="N33" s="141"/>
      <c r="O33" s="141"/>
      <c r="P33" s="141"/>
      <c r="Q33" s="157"/>
      <c r="R33" s="141"/>
      <c r="S33" s="141"/>
      <c r="T33" s="141"/>
      <c r="U33" s="141"/>
      <c r="V33" s="158"/>
      <c r="W33" s="141"/>
      <c r="X33" s="141"/>
      <c r="Y33" s="141"/>
      <c r="Z33" s="141"/>
      <c r="AA33" s="141"/>
      <c r="AB33" s="141"/>
      <c r="AC33" s="163"/>
      <c r="AD33" s="141"/>
      <c r="AE33" s="141"/>
      <c r="AF33" s="164"/>
      <c r="AG33" s="164"/>
      <c r="AH33" s="164"/>
      <c r="AI33" s="173"/>
      <c r="AJ33" s="162"/>
      <c r="AK33" s="162"/>
      <c r="AL33" s="162"/>
      <c r="AM33" s="164"/>
      <c r="AN33" s="174"/>
      <c r="AO33" s="182"/>
      <c r="AP33" s="180"/>
      <c r="AQ33" s="180"/>
      <c r="AR33" s="180"/>
      <c r="AS33" s="180"/>
      <c r="AT33" s="180"/>
      <c r="AU33" s="180"/>
      <c r="AV33" s="181"/>
      <c r="AW33" s="180"/>
      <c r="AX33" s="180"/>
      <c r="AY33" s="190"/>
      <c r="AZ33" s="190"/>
      <c r="BA33" s="190"/>
      <c r="BB33" s="190"/>
      <c r="BC33" s="189"/>
      <c r="BD33" s="189"/>
      <c r="BE33" s="189"/>
      <c r="BF33" s="196"/>
      <c r="BG33" s="190"/>
      <c r="BH33" s="190"/>
      <c r="BI33" s="194"/>
      <c r="BJ33" s="194"/>
      <c r="BK33" s="194"/>
      <c r="BL33" s="194"/>
      <c r="BM33" s="194"/>
      <c r="BN33" s="194"/>
      <c r="BO33" s="195"/>
      <c r="BP33" s="194"/>
      <c r="BQ33" s="194"/>
      <c r="BR33" s="202"/>
      <c r="BS33" s="202"/>
      <c r="BT33" s="202"/>
      <c r="BU33" s="202"/>
      <c r="BV33" s="201"/>
      <c r="BW33" s="201"/>
      <c r="BX33" s="201"/>
      <c r="BY33" s="202"/>
      <c r="BZ33" s="202"/>
      <c r="CA33" s="202"/>
    </row>
    <row r="34" spans="1:79" ht="151.5" customHeight="1">
      <c r="A34" s="121" t="str">
        <f t="array" ref="A34">IFERROR(INDEX(Riesgos!$A$7:$M$64,MATCH(E34,INDEX(Riesgos!$A$7:$M$64,,MATCH(E$7,Riesgos!$A$6:$M$6,0)),0),MATCH(A$7,Riesgos!$A$6:$M$6,0)),"")</f>
        <v/>
      </c>
      <c r="B34" s="125" t="str">
        <f t="array" ref="B34">IFERROR(INDEX(Riesgos!$A$7:$M$64,MATCH(E34,INDEX(Riesgos!$A$7:$M$64,,MATCH(E$7,Riesgos!$A$6:$M$6,0)),0),MATCH(B$7,Riesgos!$A$6:$M$6,0)),"")</f>
        <v/>
      </c>
      <c r="C34" s="125"/>
      <c r="D34" s="126" t="str">
        <f t="array" ref="D34">IFERROR(INDEX(Riesgos!$A$7:$M$64,MATCH(E34,INDEX(Riesgos!$A$7:$M$64,,MATCH(E$7,Riesgos!$A$6:$M$6,0)),0),MATCH(D$7,Riesgos!$A$6:$M$6,0)),"")</f>
        <v/>
      </c>
      <c r="E34" s="127"/>
      <c r="F34" s="127"/>
      <c r="G34" s="128" t="str">
        <f t="shared" si="2"/>
        <v/>
      </c>
      <c r="H34" s="129"/>
      <c r="I34" s="142" t="str">
        <f>IF(A33=A34,IFERROR(IF(AND(#REF!="Probabilidad",#REF!="Probabilidad"),(#REF!-(+#REF!*#REF!)),IF(#REF!="Probabilidad",(#REF!-(+#REF!*#REF!)),IF(#REF!="Impacto",#REF!,""))),""),IFERROR(IF(#REF!="Probabilidad",(#REF!-(+#REF!*#REF!)),IF(#REF!="Impacto",#REF!,"")),""))</f>
        <v/>
      </c>
      <c r="J34" s="143" t="str">
        <f>IFERROR(IF(I34="","",IF(I34&lt;='Listas y tablas'!$L$3,"Muy Baja",IF(I34&lt;='Listas y tablas'!$L$4,"Baja",IF(I34&lt;='Listas y tablas'!$L$5,"Media",IF(I34&lt;='Listas y tablas'!$L$6,"Alta","Muy Alta"))))),"")</f>
        <v/>
      </c>
      <c r="K34" s="144"/>
      <c r="L34" s="145"/>
      <c r="M34" s="141"/>
      <c r="N34" s="141"/>
      <c r="O34" s="141"/>
      <c r="P34" s="141"/>
      <c r="Q34" s="157"/>
      <c r="R34" s="141"/>
      <c r="S34" s="141"/>
      <c r="T34" s="141"/>
      <c r="U34" s="141"/>
      <c r="V34" s="158"/>
      <c r="W34" s="141"/>
      <c r="X34" s="141"/>
      <c r="Y34" s="141"/>
      <c r="Z34" s="141"/>
      <c r="AA34" s="141"/>
      <c r="AB34" s="141"/>
      <c r="AC34" s="163"/>
      <c r="AD34" s="141"/>
      <c r="AE34" s="141"/>
      <c r="AF34" s="164"/>
      <c r="AG34" s="164"/>
      <c r="AH34" s="164"/>
      <c r="AI34" s="173"/>
      <c r="AJ34" s="162"/>
      <c r="AK34" s="162"/>
      <c r="AL34" s="162"/>
      <c r="AM34" s="164"/>
      <c r="AN34" s="174"/>
      <c r="AO34" s="182"/>
      <c r="AP34" s="180"/>
      <c r="AQ34" s="180"/>
      <c r="AR34" s="180"/>
      <c r="AS34" s="180"/>
      <c r="AT34" s="180"/>
      <c r="AU34" s="180"/>
      <c r="AV34" s="181"/>
      <c r="AW34" s="180"/>
      <c r="AX34" s="180"/>
      <c r="AY34" s="190"/>
      <c r="AZ34" s="190"/>
      <c r="BA34" s="190"/>
      <c r="BB34" s="190"/>
      <c r="BC34" s="189"/>
      <c r="BD34" s="189"/>
      <c r="BE34" s="189"/>
      <c r="BF34" s="196"/>
      <c r="BG34" s="190"/>
      <c r="BH34" s="190"/>
      <c r="BI34" s="194"/>
      <c r="BJ34" s="194"/>
      <c r="BK34" s="194"/>
      <c r="BL34" s="194"/>
      <c r="BM34" s="194"/>
      <c r="BN34" s="194"/>
      <c r="BO34" s="195"/>
      <c r="BP34" s="194"/>
      <c r="BQ34" s="194"/>
      <c r="BR34" s="202"/>
      <c r="BS34" s="202"/>
      <c r="BT34" s="202"/>
      <c r="BU34" s="202"/>
      <c r="BV34" s="201"/>
      <c r="BW34" s="201"/>
      <c r="BX34" s="201"/>
      <c r="BY34" s="202"/>
      <c r="BZ34" s="202"/>
      <c r="CA34" s="202"/>
    </row>
    <row r="35" spans="1:79" ht="151.5" customHeight="1">
      <c r="A35" s="121" t="str">
        <f t="array" ref="A35">IFERROR(INDEX(Riesgos!$A$7:$M$64,MATCH(E35,INDEX(Riesgos!$A$7:$M$64,,MATCH(E$7,Riesgos!$A$6:$M$6,0)),0),MATCH(A$7,Riesgos!$A$6:$M$6,0)),"")</f>
        <v/>
      </c>
      <c r="B35" s="125" t="str">
        <f t="array" ref="B35">IFERROR(INDEX(Riesgos!$A$7:$M$64,MATCH(E35,INDEX(Riesgos!$A$7:$M$64,,MATCH(E$7,Riesgos!$A$6:$M$6,0)),0),MATCH(B$7,Riesgos!$A$6:$M$6,0)),"")</f>
        <v/>
      </c>
      <c r="C35" s="125"/>
      <c r="D35" s="126" t="str">
        <f t="array" ref="D35">IFERROR(INDEX(Riesgos!$A$7:$M$64,MATCH(E35,INDEX(Riesgos!$A$7:$M$64,,MATCH(E$7,Riesgos!$A$6:$M$6,0)),0),MATCH(D$7,Riesgos!$A$6:$M$6,0)),"")</f>
        <v/>
      </c>
      <c r="E35" s="127"/>
      <c r="F35" s="127"/>
      <c r="G35" s="128" t="str">
        <f t="shared" si="2"/>
        <v/>
      </c>
      <c r="H35" s="129"/>
      <c r="I35" s="142" t="str">
        <f>IF(A34=A35,IFERROR(IF(AND(#REF!="Probabilidad",#REF!="Probabilidad"),(#REF!-(+#REF!*#REF!)),IF(#REF!="Probabilidad",(#REF!-(+#REF!*#REF!)),IF(#REF!="Impacto",#REF!,""))),""),IFERROR(IF(#REF!="Probabilidad",(#REF!-(+#REF!*#REF!)),IF(#REF!="Impacto",#REF!,"")),""))</f>
        <v/>
      </c>
      <c r="J35" s="143" t="str">
        <f>IFERROR(IF(I35="","",IF(I35&lt;='Listas y tablas'!$L$3,"Muy Baja",IF(I35&lt;='Listas y tablas'!$L$4,"Baja",IF(I35&lt;='Listas y tablas'!$L$5,"Media",IF(I35&lt;='Listas y tablas'!$L$6,"Alta","Muy Alta"))))),"")</f>
        <v/>
      </c>
      <c r="K35" s="144"/>
      <c r="L35" s="145"/>
      <c r="M35" s="141"/>
      <c r="N35" s="141"/>
      <c r="O35" s="141"/>
      <c r="P35" s="141"/>
      <c r="Q35" s="157"/>
      <c r="R35" s="141"/>
      <c r="S35" s="141"/>
      <c r="T35" s="141"/>
      <c r="U35" s="141"/>
      <c r="V35" s="158"/>
      <c r="W35" s="141"/>
      <c r="X35" s="141"/>
      <c r="Y35" s="141"/>
      <c r="Z35" s="141"/>
      <c r="AA35" s="141"/>
      <c r="AB35" s="141"/>
      <c r="AC35" s="163"/>
      <c r="AD35" s="141"/>
      <c r="AE35" s="141"/>
      <c r="AF35" s="164"/>
      <c r="AG35" s="164"/>
      <c r="AH35" s="164"/>
      <c r="AI35" s="173"/>
      <c r="AJ35" s="162"/>
      <c r="AK35" s="162"/>
      <c r="AL35" s="162"/>
      <c r="AM35" s="164"/>
      <c r="AN35" s="174"/>
      <c r="AO35" s="182"/>
      <c r="AP35" s="180"/>
      <c r="AQ35" s="180"/>
      <c r="AR35" s="180"/>
      <c r="AS35" s="180"/>
      <c r="AT35" s="180"/>
      <c r="AU35" s="180"/>
      <c r="AV35" s="181"/>
      <c r="AW35" s="180"/>
      <c r="AX35" s="180"/>
      <c r="AY35" s="190"/>
      <c r="AZ35" s="190"/>
      <c r="BA35" s="190"/>
      <c r="BB35" s="190"/>
      <c r="BC35" s="189"/>
      <c r="BD35" s="189"/>
      <c r="BE35" s="189"/>
      <c r="BF35" s="196"/>
      <c r="BG35" s="190"/>
      <c r="BH35" s="190"/>
      <c r="BI35" s="194"/>
      <c r="BJ35" s="194"/>
      <c r="BK35" s="194"/>
      <c r="BL35" s="194"/>
      <c r="BM35" s="194"/>
      <c r="BN35" s="194"/>
      <c r="BO35" s="195"/>
      <c r="BP35" s="194"/>
      <c r="BQ35" s="194"/>
      <c r="BR35" s="202"/>
      <c r="BS35" s="202"/>
      <c r="BT35" s="202"/>
      <c r="BU35" s="202"/>
      <c r="BV35" s="201"/>
      <c r="BW35" s="201"/>
      <c r="BX35" s="201"/>
      <c r="BY35" s="202"/>
      <c r="BZ35" s="202"/>
      <c r="CA35" s="202"/>
    </row>
    <row r="36" spans="1:79" ht="151.5" customHeight="1">
      <c r="A36" s="121" t="str">
        <f t="array" ref="A36">IFERROR(INDEX(Riesgos!$A$7:$M$64,MATCH(E36,INDEX(Riesgos!$A$7:$M$64,,MATCH(E$7,Riesgos!$A$6:$M$6,0)),0),MATCH(A$7,Riesgos!$A$6:$M$6,0)),"")</f>
        <v/>
      </c>
      <c r="B36" s="125" t="str">
        <f t="array" ref="B36">IFERROR(INDEX(Riesgos!$A$7:$M$64,MATCH(E36,INDEX(Riesgos!$A$7:$M$64,,MATCH(E$7,Riesgos!$A$6:$M$6,0)),0),MATCH(B$7,Riesgos!$A$6:$M$6,0)),"")</f>
        <v/>
      </c>
      <c r="C36" s="125"/>
      <c r="D36" s="126" t="str">
        <f t="array" ref="D36">IFERROR(INDEX(Riesgos!$A$7:$M$64,MATCH(E36,INDEX(Riesgos!$A$7:$M$64,,MATCH(E$7,Riesgos!$A$6:$M$6,0)),0),MATCH(D$7,Riesgos!$A$6:$M$6,0)),"")</f>
        <v/>
      </c>
      <c r="E36" s="127"/>
      <c r="F36" s="127"/>
      <c r="G36" s="128" t="str">
        <f t="shared" si="2"/>
        <v/>
      </c>
      <c r="H36" s="130"/>
      <c r="I36" s="142" t="str">
        <f>IF(A35=A36,IFERROR(IF(AND(#REF!="Probabilidad",#REF!="Probabilidad"),(#REF!-(+#REF!*#REF!)),IF(#REF!="Probabilidad",(#REF!-(+#REF!*#REF!)),IF(#REF!="Impacto",#REF!,""))),""),IFERROR(IF(#REF!="Probabilidad",(#REF!-(+#REF!*#REF!)),IF(#REF!="Impacto",#REF!,"")),""))</f>
        <v/>
      </c>
      <c r="J36" s="143" t="str">
        <f>IFERROR(IF(I36="","",IF(I36&lt;='Listas y tablas'!$L$3,"Muy Baja",IF(I36&lt;='Listas y tablas'!$L$4,"Baja",IF(I36&lt;='Listas y tablas'!$L$5,"Media",IF(I36&lt;='Listas y tablas'!$L$6,"Alta","Muy Alta"))))),"")</f>
        <v/>
      </c>
      <c r="K36" s="144"/>
      <c r="L36" s="145"/>
      <c r="M36" s="141"/>
      <c r="N36" s="141"/>
      <c r="O36" s="141"/>
      <c r="P36" s="141"/>
      <c r="Q36" s="157"/>
      <c r="R36" s="141"/>
      <c r="S36" s="141"/>
      <c r="T36" s="141"/>
      <c r="U36" s="141"/>
      <c r="V36" s="158"/>
      <c r="W36" s="141"/>
      <c r="X36" s="141"/>
      <c r="Y36" s="141"/>
      <c r="Z36" s="141"/>
      <c r="AA36" s="141"/>
      <c r="AB36" s="141"/>
      <c r="AC36" s="163"/>
      <c r="AD36" s="141"/>
      <c r="AE36" s="141"/>
      <c r="AF36" s="164"/>
      <c r="AG36" s="164"/>
      <c r="AH36" s="164"/>
      <c r="AI36" s="173"/>
      <c r="AJ36" s="162"/>
      <c r="AK36" s="162"/>
      <c r="AL36" s="162"/>
      <c r="AM36" s="164"/>
      <c r="AN36" s="174"/>
      <c r="AO36" s="182"/>
      <c r="AP36" s="180"/>
      <c r="AQ36" s="180"/>
      <c r="AR36" s="180"/>
      <c r="AS36" s="180"/>
      <c r="AT36" s="180"/>
      <c r="AU36" s="180"/>
      <c r="AV36" s="181"/>
      <c r="AW36" s="180"/>
      <c r="AX36" s="180"/>
      <c r="AY36" s="190"/>
      <c r="AZ36" s="190"/>
      <c r="BA36" s="190"/>
      <c r="BB36" s="190"/>
      <c r="BC36" s="189"/>
      <c r="BD36" s="189"/>
      <c r="BE36" s="189"/>
      <c r="BF36" s="196"/>
      <c r="BG36" s="190"/>
      <c r="BH36" s="190"/>
      <c r="BI36" s="194"/>
      <c r="BJ36" s="194"/>
      <c r="BK36" s="194"/>
      <c r="BL36" s="194"/>
      <c r="BM36" s="194"/>
      <c r="BN36" s="194"/>
      <c r="BO36" s="195"/>
      <c r="BP36" s="194"/>
      <c r="BQ36" s="194"/>
      <c r="BR36" s="202"/>
      <c r="BS36" s="202"/>
      <c r="BT36" s="202"/>
      <c r="BU36" s="202"/>
      <c r="BV36" s="201"/>
      <c r="BW36" s="201"/>
      <c r="BX36" s="201"/>
      <c r="BY36" s="202"/>
      <c r="BZ36" s="202"/>
      <c r="CA36" s="202"/>
    </row>
    <row r="37" spans="1:79" ht="151.5" customHeight="1">
      <c r="A37" s="121" t="str">
        <f t="array" ref="A37">IFERROR(INDEX(Riesgos!$A$7:$M$64,MATCH(E37,INDEX(Riesgos!$A$7:$M$64,,MATCH(E$7,Riesgos!$A$6:$M$6,0)),0),MATCH(A$7,Riesgos!$A$6:$M$6,0)),"")</f>
        <v/>
      </c>
      <c r="B37" s="125" t="str">
        <f t="array" ref="B37">IFERROR(INDEX(Riesgos!$A$7:$M$64,MATCH(E37,INDEX(Riesgos!$A$7:$M$64,,MATCH(E$7,Riesgos!$A$6:$M$6,0)),0),MATCH(B$7,Riesgos!$A$6:$M$6,0)),"")</f>
        <v/>
      </c>
      <c r="C37" s="125"/>
      <c r="D37" s="126" t="str">
        <f t="array" ref="D37">IFERROR(INDEX(Riesgos!$A$7:$M$64,MATCH(E37,INDEX(Riesgos!$A$7:$M$64,,MATCH(E$7,Riesgos!$A$6:$M$6,0)),0),MATCH(D$7,Riesgos!$A$6:$M$6,0)),"")</f>
        <v/>
      </c>
      <c r="E37" s="127"/>
      <c r="F37" s="127"/>
      <c r="G37" s="128" t="str">
        <f t="shared" si="2"/>
        <v/>
      </c>
      <c r="H37" s="129"/>
      <c r="I37" s="142" t="str">
        <f>IF(A36=A37,IFERROR(IF(AND(#REF!="Probabilidad",#REF!="Probabilidad"),(#REF!-(+#REF!*#REF!)),IF(#REF!="Probabilidad",(#REF!-(+#REF!*#REF!)),IF(#REF!="Impacto",#REF!,""))),""),IFERROR(IF(#REF!="Probabilidad",(#REF!-(+#REF!*#REF!)),IF(#REF!="Impacto",#REF!,"")),""))</f>
        <v/>
      </c>
      <c r="J37" s="143" t="str">
        <f>IFERROR(IF(I37="","",IF(I37&lt;='Listas y tablas'!$L$3,"Muy Baja",IF(I37&lt;='Listas y tablas'!$L$4,"Baja",IF(I37&lt;='Listas y tablas'!$L$5,"Media",IF(I37&lt;='Listas y tablas'!$L$6,"Alta","Muy Alta"))))),"")</f>
        <v/>
      </c>
      <c r="K37" s="144"/>
      <c r="L37" s="145"/>
      <c r="M37" s="141"/>
      <c r="N37" s="141"/>
      <c r="O37" s="141"/>
      <c r="P37" s="141"/>
      <c r="Q37" s="157"/>
      <c r="R37" s="141"/>
      <c r="S37" s="141"/>
      <c r="T37" s="141"/>
      <c r="U37" s="141"/>
      <c r="V37" s="158"/>
      <c r="W37" s="141"/>
      <c r="X37" s="141"/>
      <c r="Y37" s="141"/>
      <c r="Z37" s="141"/>
      <c r="AA37" s="141"/>
      <c r="AB37" s="141"/>
      <c r="AC37" s="163"/>
      <c r="AD37" s="141"/>
      <c r="AE37" s="141"/>
      <c r="AF37" s="164"/>
      <c r="AG37" s="164"/>
      <c r="AH37" s="164"/>
      <c r="AI37" s="173"/>
      <c r="AJ37" s="162"/>
      <c r="AK37" s="162"/>
      <c r="AL37" s="162"/>
      <c r="AM37" s="164"/>
      <c r="AN37" s="174"/>
      <c r="AO37" s="182"/>
      <c r="AP37" s="180"/>
      <c r="AQ37" s="180"/>
      <c r="AR37" s="180"/>
      <c r="AS37" s="180"/>
      <c r="AT37" s="180"/>
      <c r="AU37" s="180"/>
      <c r="AV37" s="181"/>
      <c r="AW37" s="180"/>
      <c r="AX37" s="180"/>
      <c r="AY37" s="190"/>
      <c r="AZ37" s="190"/>
      <c r="BA37" s="190"/>
      <c r="BB37" s="190"/>
      <c r="BC37" s="189"/>
      <c r="BD37" s="189"/>
      <c r="BE37" s="189"/>
      <c r="BF37" s="196"/>
      <c r="BG37" s="190"/>
      <c r="BH37" s="190"/>
      <c r="BI37" s="194"/>
      <c r="BJ37" s="194"/>
      <c r="BK37" s="194"/>
      <c r="BL37" s="194"/>
      <c r="BM37" s="194"/>
      <c r="BN37" s="194"/>
      <c r="BO37" s="195"/>
      <c r="BP37" s="194"/>
      <c r="BQ37" s="194"/>
      <c r="BR37" s="202"/>
      <c r="BS37" s="202"/>
      <c r="BT37" s="202"/>
      <c r="BU37" s="202"/>
      <c r="BV37" s="201"/>
      <c r="BW37" s="201"/>
      <c r="BX37" s="201"/>
      <c r="BY37" s="202"/>
      <c r="BZ37" s="202"/>
      <c r="CA37" s="202"/>
    </row>
    <row r="38" spans="1:79" ht="151.5" customHeight="1">
      <c r="A38" s="121" t="str">
        <f t="array" ref="A38">IFERROR(INDEX(Riesgos!$A$7:$M$64,MATCH(E38,INDEX(Riesgos!$A$7:$M$64,,MATCH(E$7,Riesgos!$A$6:$M$6,0)),0),MATCH(A$7,Riesgos!$A$6:$M$6,0)),"")</f>
        <v/>
      </c>
      <c r="B38" s="125" t="str">
        <f t="array" ref="B38">IFERROR(INDEX(Riesgos!$A$7:$M$64,MATCH(E38,INDEX(Riesgos!$A$7:$M$64,,MATCH(E$7,Riesgos!$A$6:$M$6,0)),0),MATCH(B$7,Riesgos!$A$6:$M$6,0)),"")</f>
        <v/>
      </c>
      <c r="C38" s="125"/>
      <c r="D38" s="126" t="str">
        <f t="array" ref="D38">IFERROR(INDEX(Riesgos!$A$7:$M$64,MATCH(E38,INDEX(Riesgos!$A$7:$M$64,,MATCH(E$7,Riesgos!$A$6:$M$6,0)),0),MATCH(D$7,Riesgos!$A$6:$M$6,0)),"")</f>
        <v/>
      </c>
      <c r="E38" s="127"/>
      <c r="F38" s="127"/>
      <c r="G38" s="128" t="str">
        <f t="shared" si="2"/>
        <v/>
      </c>
      <c r="H38" s="129"/>
      <c r="I38" s="142" t="str">
        <f>IF(A37=A38,IFERROR(IF(AND(#REF!="Probabilidad",#REF!="Probabilidad"),(#REF!-(+#REF!*#REF!)),IF(#REF!="Probabilidad",(#REF!-(+#REF!*#REF!)),IF(#REF!="Impacto",#REF!,""))),""),IFERROR(IF(#REF!="Probabilidad",(#REF!-(+#REF!*#REF!)),IF(#REF!="Impacto",#REF!,"")),""))</f>
        <v/>
      </c>
      <c r="J38" s="143" t="str">
        <f>IFERROR(IF(I38="","",IF(I38&lt;='Listas y tablas'!$L$3,"Muy Baja",IF(I38&lt;='Listas y tablas'!$L$4,"Baja",IF(I38&lt;='Listas y tablas'!$L$5,"Media",IF(I38&lt;='Listas y tablas'!$L$6,"Alta","Muy Alta"))))),"")</f>
        <v/>
      </c>
      <c r="K38" s="144"/>
      <c r="L38" s="145"/>
      <c r="M38" s="141"/>
      <c r="N38" s="141"/>
      <c r="O38" s="141"/>
      <c r="P38" s="141"/>
      <c r="Q38" s="157"/>
      <c r="R38" s="141"/>
      <c r="S38" s="141"/>
      <c r="T38" s="141"/>
      <c r="U38" s="141"/>
      <c r="V38" s="158"/>
      <c r="W38" s="141"/>
      <c r="X38" s="141"/>
      <c r="Y38" s="141"/>
      <c r="Z38" s="141"/>
      <c r="AA38" s="141"/>
      <c r="AB38" s="141"/>
      <c r="AC38" s="163"/>
      <c r="AD38" s="141"/>
      <c r="AE38" s="141"/>
      <c r="AF38" s="164"/>
      <c r="AG38" s="164"/>
      <c r="AH38" s="164"/>
      <c r="AI38" s="173"/>
      <c r="AJ38" s="162"/>
      <c r="AK38" s="162"/>
      <c r="AL38" s="162"/>
      <c r="AM38" s="164"/>
      <c r="AN38" s="174"/>
      <c r="AO38" s="182"/>
      <c r="AP38" s="180"/>
      <c r="AQ38" s="180"/>
      <c r="AR38" s="180"/>
      <c r="AS38" s="180"/>
      <c r="AT38" s="180"/>
      <c r="AU38" s="180"/>
      <c r="AV38" s="181"/>
      <c r="AW38" s="180"/>
      <c r="AX38" s="180"/>
      <c r="AY38" s="190"/>
      <c r="AZ38" s="190"/>
      <c r="BA38" s="190"/>
      <c r="BB38" s="190"/>
      <c r="BC38" s="189"/>
      <c r="BD38" s="189"/>
      <c r="BE38" s="189"/>
      <c r="BF38" s="196"/>
      <c r="BG38" s="190"/>
      <c r="BH38" s="190"/>
      <c r="BI38" s="194"/>
      <c r="BJ38" s="194"/>
      <c r="BK38" s="194"/>
      <c r="BL38" s="194"/>
      <c r="BM38" s="194"/>
      <c r="BN38" s="194"/>
      <c r="BO38" s="195"/>
      <c r="BP38" s="194"/>
      <c r="BQ38" s="194"/>
      <c r="BR38" s="202"/>
      <c r="BS38" s="202"/>
      <c r="BT38" s="202"/>
      <c r="BU38" s="202"/>
      <c r="BV38" s="201"/>
      <c r="BW38" s="201"/>
      <c r="BX38" s="201"/>
      <c r="BY38" s="202"/>
      <c r="BZ38" s="202"/>
      <c r="CA38" s="202"/>
    </row>
    <row r="39" spans="1:79" ht="151.5" customHeight="1">
      <c r="A39" s="121" t="str">
        <f t="array" ref="A39">IFERROR(INDEX(Riesgos!$A$7:$M$64,MATCH(E39,INDEX(Riesgos!$A$7:$M$64,,MATCH(E$7,Riesgos!$A$6:$M$6,0)),0),MATCH(A$7,Riesgos!$A$6:$M$6,0)),"")</f>
        <v/>
      </c>
      <c r="B39" s="125" t="str">
        <f t="array" ref="B39">IFERROR(INDEX(Riesgos!$A$7:$M$64,MATCH(E39,INDEX(Riesgos!$A$7:$M$64,,MATCH(E$7,Riesgos!$A$6:$M$6,0)),0),MATCH(B$7,Riesgos!$A$6:$M$6,0)),"")</f>
        <v/>
      </c>
      <c r="C39" s="125"/>
      <c r="D39" s="126" t="str">
        <f t="array" ref="D39">IFERROR(INDEX(Riesgos!$A$7:$M$64,MATCH(E39,INDEX(Riesgos!$A$7:$M$64,,MATCH(E$7,Riesgos!$A$6:$M$6,0)),0),MATCH(D$7,Riesgos!$A$6:$M$6,0)),"")</f>
        <v/>
      </c>
      <c r="E39" s="127"/>
      <c r="F39" s="127"/>
      <c r="G39" s="128" t="str">
        <f t="shared" si="2"/>
        <v/>
      </c>
      <c r="H39" s="129"/>
      <c r="I39" s="142" t="str">
        <f>IF(A38=A39,IFERROR(IF(AND(#REF!="Probabilidad",#REF!="Probabilidad"),(#REF!-(+#REF!*#REF!)),IF(#REF!="Probabilidad",(#REF!-(+#REF!*#REF!)),IF(#REF!="Impacto",#REF!,""))),""),IFERROR(IF(#REF!="Probabilidad",(#REF!-(+#REF!*#REF!)),IF(#REF!="Impacto",#REF!,"")),""))</f>
        <v/>
      </c>
      <c r="J39" s="143" t="str">
        <f>IFERROR(IF(I39="","",IF(I39&lt;='Listas y tablas'!$L$3,"Muy Baja",IF(I39&lt;='Listas y tablas'!$L$4,"Baja",IF(I39&lt;='Listas y tablas'!$L$5,"Media",IF(I39&lt;='Listas y tablas'!$L$6,"Alta","Muy Alta"))))),"")</f>
        <v/>
      </c>
      <c r="K39" s="144"/>
      <c r="L39" s="145"/>
      <c r="M39" s="141"/>
      <c r="N39" s="141"/>
      <c r="O39" s="141"/>
      <c r="P39" s="141"/>
      <c r="Q39" s="157"/>
      <c r="R39" s="141"/>
      <c r="S39" s="141"/>
      <c r="T39" s="141"/>
      <c r="U39" s="141"/>
      <c r="V39" s="158"/>
      <c r="W39" s="141"/>
      <c r="X39" s="141"/>
      <c r="Y39" s="141"/>
      <c r="Z39" s="141"/>
      <c r="AA39" s="141"/>
      <c r="AB39" s="141"/>
      <c r="AC39" s="163"/>
      <c r="AD39" s="141"/>
      <c r="AE39" s="141"/>
      <c r="AF39" s="164"/>
      <c r="AG39" s="164"/>
      <c r="AH39" s="164"/>
      <c r="AI39" s="173"/>
      <c r="AJ39" s="162"/>
      <c r="AK39" s="162"/>
      <c r="AL39" s="162"/>
      <c r="AM39" s="164"/>
      <c r="AN39" s="174"/>
      <c r="AO39" s="182"/>
      <c r="AP39" s="180"/>
      <c r="AQ39" s="180"/>
      <c r="AR39" s="180"/>
      <c r="AS39" s="180"/>
      <c r="AT39" s="180"/>
      <c r="AU39" s="180"/>
      <c r="AV39" s="181"/>
      <c r="AW39" s="180"/>
      <c r="AX39" s="180"/>
      <c r="AY39" s="190"/>
      <c r="AZ39" s="190"/>
      <c r="BA39" s="190"/>
      <c r="BB39" s="190"/>
      <c r="BC39" s="189"/>
      <c r="BD39" s="189"/>
      <c r="BE39" s="189"/>
      <c r="BF39" s="196"/>
      <c r="BG39" s="190"/>
      <c r="BH39" s="190"/>
      <c r="BI39" s="194"/>
      <c r="BJ39" s="194"/>
      <c r="BK39" s="194"/>
      <c r="BL39" s="194"/>
      <c r="BM39" s="194"/>
      <c r="BN39" s="194"/>
      <c r="BO39" s="195"/>
      <c r="BP39" s="194"/>
      <c r="BQ39" s="194"/>
      <c r="BR39" s="202"/>
      <c r="BS39" s="202"/>
      <c r="BT39" s="202"/>
      <c r="BU39" s="202"/>
      <c r="BV39" s="201"/>
      <c r="BW39" s="201"/>
      <c r="BX39" s="201"/>
      <c r="BY39" s="202"/>
      <c r="BZ39" s="202"/>
      <c r="CA39" s="202"/>
    </row>
    <row r="40" spans="1:79" ht="151.5" customHeight="1">
      <c r="A40" s="121" t="str">
        <f t="array" ref="A40">IFERROR(INDEX(Riesgos!$A$7:$M$64,MATCH(E40,INDEX(Riesgos!$A$7:$M$64,,MATCH(E$7,Riesgos!$A$6:$M$6,0)),0),MATCH(A$7,Riesgos!$A$6:$M$6,0)),"")</f>
        <v/>
      </c>
      <c r="B40" s="125" t="str">
        <f t="array" ref="B40">IFERROR(INDEX(Riesgos!$A$7:$M$64,MATCH(E40,INDEX(Riesgos!$A$7:$M$64,,MATCH(E$7,Riesgos!$A$6:$M$6,0)),0),MATCH(B$7,Riesgos!$A$6:$M$6,0)),"")</f>
        <v/>
      </c>
      <c r="C40" s="125"/>
      <c r="D40" s="126" t="str">
        <f t="array" ref="D40">IFERROR(INDEX(Riesgos!$A$7:$M$64,MATCH(E40,INDEX(Riesgos!$A$7:$M$64,,MATCH(E$7,Riesgos!$A$6:$M$6,0)),0),MATCH(D$7,Riesgos!$A$6:$M$6,0)),"")</f>
        <v/>
      </c>
      <c r="E40" s="127"/>
      <c r="F40" s="127"/>
      <c r="G40" s="128" t="str">
        <f t="shared" si="2"/>
        <v/>
      </c>
      <c r="H40" s="129"/>
      <c r="I40" s="142" t="str">
        <f>IF(A39=A40,IFERROR(IF(AND(#REF!="Probabilidad",#REF!="Probabilidad"),(#REF!-(+#REF!*#REF!)),IF(#REF!="Probabilidad",(#REF!-(+#REF!*#REF!)),IF(#REF!="Impacto",#REF!,""))),""),IFERROR(IF(#REF!="Probabilidad",(#REF!-(+#REF!*#REF!)),IF(#REF!="Impacto",#REF!,"")),""))</f>
        <v/>
      </c>
      <c r="J40" s="143" t="str">
        <f>IFERROR(IF(I40="","",IF(I40&lt;='Listas y tablas'!$L$3,"Muy Baja",IF(I40&lt;='Listas y tablas'!$L$4,"Baja",IF(I40&lt;='Listas y tablas'!$L$5,"Media",IF(I40&lt;='Listas y tablas'!$L$6,"Alta","Muy Alta"))))),"")</f>
        <v/>
      </c>
      <c r="K40" s="144"/>
      <c r="L40" s="145"/>
      <c r="M40" s="141"/>
      <c r="N40" s="141"/>
      <c r="O40" s="141"/>
      <c r="P40" s="141"/>
      <c r="Q40" s="157"/>
      <c r="R40" s="141"/>
      <c r="S40" s="141"/>
      <c r="T40" s="141"/>
      <c r="U40" s="141"/>
      <c r="V40" s="158"/>
      <c r="W40" s="141"/>
      <c r="X40" s="141"/>
      <c r="Y40" s="141"/>
      <c r="Z40" s="141"/>
      <c r="AA40" s="141"/>
      <c r="AB40" s="141"/>
      <c r="AC40" s="163"/>
      <c r="AD40" s="141"/>
      <c r="AE40" s="141"/>
      <c r="AF40" s="164"/>
      <c r="AG40" s="164"/>
      <c r="AH40" s="164"/>
      <c r="AI40" s="173"/>
      <c r="AJ40" s="162"/>
      <c r="AK40" s="162"/>
      <c r="AL40" s="162"/>
      <c r="AM40" s="164"/>
      <c r="AN40" s="174"/>
      <c r="AO40" s="182"/>
      <c r="AP40" s="180"/>
      <c r="AQ40" s="180"/>
      <c r="AR40" s="180"/>
      <c r="AS40" s="180"/>
      <c r="AT40" s="180"/>
      <c r="AU40" s="180"/>
      <c r="AV40" s="181"/>
      <c r="AW40" s="180"/>
      <c r="AX40" s="180"/>
      <c r="AY40" s="190"/>
      <c r="AZ40" s="190"/>
      <c r="BA40" s="190"/>
      <c r="BB40" s="190"/>
      <c r="BC40" s="189"/>
      <c r="BD40" s="189"/>
      <c r="BE40" s="189"/>
      <c r="BF40" s="196"/>
      <c r="BG40" s="190"/>
      <c r="BH40" s="190"/>
      <c r="BI40" s="194"/>
      <c r="BJ40" s="194"/>
      <c r="BK40" s="194"/>
      <c r="BL40" s="194"/>
      <c r="BM40" s="194"/>
      <c r="BN40" s="194"/>
      <c r="BO40" s="195"/>
      <c r="BP40" s="194"/>
      <c r="BQ40" s="194"/>
      <c r="BR40" s="202"/>
      <c r="BS40" s="202"/>
      <c r="BT40" s="202"/>
      <c r="BU40" s="202"/>
      <c r="BV40" s="201"/>
      <c r="BW40" s="201"/>
      <c r="BX40" s="201"/>
      <c r="BY40" s="202"/>
      <c r="BZ40" s="202"/>
      <c r="CA40" s="202"/>
    </row>
    <row r="41" spans="1:79" ht="151.5" customHeight="1">
      <c r="A41" s="121" t="str">
        <f t="array" ref="A41">IFERROR(INDEX(Riesgos!$A$7:$M$64,MATCH(E41,INDEX(Riesgos!$A$7:$M$64,,MATCH(E$7,Riesgos!$A$6:$M$6,0)),0),MATCH(A$7,Riesgos!$A$6:$M$6,0)),"")</f>
        <v/>
      </c>
      <c r="B41" s="125" t="str">
        <f t="array" ref="B41">IFERROR(INDEX(Riesgos!$A$7:$M$64,MATCH(E41,INDEX(Riesgos!$A$7:$M$64,,MATCH(E$7,Riesgos!$A$6:$M$6,0)),0),MATCH(B$7,Riesgos!$A$6:$M$6,0)),"")</f>
        <v/>
      </c>
      <c r="C41" s="125"/>
      <c r="D41" s="126" t="str">
        <f t="array" ref="D41">IFERROR(INDEX(Riesgos!$A$7:$M$64,MATCH(E41,INDEX(Riesgos!$A$7:$M$64,,MATCH(E$7,Riesgos!$A$6:$M$6,0)),0),MATCH(D$7,Riesgos!$A$6:$M$6,0)),"")</f>
        <v/>
      </c>
      <c r="E41" s="127"/>
      <c r="F41" s="127"/>
      <c r="G41" s="128" t="str">
        <f t="shared" si="2"/>
        <v/>
      </c>
      <c r="H41" s="129"/>
      <c r="I41" s="142" t="str">
        <f>IF(A40=A41,IFERROR(IF(AND(#REF!="Probabilidad",#REF!="Probabilidad"),(#REF!-(+#REF!*#REF!)),IF(#REF!="Probabilidad",(#REF!-(+#REF!*#REF!)),IF(#REF!="Impacto",#REF!,""))),""),IFERROR(IF(#REF!="Probabilidad",(#REF!-(+#REF!*#REF!)),IF(#REF!="Impacto",#REF!,"")),""))</f>
        <v/>
      </c>
      <c r="J41" s="143" t="str">
        <f>IFERROR(IF(I41="","",IF(I41&lt;='Listas y tablas'!$L$3,"Muy Baja",IF(I41&lt;='Listas y tablas'!$L$4,"Baja",IF(I41&lt;='Listas y tablas'!$L$5,"Media",IF(I41&lt;='Listas y tablas'!$L$6,"Alta","Muy Alta"))))),"")</f>
        <v/>
      </c>
      <c r="K41" s="144"/>
      <c r="L41" s="145"/>
      <c r="M41" s="141"/>
      <c r="N41" s="141"/>
      <c r="O41" s="141"/>
      <c r="P41" s="141"/>
      <c r="Q41" s="157"/>
      <c r="R41" s="141"/>
      <c r="S41" s="141"/>
      <c r="T41" s="141"/>
      <c r="U41" s="141"/>
      <c r="V41" s="158"/>
      <c r="W41" s="141"/>
      <c r="X41" s="141"/>
      <c r="Y41" s="141"/>
      <c r="Z41" s="141"/>
      <c r="AA41" s="141"/>
      <c r="AB41" s="141"/>
      <c r="AC41" s="163"/>
      <c r="AD41" s="141"/>
      <c r="AE41" s="141"/>
      <c r="AF41" s="164"/>
      <c r="AG41" s="164"/>
      <c r="AH41" s="164"/>
      <c r="AI41" s="173"/>
      <c r="AJ41" s="162"/>
      <c r="AK41" s="162"/>
      <c r="AL41" s="162"/>
      <c r="AM41" s="164"/>
      <c r="AN41" s="174"/>
      <c r="AO41" s="182"/>
      <c r="AP41" s="180"/>
      <c r="AQ41" s="180"/>
      <c r="AR41" s="180"/>
      <c r="AS41" s="180"/>
      <c r="AT41" s="180"/>
      <c r="AU41" s="180"/>
      <c r="AV41" s="181"/>
      <c r="AW41" s="180"/>
      <c r="AX41" s="180"/>
      <c r="AY41" s="190"/>
      <c r="AZ41" s="190"/>
      <c r="BA41" s="190"/>
      <c r="BB41" s="190"/>
      <c r="BC41" s="189"/>
      <c r="BD41" s="189"/>
      <c r="BE41" s="189"/>
      <c r="BF41" s="196"/>
      <c r="BG41" s="190"/>
      <c r="BH41" s="190"/>
      <c r="BI41" s="194"/>
      <c r="BJ41" s="194"/>
      <c r="BK41" s="194"/>
      <c r="BL41" s="194"/>
      <c r="BM41" s="194"/>
      <c r="BN41" s="194"/>
      <c r="BO41" s="195"/>
      <c r="BP41" s="194"/>
      <c r="BQ41" s="194"/>
      <c r="BR41" s="202"/>
      <c r="BS41" s="202"/>
      <c r="BT41" s="202"/>
      <c r="BU41" s="202"/>
      <c r="BV41" s="201"/>
      <c r="BW41" s="201"/>
      <c r="BX41" s="201"/>
      <c r="BY41" s="202"/>
      <c r="BZ41" s="202"/>
      <c r="CA41" s="202"/>
    </row>
    <row r="42" spans="1:79" ht="151.5" customHeight="1">
      <c r="A42" s="121" t="str">
        <f t="array" ref="A42">IFERROR(INDEX(Riesgos!$A$7:$M$64,MATCH(E42,INDEX(Riesgos!$A$7:$M$64,,MATCH(E$7,Riesgos!$A$6:$M$6,0)),0),MATCH(A$7,Riesgos!$A$6:$M$6,0)),"")</f>
        <v/>
      </c>
      <c r="B42" s="125" t="str">
        <f t="array" ref="B42">IFERROR(INDEX(Riesgos!$A$7:$M$64,MATCH(E42,INDEX(Riesgos!$A$7:$M$64,,MATCH(E$7,Riesgos!$A$6:$M$6,0)),0),MATCH(B$7,Riesgos!$A$6:$M$6,0)),"")</f>
        <v/>
      </c>
      <c r="C42" s="125"/>
      <c r="D42" s="126" t="str">
        <f t="array" ref="D42">IFERROR(INDEX(Riesgos!$A$7:$M$64,MATCH(E42,INDEX(Riesgos!$A$7:$M$64,,MATCH(E$7,Riesgos!$A$6:$M$6,0)),0),MATCH(D$7,Riesgos!$A$6:$M$6,0)),"")</f>
        <v/>
      </c>
      <c r="E42" s="127"/>
      <c r="F42" s="127"/>
      <c r="G42" s="128" t="str">
        <f t="shared" si="2"/>
        <v/>
      </c>
      <c r="H42" s="130"/>
      <c r="I42" s="142" t="str">
        <f>IF(A41=A42,IFERROR(IF(AND(#REF!="Probabilidad",#REF!="Probabilidad"),(#REF!-(+#REF!*#REF!)),IF(#REF!="Probabilidad",(#REF!-(+#REF!*#REF!)),IF(#REF!="Impacto",#REF!,""))),""),IFERROR(IF(#REF!="Probabilidad",(#REF!-(+#REF!*#REF!)),IF(#REF!="Impacto",#REF!,"")),""))</f>
        <v/>
      </c>
      <c r="J42" s="143" t="str">
        <f>IFERROR(IF(I42="","",IF(I42&lt;='Listas y tablas'!$L$3,"Muy Baja",IF(I42&lt;='Listas y tablas'!$L$4,"Baja",IF(I42&lt;='Listas y tablas'!$L$5,"Media",IF(I42&lt;='Listas y tablas'!$L$6,"Alta","Muy Alta"))))),"")</f>
        <v/>
      </c>
      <c r="K42" s="144"/>
      <c r="L42" s="145"/>
      <c r="M42" s="141"/>
      <c r="N42" s="141"/>
      <c r="O42" s="141"/>
      <c r="P42" s="141"/>
      <c r="Q42" s="157"/>
      <c r="R42" s="141"/>
      <c r="S42" s="141"/>
      <c r="T42" s="141"/>
      <c r="U42" s="141"/>
      <c r="V42" s="158"/>
      <c r="W42" s="141"/>
      <c r="X42" s="141"/>
      <c r="Y42" s="141"/>
      <c r="Z42" s="141"/>
      <c r="AA42" s="141"/>
      <c r="AB42" s="141"/>
      <c r="AC42" s="163"/>
      <c r="AD42" s="141"/>
      <c r="AE42" s="141"/>
      <c r="AF42" s="164"/>
      <c r="AG42" s="164"/>
      <c r="AH42" s="164"/>
      <c r="AI42" s="173"/>
      <c r="AJ42" s="162"/>
      <c r="AK42" s="162"/>
      <c r="AL42" s="162"/>
      <c r="AM42" s="164"/>
      <c r="AN42" s="174"/>
      <c r="AO42" s="182"/>
      <c r="AP42" s="180"/>
      <c r="AQ42" s="180"/>
      <c r="AR42" s="180"/>
      <c r="AS42" s="180"/>
      <c r="AT42" s="180"/>
      <c r="AU42" s="180"/>
      <c r="AV42" s="181"/>
      <c r="AW42" s="180"/>
      <c r="AX42" s="180"/>
      <c r="AY42" s="190"/>
      <c r="AZ42" s="190"/>
      <c r="BA42" s="190"/>
      <c r="BB42" s="190"/>
      <c r="BC42" s="189"/>
      <c r="BD42" s="189"/>
      <c r="BE42" s="189"/>
      <c r="BF42" s="196"/>
      <c r="BG42" s="190"/>
      <c r="BH42" s="190"/>
      <c r="BI42" s="194"/>
      <c r="BJ42" s="194"/>
      <c r="BK42" s="194"/>
      <c r="BL42" s="194"/>
      <c r="BM42" s="194"/>
      <c r="BN42" s="194"/>
      <c r="BO42" s="195"/>
      <c r="BP42" s="194"/>
      <c r="BQ42" s="194"/>
      <c r="BR42" s="202"/>
      <c r="BS42" s="202"/>
      <c r="BT42" s="202"/>
      <c r="BU42" s="202"/>
      <c r="BV42" s="201"/>
      <c r="BW42" s="201"/>
      <c r="BX42" s="201"/>
      <c r="BY42" s="202"/>
      <c r="BZ42" s="202"/>
      <c r="CA42" s="202"/>
    </row>
    <row r="43" spans="1:79" ht="151.5" customHeight="1">
      <c r="A43" s="121" t="str">
        <f t="array" ref="A43">IFERROR(INDEX(Riesgos!$A$7:$M$64,MATCH(E43,INDEX(Riesgos!$A$7:$M$64,,MATCH(E$7,Riesgos!$A$6:$M$6,0)),0),MATCH(A$7,Riesgos!$A$6:$M$6,0)),"")</f>
        <v/>
      </c>
      <c r="B43" s="125" t="str">
        <f t="array" ref="B43">IFERROR(INDEX(Riesgos!$A$7:$M$64,MATCH(E43,INDEX(Riesgos!$A$7:$M$64,,MATCH(E$7,Riesgos!$A$6:$M$6,0)),0),MATCH(B$7,Riesgos!$A$6:$M$6,0)),"")</f>
        <v/>
      </c>
      <c r="C43" s="125"/>
      <c r="D43" s="126" t="str">
        <f t="array" ref="D43">IFERROR(INDEX(Riesgos!$A$7:$M$64,MATCH(E43,INDEX(Riesgos!$A$7:$M$64,,MATCH(E$7,Riesgos!$A$6:$M$6,0)),0),MATCH(D$7,Riesgos!$A$6:$M$6,0)),"")</f>
        <v/>
      </c>
      <c r="E43" s="127"/>
      <c r="F43" s="127"/>
      <c r="G43" s="128" t="str">
        <f t="shared" si="2"/>
        <v/>
      </c>
      <c r="H43" s="129"/>
      <c r="I43" s="142" t="str">
        <f>IF(A42=A43,IFERROR(IF(AND(#REF!="Probabilidad",#REF!="Probabilidad"),(#REF!-(+#REF!*#REF!)),IF(#REF!="Probabilidad",(#REF!-(+#REF!*#REF!)),IF(#REF!="Impacto",#REF!,""))),""),IFERROR(IF(#REF!="Probabilidad",(#REF!-(+#REF!*#REF!)),IF(#REF!="Impacto",#REF!,"")),""))</f>
        <v/>
      </c>
      <c r="J43" s="143" t="str">
        <f>IFERROR(IF(I43="","",IF(I43&lt;='Listas y tablas'!$L$3,"Muy Baja",IF(I43&lt;='Listas y tablas'!$L$4,"Baja",IF(I43&lt;='Listas y tablas'!$L$5,"Media",IF(I43&lt;='Listas y tablas'!$L$6,"Alta","Muy Alta"))))),"")</f>
        <v/>
      </c>
      <c r="K43" s="144"/>
      <c r="L43" s="145"/>
      <c r="M43" s="141"/>
      <c r="N43" s="141"/>
      <c r="O43" s="141"/>
      <c r="P43" s="141"/>
      <c r="Q43" s="157"/>
      <c r="R43" s="141"/>
      <c r="S43" s="141"/>
      <c r="T43" s="141"/>
      <c r="U43" s="141"/>
      <c r="V43" s="158"/>
      <c r="W43" s="141"/>
      <c r="X43" s="141"/>
      <c r="Y43" s="141"/>
      <c r="Z43" s="141"/>
      <c r="AA43" s="141"/>
      <c r="AB43" s="141"/>
      <c r="AC43" s="163"/>
      <c r="AD43" s="141"/>
      <c r="AE43" s="141"/>
      <c r="AF43" s="164"/>
      <c r="AG43" s="164"/>
      <c r="AH43" s="164"/>
      <c r="AI43" s="173"/>
      <c r="AJ43" s="162"/>
      <c r="AK43" s="162"/>
      <c r="AL43" s="162"/>
      <c r="AM43" s="164"/>
      <c r="AN43" s="174"/>
      <c r="AO43" s="182"/>
      <c r="AP43" s="180"/>
      <c r="AQ43" s="180"/>
      <c r="AR43" s="180"/>
      <c r="AS43" s="180"/>
      <c r="AT43" s="180"/>
      <c r="AU43" s="180"/>
      <c r="AV43" s="181"/>
      <c r="AW43" s="180"/>
      <c r="AX43" s="180"/>
      <c r="AY43" s="190"/>
      <c r="AZ43" s="190"/>
      <c r="BA43" s="190"/>
      <c r="BB43" s="190"/>
      <c r="BC43" s="189"/>
      <c r="BD43" s="189"/>
      <c r="BE43" s="189"/>
      <c r="BF43" s="196"/>
      <c r="BG43" s="190"/>
      <c r="BH43" s="190"/>
      <c r="BI43" s="194"/>
      <c r="BJ43" s="194"/>
      <c r="BK43" s="194"/>
      <c r="BL43" s="194"/>
      <c r="BM43" s="194"/>
      <c r="BN43" s="194"/>
      <c r="BO43" s="195"/>
      <c r="BP43" s="194"/>
      <c r="BQ43" s="194"/>
      <c r="BR43" s="202"/>
      <c r="BS43" s="202"/>
      <c r="BT43" s="202"/>
      <c r="BU43" s="202"/>
      <c r="BV43" s="201"/>
      <c r="BW43" s="201"/>
      <c r="BX43" s="201"/>
      <c r="BY43" s="202"/>
      <c r="BZ43" s="202"/>
      <c r="CA43" s="202"/>
    </row>
    <row r="44" spans="1:79" ht="151.5" customHeight="1">
      <c r="A44" s="121" t="str">
        <f t="array" ref="A44">IFERROR(INDEX(Riesgos!$A$7:$M$64,MATCH(E44,INDEX(Riesgos!$A$7:$M$64,,MATCH(E$7,Riesgos!$A$6:$M$6,0)),0),MATCH(A$7,Riesgos!$A$6:$M$6,0)),"")</f>
        <v/>
      </c>
      <c r="B44" s="125" t="str">
        <f t="array" ref="B44">IFERROR(INDEX(Riesgos!$A$7:$M$64,MATCH(E44,INDEX(Riesgos!$A$7:$M$64,,MATCH(E$7,Riesgos!$A$6:$M$6,0)),0),MATCH(B$7,Riesgos!$A$6:$M$6,0)),"")</f>
        <v/>
      </c>
      <c r="C44" s="125"/>
      <c r="D44" s="126" t="str">
        <f t="array" ref="D44">IFERROR(INDEX(Riesgos!$A$7:$M$64,MATCH(E44,INDEX(Riesgos!$A$7:$M$64,,MATCH(E$7,Riesgos!$A$6:$M$6,0)),0),MATCH(D$7,Riesgos!$A$6:$M$6,0)),"")</f>
        <v/>
      </c>
      <c r="E44" s="127"/>
      <c r="F44" s="127"/>
      <c r="G44" s="128" t="str">
        <f t="shared" si="2"/>
        <v/>
      </c>
      <c r="H44" s="129"/>
      <c r="I44" s="142" t="str">
        <f>IF(A43=A44,IFERROR(IF(AND(#REF!="Probabilidad",#REF!="Probabilidad"),(#REF!-(+#REF!*#REF!)),IF(#REF!="Probabilidad",(#REF!-(+#REF!*#REF!)),IF(#REF!="Impacto",#REF!,""))),""),IFERROR(IF(#REF!="Probabilidad",(#REF!-(+#REF!*#REF!)),IF(#REF!="Impacto",#REF!,"")),""))</f>
        <v/>
      </c>
      <c r="J44" s="143" t="str">
        <f>IFERROR(IF(I44="","",IF(I44&lt;='Listas y tablas'!$L$3,"Muy Baja",IF(I44&lt;='Listas y tablas'!$L$4,"Baja",IF(I44&lt;='Listas y tablas'!$L$5,"Media",IF(I44&lt;='Listas y tablas'!$L$6,"Alta","Muy Alta"))))),"")</f>
        <v/>
      </c>
      <c r="K44" s="144"/>
      <c r="L44" s="145"/>
      <c r="M44" s="141"/>
      <c r="N44" s="141"/>
      <c r="O44" s="141"/>
      <c r="P44" s="141"/>
      <c r="Q44" s="157"/>
      <c r="R44" s="141"/>
      <c r="S44" s="141"/>
      <c r="T44" s="141"/>
      <c r="U44" s="141"/>
      <c r="V44" s="158"/>
      <c r="W44" s="141"/>
      <c r="X44" s="141"/>
      <c r="Y44" s="141"/>
      <c r="Z44" s="141"/>
      <c r="AA44" s="141"/>
      <c r="AB44" s="141"/>
      <c r="AC44" s="163"/>
      <c r="AD44" s="141"/>
      <c r="AE44" s="141"/>
      <c r="AF44" s="164"/>
      <c r="AG44" s="164"/>
      <c r="AH44" s="164"/>
      <c r="AI44" s="173"/>
      <c r="AJ44" s="162"/>
      <c r="AK44" s="162"/>
      <c r="AL44" s="162"/>
      <c r="AM44" s="164"/>
      <c r="AN44" s="174"/>
      <c r="AO44" s="182"/>
      <c r="AP44" s="180"/>
      <c r="AQ44" s="180"/>
      <c r="AR44" s="180"/>
      <c r="AS44" s="180"/>
      <c r="AT44" s="180"/>
      <c r="AU44" s="180"/>
      <c r="AV44" s="181"/>
      <c r="AW44" s="180"/>
      <c r="AX44" s="180"/>
      <c r="AY44" s="190"/>
      <c r="AZ44" s="190"/>
      <c r="BA44" s="190"/>
      <c r="BB44" s="190"/>
      <c r="BC44" s="189"/>
      <c r="BD44" s="189"/>
      <c r="BE44" s="189"/>
      <c r="BF44" s="196"/>
      <c r="BG44" s="190"/>
      <c r="BH44" s="190"/>
      <c r="BI44" s="194"/>
      <c r="BJ44" s="194"/>
      <c r="BK44" s="194"/>
      <c r="BL44" s="194"/>
      <c r="BM44" s="194"/>
      <c r="BN44" s="194"/>
      <c r="BO44" s="195"/>
      <c r="BP44" s="194"/>
      <c r="BQ44" s="194"/>
      <c r="BR44" s="202"/>
      <c r="BS44" s="202"/>
      <c r="BT44" s="202"/>
      <c r="BU44" s="202"/>
      <c r="BV44" s="201"/>
      <c r="BW44" s="201"/>
      <c r="BX44" s="201"/>
      <c r="BY44" s="202"/>
      <c r="BZ44" s="202"/>
      <c r="CA44" s="202"/>
    </row>
    <row r="45" spans="1:79" ht="151.5" customHeight="1">
      <c r="A45" s="121" t="str">
        <f t="array" ref="A45">IFERROR(INDEX(Riesgos!$A$7:$M$64,MATCH(E45,INDEX(Riesgos!$A$7:$M$64,,MATCH(E$7,Riesgos!$A$6:$M$6,0)),0),MATCH(A$7,Riesgos!$A$6:$M$6,0)),"")</f>
        <v/>
      </c>
      <c r="B45" s="125" t="str">
        <f t="array" ref="B45">IFERROR(INDEX(Riesgos!$A$7:$M$64,MATCH(E45,INDEX(Riesgos!$A$7:$M$64,,MATCH(E$7,Riesgos!$A$6:$M$6,0)),0),MATCH(B$7,Riesgos!$A$6:$M$6,0)),"")</f>
        <v/>
      </c>
      <c r="C45" s="125"/>
      <c r="D45" s="126" t="str">
        <f t="array" ref="D45">IFERROR(INDEX(Riesgos!$A$7:$M$64,MATCH(E45,INDEX(Riesgos!$A$7:$M$64,,MATCH(E$7,Riesgos!$A$6:$M$6,0)),0),MATCH(D$7,Riesgos!$A$6:$M$6,0)),"")</f>
        <v/>
      </c>
      <c r="E45" s="127"/>
      <c r="F45" s="127"/>
      <c r="G45" s="128" t="str">
        <f t="shared" si="2"/>
        <v/>
      </c>
      <c r="H45" s="129"/>
      <c r="I45" s="142" t="str">
        <f>IF(A44=A45,IFERROR(IF(AND(#REF!="Probabilidad",#REF!="Probabilidad"),(#REF!-(+#REF!*#REF!)),IF(#REF!="Probabilidad",(#REF!-(+#REF!*#REF!)),IF(#REF!="Impacto",#REF!,""))),""),IFERROR(IF(#REF!="Probabilidad",(#REF!-(+#REF!*#REF!)),IF(#REF!="Impacto",#REF!,"")),""))</f>
        <v/>
      </c>
      <c r="J45" s="143" t="str">
        <f>IFERROR(IF(I45="","",IF(I45&lt;='Listas y tablas'!$L$3,"Muy Baja",IF(I45&lt;='Listas y tablas'!$L$4,"Baja",IF(I45&lt;='Listas y tablas'!$L$5,"Media",IF(I45&lt;='Listas y tablas'!$L$6,"Alta","Muy Alta"))))),"")</f>
        <v/>
      </c>
      <c r="K45" s="144"/>
      <c r="L45" s="145"/>
      <c r="M45" s="141"/>
      <c r="N45" s="141"/>
      <c r="O45" s="141"/>
      <c r="P45" s="141"/>
      <c r="Q45" s="157"/>
      <c r="R45" s="141"/>
      <c r="S45" s="141"/>
      <c r="T45" s="141"/>
      <c r="U45" s="141"/>
      <c r="V45" s="158"/>
      <c r="W45" s="141"/>
      <c r="X45" s="141"/>
      <c r="Y45" s="141"/>
      <c r="Z45" s="141"/>
      <c r="AA45" s="141"/>
      <c r="AB45" s="141"/>
      <c r="AC45" s="163"/>
      <c r="AD45" s="141"/>
      <c r="AE45" s="141"/>
      <c r="AF45" s="164"/>
      <c r="AG45" s="164"/>
      <c r="AH45" s="164"/>
      <c r="AI45" s="173"/>
      <c r="AJ45" s="162"/>
      <c r="AK45" s="162"/>
      <c r="AL45" s="162"/>
      <c r="AM45" s="164"/>
      <c r="AN45" s="174"/>
      <c r="AO45" s="182"/>
      <c r="AP45" s="180"/>
      <c r="AQ45" s="180"/>
      <c r="AR45" s="180"/>
      <c r="AS45" s="180"/>
      <c r="AT45" s="180"/>
      <c r="AU45" s="180"/>
      <c r="AV45" s="181"/>
      <c r="AW45" s="180"/>
      <c r="AX45" s="180"/>
      <c r="AY45" s="190"/>
      <c r="AZ45" s="190"/>
      <c r="BA45" s="190"/>
      <c r="BB45" s="190"/>
      <c r="BC45" s="189"/>
      <c r="BD45" s="189"/>
      <c r="BE45" s="189"/>
      <c r="BF45" s="196"/>
      <c r="BG45" s="190"/>
      <c r="BH45" s="190"/>
      <c r="BI45" s="194"/>
      <c r="BJ45" s="194"/>
      <c r="BK45" s="194"/>
      <c r="BL45" s="194"/>
      <c r="BM45" s="194"/>
      <c r="BN45" s="194"/>
      <c r="BO45" s="195"/>
      <c r="BP45" s="194"/>
      <c r="BQ45" s="194"/>
      <c r="BR45" s="202"/>
      <c r="BS45" s="202"/>
      <c r="BT45" s="202"/>
      <c r="BU45" s="202"/>
      <c r="BV45" s="201"/>
      <c r="BW45" s="201"/>
      <c r="BX45" s="201"/>
      <c r="BY45" s="202"/>
      <c r="BZ45" s="202"/>
      <c r="CA45" s="202"/>
    </row>
    <row r="46" spans="1:79" ht="151.5" customHeight="1">
      <c r="A46" s="121" t="str">
        <f t="array" ref="A46">IFERROR(INDEX(Riesgos!$A$7:$M$64,MATCH(E46,INDEX(Riesgos!$A$7:$M$64,,MATCH(E$7,Riesgos!$A$6:$M$6,0)),0),MATCH(A$7,Riesgos!$A$6:$M$6,0)),"")</f>
        <v/>
      </c>
      <c r="B46" s="125" t="str">
        <f t="array" ref="B46">IFERROR(INDEX(Riesgos!$A$7:$M$64,MATCH(E46,INDEX(Riesgos!$A$7:$M$64,,MATCH(E$7,Riesgos!$A$6:$M$6,0)),0),MATCH(B$7,Riesgos!$A$6:$M$6,0)),"")</f>
        <v/>
      </c>
      <c r="C46" s="125"/>
      <c r="D46" s="126" t="str">
        <f t="array" ref="D46">IFERROR(INDEX(Riesgos!$A$7:$M$64,MATCH(E46,INDEX(Riesgos!$A$7:$M$64,,MATCH(E$7,Riesgos!$A$6:$M$6,0)),0),MATCH(D$7,Riesgos!$A$6:$M$6,0)),"")</f>
        <v/>
      </c>
      <c r="E46" s="127"/>
      <c r="F46" s="127"/>
      <c r="G46" s="128" t="str">
        <f t="shared" si="2"/>
        <v/>
      </c>
      <c r="H46" s="129"/>
      <c r="I46" s="142" t="str">
        <f>IF(A45=A46,IFERROR(IF(AND(#REF!="Probabilidad",#REF!="Probabilidad"),(#REF!-(+#REF!*#REF!)),IF(#REF!="Probabilidad",(#REF!-(+#REF!*#REF!)),IF(#REF!="Impacto",#REF!,""))),""),IFERROR(IF(#REF!="Probabilidad",(#REF!-(+#REF!*#REF!)),IF(#REF!="Impacto",#REF!,"")),""))</f>
        <v/>
      </c>
      <c r="J46" s="143" t="str">
        <f>IFERROR(IF(I46="","",IF(I46&lt;='Listas y tablas'!$L$3,"Muy Baja",IF(I46&lt;='Listas y tablas'!$L$4,"Baja",IF(I46&lt;='Listas y tablas'!$L$5,"Media",IF(I46&lt;='Listas y tablas'!$L$6,"Alta","Muy Alta"))))),"")</f>
        <v/>
      </c>
      <c r="K46" s="144"/>
      <c r="L46" s="145"/>
      <c r="M46" s="141"/>
      <c r="N46" s="141"/>
      <c r="O46" s="141"/>
      <c r="P46" s="141"/>
      <c r="Q46" s="157"/>
      <c r="R46" s="141"/>
      <c r="S46" s="141"/>
      <c r="T46" s="141"/>
      <c r="U46" s="141"/>
      <c r="V46" s="158"/>
      <c r="W46" s="141"/>
      <c r="X46" s="141"/>
      <c r="Y46" s="141"/>
      <c r="Z46" s="141"/>
      <c r="AA46" s="141"/>
      <c r="AB46" s="141"/>
      <c r="AC46" s="163"/>
      <c r="AD46" s="141"/>
      <c r="AE46" s="141"/>
      <c r="AF46" s="164"/>
      <c r="AG46" s="164"/>
      <c r="AH46" s="164"/>
      <c r="AI46" s="173"/>
      <c r="AJ46" s="162"/>
      <c r="AK46" s="162"/>
      <c r="AL46" s="162"/>
      <c r="AM46" s="164"/>
      <c r="AN46" s="174"/>
      <c r="AO46" s="182"/>
      <c r="AP46" s="180"/>
      <c r="AQ46" s="180"/>
      <c r="AR46" s="180"/>
      <c r="AS46" s="180"/>
      <c r="AT46" s="180"/>
      <c r="AU46" s="180"/>
      <c r="AV46" s="181"/>
      <c r="AW46" s="180"/>
      <c r="AX46" s="180"/>
      <c r="AY46" s="190"/>
      <c r="AZ46" s="190"/>
      <c r="BA46" s="190"/>
      <c r="BB46" s="190"/>
      <c r="BC46" s="189"/>
      <c r="BD46" s="189"/>
      <c r="BE46" s="189"/>
      <c r="BF46" s="196"/>
      <c r="BG46" s="190"/>
      <c r="BH46" s="190"/>
      <c r="BI46" s="194"/>
      <c r="BJ46" s="194"/>
      <c r="BK46" s="194"/>
      <c r="BL46" s="194"/>
      <c r="BM46" s="194"/>
      <c r="BN46" s="194"/>
      <c r="BO46" s="195"/>
      <c r="BP46" s="194"/>
      <c r="BQ46" s="194"/>
      <c r="BR46" s="202"/>
      <c r="BS46" s="202"/>
      <c r="BT46" s="202"/>
      <c r="BU46" s="202"/>
      <c r="BV46" s="201"/>
      <c r="BW46" s="201"/>
      <c r="BX46" s="201"/>
      <c r="BY46" s="202"/>
      <c r="BZ46" s="202"/>
      <c r="CA46" s="202"/>
    </row>
    <row r="47" spans="1:79" ht="151.5" customHeight="1">
      <c r="A47" s="121" t="str">
        <f t="array" ref="A47">IFERROR(INDEX(Riesgos!$A$7:$M$64,MATCH(E47,INDEX(Riesgos!$A$7:$M$64,,MATCH(E$7,Riesgos!$A$6:$M$6,0)),0),MATCH(A$7,Riesgos!$A$6:$M$6,0)),"")</f>
        <v/>
      </c>
      <c r="B47" s="125" t="str">
        <f t="array" ref="B47">IFERROR(INDEX(Riesgos!$A$7:$M$64,MATCH(E47,INDEX(Riesgos!$A$7:$M$64,,MATCH(E$7,Riesgos!$A$6:$M$6,0)),0),MATCH(B$7,Riesgos!$A$6:$M$6,0)),"")</f>
        <v/>
      </c>
      <c r="C47" s="125"/>
      <c r="D47" s="126" t="str">
        <f t="array" ref="D47">IFERROR(INDEX(Riesgos!$A$7:$M$64,MATCH(E47,INDEX(Riesgos!$A$7:$M$64,,MATCH(E$7,Riesgos!$A$6:$M$6,0)),0),MATCH(D$7,Riesgos!$A$6:$M$6,0)),"")</f>
        <v/>
      </c>
      <c r="E47" s="127"/>
      <c r="F47" s="127"/>
      <c r="G47" s="128" t="str">
        <f t="shared" si="2"/>
        <v/>
      </c>
      <c r="H47" s="129"/>
      <c r="I47" s="142" t="str">
        <f>IF(A46=A47,IFERROR(IF(AND(#REF!="Probabilidad",#REF!="Probabilidad"),(#REF!-(+#REF!*#REF!)),IF(#REF!="Probabilidad",(#REF!-(+#REF!*#REF!)),IF(#REF!="Impacto",#REF!,""))),""),IFERROR(IF(#REF!="Probabilidad",(#REF!-(+#REF!*#REF!)),IF(#REF!="Impacto",#REF!,"")),""))</f>
        <v/>
      </c>
      <c r="J47" s="143" t="str">
        <f>IFERROR(IF(I47="","",IF(I47&lt;='Listas y tablas'!$L$3,"Muy Baja",IF(I47&lt;='Listas y tablas'!$L$4,"Baja",IF(I47&lt;='Listas y tablas'!$L$5,"Media",IF(I47&lt;='Listas y tablas'!$L$6,"Alta","Muy Alta"))))),"")</f>
        <v/>
      </c>
      <c r="K47" s="144"/>
      <c r="L47" s="145"/>
      <c r="M47" s="141"/>
      <c r="N47" s="141"/>
      <c r="O47" s="141"/>
      <c r="P47" s="141"/>
      <c r="Q47" s="157"/>
      <c r="R47" s="141"/>
      <c r="S47" s="141"/>
      <c r="T47" s="141"/>
      <c r="U47" s="141"/>
      <c r="V47" s="158"/>
      <c r="W47" s="141"/>
      <c r="X47" s="141"/>
      <c r="Y47" s="141"/>
      <c r="Z47" s="141"/>
      <c r="AA47" s="141"/>
      <c r="AB47" s="141"/>
      <c r="AC47" s="163"/>
      <c r="AD47" s="141"/>
      <c r="AE47" s="141"/>
      <c r="AF47" s="164"/>
      <c r="AG47" s="164"/>
      <c r="AH47" s="164"/>
      <c r="AI47" s="173"/>
      <c r="AJ47" s="162"/>
      <c r="AK47" s="162"/>
      <c r="AL47" s="162"/>
      <c r="AM47" s="164"/>
      <c r="AN47" s="174"/>
      <c r="AO47" s="182"/>
      <c r="AP47" s="180"/>
      <c r="AQ47" s="180"/>
      <c r="AR47" s="180"/>
      <c r="AS47" s="180"/>
      <c r="AT47" s="180"/>
      <c r="AU47" s="180"/>
      <c r="AV47" s="181"/>
      <c r="AW47" s="180"/>
      <c r="AX47" s="180"/>
      <c r="AY47" s="190"/>
      <c r="AZ47" s="190"/>
      <c r="BA47" s="190"/>
      <c r="BB47" s="190"/>
      <c r="BC47" s="189"/>
      <c r="BD47" s="189"/>
      <c r="BE47" s="189"/>
      <c r="BF47" s="196"/>
      <c r="BG47" s="190"/>
      <c r="BH47" s="190"/>
      <c r="BI47" s="194"/>
      <c r="BJ47" s="194"/>
      <c r="BK47" s="194"/>
      <c r="BL47" s="194"/>
      <c r="BM47" s="194"/>
      <c r="BN47" s="194"/>
      <c r="BO47" s="195"/>
      <c r="BP47" s="194"/>
      <c r="BQ47" s="194"/>
      <c r="BR47" s="202"/>
      <c r="BS47" s="202"/>
      <c r="BT47" s="202"/>
      <c r="BU47" s="202"/>
      <c r="BV47" s="201"/>
      <c r="BW47" s="201"/>
      <c r="BX47" s="201"/>
      <c r="BY47" s="202"/>
      <c r="BZ47" s="202"/>
      <c r="CA47" s="202"/>
    </row>
    <row r="48" spans="1:79" ht="151.5" customHeight="1">
      <c r="A48" s="121" t="str">
        <f t="array" ref="A48">IFERROR(INDEX(Riesgos!$A$7:$M$64,MATCH(E48,INDEX(Riesgos!$A$7:$M$64,,MATCH(E$7,Riesgos!$A$6:$M$6,0)),0),MATCH(A$7,Riesgos!$A$6:$M$6,0)),"")</f>
        <v/>
      </c>
      <c r="B48" s="125" t="str">
        <f t="array" ref="B48">IFERROR(INDEX(Riesgos!$A$7:$M$64,MATCH(E48,INDEX(Riesgos!$A$7:$M$64,,MATCH(E$7,Riesgos!$A$6:$M$6,0)),0),MATCH(B$7,Riesgos!$A$6:$M$6,0)),"")</f>
        <v/>
      </c>
      <c r="C48" s="125"/>
      <c r="D48" s="126" t="str">
        <f t="array" ref="D48">IFERROR(INDEX(Riesgos!$A$7:$M$64,MATCH(E48,INDEX(Riesgos!$A$7:$M$64,,MATCH(E$7,Riesgos!$A$6:$M$6,0)),0),MATCH(D$7,Riesgos!$A$6:$M$6,0)),"")</f>
        <v/>
      </c>
      <c r="E48" s="127"/>
      <c r="F48" s="127"/>
      <c r="G48" s="128" t="str">
        <f t="shared" si="2"/>
        <v/>
      </c>
      <c r="H48" s="130"/>
      <c r="I48" s="142" t="str">
        <f>IF(A47=A48,IFERROR(IF(AND(#REF!="Probabilidad",#REF!="Probabilidad"),(#REF!-(+#REF!*#REF!)),IF(#REF!="Probabilidad",(#REF!-(+#REF!*#REF!)),IF(#REF!="Impacto",#REF!,""))),""),IFERROR(IF(#REF!="Probabilidad",(#REF!-(+#REF!*#REF!)),IF(#REF!="Impacto",#REF!,"")),""))</f>
        <v/>
      </c>
      <c r="J48" s="143" t="str">
        <f>IFERROR(IF(I48="","",IF(I48&lt;='Listas y tablas'!$L$3,"Muy Baja",IF(I48&lt;='Listas y tablas'!$L$4,"Baja",IF(I48&lt;='Listas y tablas'!$L$5,"Media",IF(I48&lt;='Listas y tablas'!$L$6,"Alta","Muy Alta"))))),"")</f>
        <v/>
      </c>
      <c r="K48" s="144"/>
      <c r="L48" s="145"/>
      <c r="M48" s="141"/>
      <c r="N48" s="141"/>
      <c r="O48" s="141"/>
      <c r="P48" s="141"/>
      <c r="Q48" s="157"/>
      <c r="R48" s="141"/>
      <c r="S48" s="141"/>
      <c r="T48" s="141"/>
      <c r="U48" s="141"/>
      <c r="V48" s="158"/>
      <c r="W48" s="141"/>
      <c r="X48" s="141"/>
      <c r="Y48" s="141"/>
      <c r="Z48" s="141"/>
      <c r="AA48" s="141"/>
      <c r="AB48" s="141"/>
      <c r="AC48" s="163"/>
      <c r="AD48" s="141"/>
      <c r="AE48" s="141"/>
      <c r="AF48" s="164"/>
      <c r="AG48" s="164"/>
      <c r="AH48" s="164"/>
      <c r="AI48" s="173"/>
      <c r="AJ48" s="162"/>
      <c r="AK48" s="162"/>
      <c r="AL48" s="162"/>
      <c r="AM48" s="164"/>
      <c r="AN48" s="174"/>
      <c r="AO48" s="182"/>
      <c r="AP48" s="180"/>
      <c r="AQ48" s="180"/>
      <c r="AR48" s="180"/>
      <c r="AS48" s="180"/>
      <c r="AT48" s="180"/>
      <c r="AU48" s="180"/>
      <c r="AV48" s="181"/>
      <c r="AW48" s="180"/>
      <c r="AX48" s="180"/>
      <c r="AY48" s="190"/>
      <c r="AZ48" s="190"/>
      <c r="BA48" s="190"/>
      <c r="BB48" s="190"/>
      <c r="BC48" s="189"/>
      <c r="BD48" s="189"/>
      <c r="BE48" s="189"/>
      <c r="BF48" s="196"/>
      <c r="BG48" s="190"/>
      <c r="BH48" s="190"/>
      <c r="BI48" s="194"/>
      <c r="BJ48" s="194"/>
      <c r="BK48" s="194"/>
      <c r="BL48" s="194"/>
      <c r="BM48" s="194"/>
      <c r="BN48" s="194"/>
      <c r="BO48" s="195"/>
      <c r="BP48" s="194"/>
      <c r="BQ48" s="194"/>
      <c r="BR48" s="202"/>
      <c r="BS48" s="202"/>
      <c r="BT48" s="202"/>
      <c r="BU48" s="202"/>
      <c r="BV48" s="201"/>
      <c r="BW48" s="201"/>
      <c r="BX48" s="201"/>
      <c r="BY48" s="202"/>
      <c r="BZ48" s="202"/>
      <c r="CA48" s="202"/>
    </row>
    <row r="49" spans="1:79" ht="151.5" customHeight="1">
      <c r="A49" s="121" t="str">
        <f t="array" ref="A49">IFERROR(INDEX(Riesgos!$A$7:$M$64,MATCH(E49,INDEX(Riesgos!$A$7:$M$64,,MATCH(E$7,Riesgos!$A$6:$M$6,0)),0),MATCH(A$7,Riesgos!$A$6:$M$6,0)),"")</f>
        <v/>
      </c>
      <c r="B49" s="125" t="str">
        <f t="array" ref="B49">IFERROR(INDEX(Riesgos!$A$7:$M$64,MATCH(E49,INDEX(Riesgos!$A$7:$M$64,,MATCH(E$7,Riesgos!$A$6:$M$6,0)),0),MATCH(B$7,Riesgos!$A$6:$M$6,0)),"")</f>
        <v/>
      </c>
      <c r="C49" s="125"/>
      <c r="D49" s="126" t="str">
        <f t="array" ref="D49">IFERROR(INDEX(Riesgos!$A$7:$M$64,MATCH(E49,INDEX(Riesgos!$A$7:$M$64,,MATCH(E$7,Riesgos!$A$6:$M$6,0)),0),MATCH(D$7,Riesgos!$A$6:$M$6,0)),"")</f>
        <v/>
      </c>
      <c r="E49" s="127"/>
      <c r="F49" s="127"/>
      <c r="G49" s="128" t="str">
        <f t="shared" si="2"/>
        <v/>
      </c>
      <c r="H49" s="129"/>
      <c r="I49" s="142" t="str">
        <f>IF(A48=A49,IFERROR(IF(AND(#REF!="Probabilidad",#REF!="Probabilidad"),(#REF!-(+#REF!*#REF!)),IF(#REF!="Probabilidad",(#REF!-(+#REF!*#REF!)),IF(#REF!="Impacto",#REF!,""))),""),IFERROR(IF(#REF!="Probabilidad",(#REF!-(+#REF!*#REF!)),IF(#REF!="Impacto",#REF!,"")),""))</f>
        <v/>
      </c>
      <c r="J49" s="143" t="str">
        <f>IFERROR(IF(I49="","",IF(I49&lt;='Listas y tablas'!$L$3,"Muy Baja",IF(I49&lt;='Listas y tablas'!$L$4,"Baja",IF(I49&lt;='Listas y tablas'!$L$5,"Media",IF(I49&lt;='Listas y tablas'!$L$6,"Alta","Muy Alta"))))),"")</f>
        <v/>
      </c>
      <c r="K49" s="144"/>
      <c r="L49" s="145"/>
      <c r="M49" s="141"/>
      <c r="N49" s="141"/>
      <c r="O49" s="141"/>
      <c r="P49" s="141"/>
      <c r="Q49" s="157"/>
      <c r="R49" s="141"/>
      <c r="S49" s="141"/>
      <c r="T49" s="141"/>
      <c r="U49" s="141"/>
      <c r="V49" s="158"/>
      <c r="W49" s="141"/>
      <c r="X49" s="141"/>
      <c r="Y49" s="141"/>
      <c r="Z49" s="141"/>
      <c r="AA49" s="141"/>
      <c r="AB49" s="141"/>
      <c r="AC49" s="163"/>
      <c r="AD49" s="141"/>
      <c r="AE49" s="141"/>
      <c r="AF49" s="164"/>
      <c r="AG49" s="164"/>
      <c r="AH49" s="164"/>
      <c r="AI49" s="173"/>
      <c r="AJ49" s="162"/>
      <c r="AK49" s="162"/>
      <c r="AL49" s="162"/>
      <c r="AM49" s="164"/>
      <c r="AN49" s="174"/>
      <c r="AO49" s="182"/>
      <c r="AP49" s="180"/>
      <c r="AQ49" s="180"/>
      <c r="AR49" s="180"/>
      <c r="AS49" s="180"/>
      <c r="AT49" s="180"/>
      <c r="AU49" s="180"/>
      <c r="AV49" s="181"/>
      <c r="AW49" s="180"/>
      <c r="AX49" s="180"/>
      <c r="AY49" s="190"/>
      <c r="AZ49" s="190"/>
      <c r="BA49" s="190"/>
      <c r="BB49" s="190"/>
      <c r="BC49" s="189"/>
      <c r="BD49" s="189"/>
      <c r="BE49" s="189"/>
      <c r="BF49" s="196"/>
      <c r="BG49" s="190"/>
      <c r="BH49" s="190"/>
      <c r="BI49" s="194"/>
      <c r="BJ49" s="194"/>
      <c r="BK49" s="194"/>
      <c r="BL49" s="194"/>
      <c r="BM49" s="194"/>
      <c r="BN49" s="194"/>
      <c r="BO49" s="195"/>
      <c r="BP49" s="194"/>
      <c r="BQ49" s="194"/>
      <c r="BR49" s="202"/>
      <c r="BS49" s="202"/>
      <c r="BT49" s="202"/>
      <c r="BU49" s="202"/>
      <c r="BV49" s="201"/>
      <c r="BW49" s="201"/>
      <c r="BX49" s="201"/>
      <c r="BY49" s="202"/>
      <c r="BZ49" s="202"/>
      <c r="CA49" s="202"/>
    </row>
    <row r="50" spans="1:79" ht="151.5" customHeight="1">
      <c r="A50" s="121" t="str">
        <f t="array" ref="A50">IFERROR(INDEX(Riesgos!$A$7:$M$64,MATCH(E50,INDEX(Riesgos!$A$7:$M$64,,MATCH(E$7,Riesgos!$A$6:$M$6,0)),0),MATCH(A$7,Riesgos!$A$6:$M$6,0)),"")</f>
        <v/>
      </c>
      <c r="B50" s="125" t="str">
        <f t="array" ref="B50">IFERROR(INDEX(Riesgos!$A$7:$M$64,MATCH(E50,INDEX(Riesgos!$A$7:$M$64,,MATCH(E$7,Riesgos!$A$6:$M$6,0)),0),MATCH(B$7,Riesgos!$A$6:$M$6,0)),"")</f>
        <v/>
      </c>
      <c r="C50" s="125"/>
      <c r="D50" s="126" t="str">
        <f t="array" ref="D50">IFERROR(INDEX(Riesgos!$A$7:$M$64,MATCH(E50,INDEX(Riesgos!$A$7:$M$64,,MATCH(E$7,Riesgos!$A$6:$M$6,0)),0),MATCH(D$7,Riesgos!$A$6:$M$6,0)),"")</f>
        <v/>
      </c>
      <c r="E50" s="127"/>
      <c r="F50" s="127"/>
      <c r="G50" s="128" t="str">
        <f t="shared" si="2"/>
        <v/>
      </c>
      <c r="H50" s="129"/>
      <c r="I50" s="142" t="str">
        <f>IF(A49=A50,IFERROR(IF(AND(#REF!="Probabilidad",#REF!="Probabilidad"),(#REF!-(+#REF!*#REF!)),IF(#REF!="Probabilidad",(#REF!-(+#REF!*#REF!)),IF(#REF!="Impacto",#REF!,""))),""),IFERROR(IF(#REF!="Probabilidad",(#REF!-(+#REF!*#REF!)),IF(#REF!="Impacto",#REF!,"")),""))</f>
        <v/>
      </c>
      <c r="J50" s="143" t="str">
        <f>IFERROR(IF(I50="","",IF(I50&lt;='Listas y tablas'!$L$3,"Muy Baja",IF(I50&lt;='Listas y tablas'!$L$4,"Baja",IF(I50&lt;='Listas y tablas'!$L$5,"Media",IF(I50&lt;='Listas y tablas'!$L$6,"Alta","Muy Alta"))))),"")</f>
        <v/>
      </c>
      <c r="K50" s="144"/>
      <c r="L50" s="145"/>
      <c r="M50" s="141"/>
      <c r="N50" s="141"/>
      <c r="O50" s="141"/>
      <c r="P50" s="141"/>
      <c r="Q50" s="157"/>
      <c r="R50" s="141"/>
      <c r="S50" s="141"/>
      <c r="T50" s="141"/>
      <c r="U50" s="141"/>
      <c r="V50" s="158"/>
      <c r="W50" s="141"/>
      <c r="X50" s="141"/>
      <c r="Y50" s="141"/>
      <c r="Z50" s="141"/>
      <c r="AA50" s="141"/>
      <c r="AB50" s="141"/>
      <c r="AC50" s="163"/>
      <c r="AD50" s="141"/>
      <c r="AE50" s="141"/>
      <c r="AF50" s="164"/>
      <c r="AG50" s="164"/>
      <c r="AH50" s="164"/>
      <c r="AI50" s="173"/>
      <c r="AJ50" s="162"/>
      <c r="AK50" s="162"/>
      <c r="AL50" s="162"/>
      <c r="AM50" s="164"/>
      <c r="AN50" s="174"/>
      <c r="AO50" s="182"/>
      <c r="AP50" s="180"/>
      <c r="AQ50" s="180"/>
      <c r="AR50" s="180"/>
      <c r="AS50" s="180"/>
      <c r="AT50" s="180"/>
      <c r="AU50" s="180"/>
      <c r="AV50" s="181"/>
      <c r="AW50" s="180"/>
      <c r="AX50" s="180"/>
      <c r="AY50" s="190"/>
      <c r="AZ50" s="190"/>
      <c r="BA50" s="190"/>
      <c r="BB50" s="190"/>
      <c r="BC50" s="189"/>
      <c r="BD50" s="189"/>
      <c r="BE50" s="189"/>
      <c r="BF50" s="196"/>
      <c r="BG50" s="190"/>
      <c r="BH50" s="190"/>
      <c r="BI50" s="194"/>
      <c r="BJ50" s="194"/>
      <c r="BK50" s="194"/>
      <c r="BL50" s="194"/>
      <c r="BM50" s="194"/>
      <c r="BN50" s="194"/>
      <c r="BO50" s="195"/>
      <c r="BP50" s="194"/>
      <c r="BQ50" s="194"/>
      <c r="BR50" s="202"/>
      <c r="BS50" s="202"/>
      <c r="BT50" s="202"/>
      <c r="BU50" s="202"/>
      <c r="BV50" s="201"/>
      <c r="BW50" s="201"/>
      <c r="BX50" s="201"/>
      <c r="BY50" s="202"/>
      <c r="BZ50" s="202"/>
      <c r="CA50" s="202"/>
    </row>
    <row r="51" spans="1:79" ht="151.5" customHeight="1">
      <c r="A51" s="121" t="str">
        <f t="array" ref="A51">IFERROR(INDEX(Riesgos!$A$7:$M$64,MATCH(E51,INDEX(Riesgos!$A$7:$M$64,,MATCH(E$7,Riesgos!$A$6:$M$6,0)),0),MATCH(A$7,Riesgos!$A$6:$M$6,0)),"")</f>
        <v/>
      </c>
      <c r="B51" s="125" t="str">
        <f t="array" ref="B51">IFERROR(INDEX(Riesgos!$A$7:$M$64,MATCH(E51,INDEX(Riesgos!$A$7:$M$64,,MATCH(E$7,Riesgos!$A$6:$M$6,0)),0),MATCH(B$7,Riesgos!$A$6:$M$6,0)),"")</f>
        <v/>
      </c>
      <c r="C51" s="125"/>
      <c r="D51" s="126" t="str">
        <f t="array" ref="D51">IFERROR(INDEX(Riesgos!$A$7:$M$64,MATCH(E51,INDEX(Riesgos!$A$7:$M$64,,MATCH(E$7,Riesgos!$A$6:$M$6,0)),0),MATCH(D$7,Riesgos!$A$6:$M$6,0)),"")</f>
        <v/>
      </c>
      <c r="E51" s="127"/>
      <c r="F51" s="127"/>
      <c r="G51" s="128" t="str">
        <f t="shared" si="2"/>
        <v/>
      </c>
      <c r="H51" s="129"/>
      <c r="I51" s="142" t="str">
        <f>IF(A50=A51,IFERROR(IF(AND(#REF!="Probabilidad",#REF!="Probabilidad"),(#REF!-(+#REF!*#REF!)),IF(#REF!="Probabilidad",(#REF!-(+#REF!*#REF!)),IF(#REF!="Impacto",#REF!,""))),""),IFERROR(IF(#REF!="Probabilidad",(#REF!-(+#REF!*#REF!)),IF(#REF!="Impacto",#REF!,"")),""))</f>
        <v/>
      </c>
      <c r="J51" s="143" t="str">
        <f>IFERROR(IF(I51="","",IF(I51&lt;='Listas y tablas'!$L$3,"Muy Baja",IF(I51&lt;='Listas y tablas'!$L$4,"Baja",IF(I51&lt;='Listas y tablas'!$L$5,"Media",IF(I51&lt;='Listas y tablas'!$L$6,"Alta","Muy Alta"))))),"")</f>
        <v/>
      </c>
      <c r="K51" s="144"/>
      <c r="L51" s="145"/>
      <c r="M51" s="141"/>
      <c r="N51" s="141"/>
      <c r="O51" s="141"/>
      <c r="P51" s="141"/>
      <c r="Q51" s="157"/>
      <c r="R51" s="141"/>
      <c r="S51" s="141"/>
      <c r="T51" s="141"/>
      <c r="U51" s="141"/>
      <c r="V51" s="158"/>
      <c r="W51" s="141"/>
      <c r="X51" s="141"/>
      <c r="Y51" s="141"/>
      <c r="Z51" s="141"/>
      <c r="AA51" s="141"/>
      <c r="AB51" s="141"/>
      <c r="AC51" s="163"/>
      <c r="AD51" s="141"/>
      <c r="AE51" s="141"/>
      <c r="AF51" s="164"/>
      <c r="AG51" s="164"/>
      <c r="AH51" s="164"/>
      <c r="AI51" s="173"/>
      <c r="AJ51" s="162"/>
      <c r="AK51" s="162"/>
      <c r="AL51" s="162"/>
      <c r="AM51" s="164"/>
      <c r="AN51" s="174"/>
      <c r="AO51" s="182"/>
      <c r="AP51" s="180"/>
      <c r="AQ51" s="180"/>
      <c r="AR51" s="180"/>
      <c r="AS51" s="180"/>
      <c r="AT51" s="180"/>
      <c r="AU51" s="180"/>
      <c r="AV51" s="181"/>
      <c r="AW51" s="180"/>
      <c r="AX51" s="180"/>
      <c r="AY51" s="190"/>
      <c r="AZ51" s="190"/>
      <c r="BA51" s="190"/>
      <c r="BB51" s="190"/>
      <c r="BC51" s="189"/>
      <c r="BD51" s="189"/>
      <c r="BE51" s="189"/>
      <c r="BF51" s="196"/>
      <c r="BG51" s="190"/>
      <c r="BH51" s="190"/>
      <c r="BI51" s="194"/>
      <c r="BJ51" s="194"/>
      <c r="BK51" s="194"/>
      <c r="BL51" s="194"/>
      <c r="BM51" s="194"/>
      <c r="BN51" s="194"/>
      <c r="BO51" s="195"/>
      <c r="BP51" s="194"/>
      <c r="BQ51" s="194"/>
      <c r="BR51" s="202"/>
      <c r="BS51" s="202"/>
      <c r="BT51" s="202"/>
      <c r="BU51" s="202"/>
      <c r="BV51" s="201"/>
      <c r="BW51" s="201"/>
      <c r="BX51" s="201"/>
      <c r="BY51" s="202"/>
      <c r="BZ51" s="202"/>
      <c r="CA51" s="202"/>
    </row>
    <row r="52" spans="1:79" ht="151.5" customHeight="1">
      <c r="A52" s="121" t="str">
        <f t="array" ref="A52">IFERROR(INDEX(Riesgos!$A$7:$M$64,MATCH(E52,INDEX(Riesgos!$A$7:$M$64,,MATCH(E$7,Riesgos!$A$6:$M$6,0)),0),MATCH(A$7,Riesgos!$A$6:$M$6,0)),"")</f>
        <v/>
      </c>
      <c r="B52" s="125" t="str">
        <f t="array" ref="B52">IFERROR(INDEX(Riesgos!$A$7:$M$64,MATCH(E52,INDEX(Riesgos!$A$7:$M$64,,MATCH(E$7,Riesgos!$A$6:$M$6,0)),0),MATCH(B$7,Riesgos!$A$6:$M$6,0)),"")</f>
        <v/>
      </c>
      <c r="C52" s="125"/>
      <c r="D52" s="126" t="str">
        <f t="array" ref="D52">IFERROR(INDEX(Riesgos!$A$7:$M$64,MATCH(E52,INDEX(Riesgos!$A$7:$M$64,,MATCH(E$7,Riesgos!$A$6:$M$6,0)),0),MATCH(D$7,Riesgos!$A$6:$M$6,0)),"")</f>
        <v/>
      </c>
      <c r="E52" s="127"/>
      <c r="F52" s="127"/>
      <c r="G52" s="128" t="str">
        <f t="shared" si="2"/>
        <v/>
      </c>
      <c r="H52" s="129"/>
      <c r="I52" s="142" t="str">
        <f>IF(A51=A52,IFERROR(IF(AND(#REF!="Probabilidad",#REF!="Probabilidad"),(#REF!-(+#REF!*#REF!)),IF(#REF!="Probabilidad",(#REF!-(+#REF!*#REF!)),IF(#REF!="Impacto",#REF!,""))),""),IFERROR(IF(#REF!="Probabilidad",(#REF!-(+#REF!*#REF!)),IF(#REF!="Impacto",#REF!,"")),""))</f>
        <v/>
      </c>
      <c r="J52" s="143" t="str">
        <f>IFERROR(IF(I52="","",IF(I52&lt;='Listas y tablas'!$L$3,"Muy Baja",IF(I52&lt;='Listas y tablas'!$L$4,"Baja",IF(I52&lt;='Listas y tablas'!$L$5,"Media",IF(I52&lt;='Listas y tablas'!$L$6,"Alta","Muy Alta"))))),"")</f>
        <v/>
      </c>
      <c r="K52" s="144"/>
      <c r="L52" s="145"/>
      <c r="M52" s="141"/>
      <c r="N52" s="141"/>
      <c r="O52" s="141"/>
      <c r="P52" s="141"/>
      <c r="Q52" s="157"/>
      <c r="R52" s="141"/>
      <c r="S52" s="141"/>
      <c r="T52" s="141"/>
      <c r="U52" s="141"/>
      <c r="V52" s="158"/>
      <c r="W52" s="141"/>
      <c r="X52" s="141"/>
      <c r="Y52" s="141"/>
      <c r="Z52" s="141"/>
      <c r="AA52" s="141"/>
      <c r="AB52" s="141"/>
      <c r="AC52" s="163"/>
      <c r="AD52" s="141"/>
      <c r="AE52" s="141"/>
      <c r="AF52" s="164"/>
      <c r="AG52" s="164"/>
      <c r="AH52" s="164"/>
      <c r="AI52" s="173"/>
      <c r="AJ52" s="162"/>
      <c r="AK52" s="162"/>
      <c r="AL52" s="162"/>
      <c r="AM52" s="164"/>
      <c r="AN52" s="174"/>
      <c r="AO52" s="182"/>
      <c r="AP52" s="180"/>
      <c r="AQ52" s="180"/>
      <c r="AR52" s="180"/>
      <c r="AS52" s="180"/>
      <c r="AT52" s="180"/>
      <c r="AU52" s="180"/>
      <c r="AV52" s="181"/>
      <c r="AW52" s="180"/>
      <c r="AX52" s="180"/>
      <c r="AY52" s="190"/>
      <c r="AZ52" s="190"/>
      <c r="BA52" s="190"/>
      <c r="BB52" s="190"/>
      <c r="BC52" s="189"/>
      <c r="BD52" s="189"/>
      <c r="BE52" s="189"/>
      <c r="BF52" s="196"/>
      <c r="BG52" s="190"/>
      <c r="BH52" s="190"/>
      <c r="BI52" s="194"/>
      <c r="BJ52" s="194"/>
      <c r="BK52" s="194"/>
      <c r="BL52" s="194"/>
      <c r="BM52" s="194"/>
      <c r="BN52" s="194"/>
      <c r="BO52" s="195"/>
      <c r="BP52" s="194"/>
      <c r="BQ52" s="194"/>
      <c r="BR52" s="202"/>
      <c r="BS52" s="202"/>
      <c r="BT52" s="202"/>
      <c r="BU52" s="202"/>
      <c r="BV52" s="201"/>
      <c r="BW52" s="201"/>
      <c r="BX52" s="201"/>
      <c r="BY52" s="202"/>
      <c r="BZ52" s="202"/>
      <c r="CA52" s="202"/>
    </row>
    <row r="53" spans="1:79" ht="151.5" customHeight="1">
      <c r="A53" s="121" t="str">
        <f t="array" ref="A53">IFERROR(INDEX(Riesgos!$A$7:$M$64,MATCH(E53,INDEX(Riesgos!$A$7:$M$64,,MATCH(E$7,Riesgos!$A$6:$M$6,0)),0),MATCH(A$7,Riesgos!$A$6:$M$6,0)),"")</f>
        <v/>
      </c>
      <c r="B53" s="125" t="str">
        <f t="array" ref="B53">IFERROR(INDEX(Riesgos!$A$7:$M$64,MATCH(E53,INDEX(Riesgos!$A$7:$M$64,,MATCH(E$7,Riesgos!$A$6:$M$6,0)),0),MATCH(B$7,Riesgos!$A$6:$M$6,0)),"")</f>
        <v/>
      </c>
      <c r="C53" s="125"/>
      <c r="D53" s="126" t="str">
        <f t="array" ref="D53">IFERROR(INDEX(Riesgos!$A$7:$M$64,MATCH(E53,INDEX(Riesgos!$A$7:$M$64,,MATCH(E$7,Riesgos!$A$6:$M$6,0)),0),MATCH(D$7,Riesgos!$A$6:$M$6,0)),"")</f>
        <v/>
      </c>
      <c r="E53" s="127"/>
      <c r="F53" s="127"/>
      <c r="G53" s="128" t="str">
        <f t="shared" si="2"/>
        <v/>
      </c>
      <c r="H53" s="129"/>
      <c r="I53" s="142" t="str">
        <f>IF(A52=A53,IFERROR(IF(AND(#REF!="Probabilidad",#REF!="Probabilidad"),(#REF!-(+#REF!*#REF!)),IF(#REF!="Probabilidad",(#REF!-(+#REF!*#REF!)),IF(#REF!="Impacto",#REF!,""))),""),IFERROR(IF(#REF!="Probabilidad",(#REF!-(+#REF!*#REF!)),IF(#REF!="Impacto",#REF!,"")),""))</f>
        <v/>
      </c>
      <c r="J53" s="143" t="str">
        <f>IFERROR(IF(I53="","",IF(I53&lt;='Listas y tablas'!$L$3,"Muy Baja",IF(I53&lt;='Listas y tablas'!$L$4,"Baja",IF(I53&lt;='Listas y tablas'!$L$5,"Media",IF(I53&lt;='Listas y tablas'!$L$6,"Alta","Muy Alta"))))),"")</f>
        <v/>
      </c>
      <c r="K53" s="144"/>
      <c r="L53" s="145"/>
      <c r="M53" s="141"/>
      <c r="N53" s="141"/>
      <c r="O53" s="141"/>
      <c r="P53" s="141"/>
      <c r="Q53" s="157"/>
      <c r="R53" s="141"/>
      <c r="S53" s="141"/>
      <c r="T53" s="141"/>
      <c r="U53" s="141"/>
      <c r="V53" s="158"/>
      <c r="W53" s="141"/>
      <c r="X53" s="141"/>
      <c r="Y53" s="141"/>
      <c r="Z53" s="141"/>
      <c r="AA53" s="141"/>
      <c r="AB53" s="141"/>
      <c r="AC53" s="163"/>
      <c r="AD53" s="141"/>
      <c r="AE53" s="141"/>
      <c r="AF53" s="164"/>
      <c r="AG53" s="164"/>
      <c r="AH53" s="164"/>
      <c r="AI53" s="173"/>
      <c r="AJ53" s="162"/>
      <c r="AK53" s="162"/>
      <c r="AL53" s="162"/>
      <c r="AM53" s="164"/>
      <c r="AN53" s="174"/>
      <c r="AO53" s="182"/>
      <c r="AP53" s="180"/>
      <c r="AQ53" s="180"/>
      <c r="AR53" s="180"/>
      <c r="AS53" s="180"/>
      <c r="AT53" s="180"/>
      <c r="AU53" s="180"/>
      <c r="AV53" s="181"/>
      <c r="AW53" s="180"/>
      <c r="AX53" s="180"/>
      <c r="AY53" s="190"/>
      <c r="AZ53" s="190"/>
      <c r="BA53" s="190"/>
      <c r="BB53" s="190"/>
      <c r="BC53" s="189"/>
      <c r="BD53" s="189"/>
      <c r="BE53" s="189"/>
      <c r="BF53" s="196"/>
      <c r="BG53" s="190"/>
      <c r="BH53" s="190"/>
      <c r="BI53" s="194"/>
      <c r="BJ53" s="194"/>
      <c r="BK53" s="194"/>
      <c r="BL53" s="194"/>
      <c r="BM53" s="194"/>
      <c r="BN53" s="194"/>
      <c r="BO53" s="195"/>
      <c r="BP53" s="194"/>
      <c r="BQ53" s="194"/>
      <c r="BR53" s="202"/>
      <c r="BS53" s="202"/>
      <c r="BT53" s="202"/>
      <c r="BU53" s="202"/>
      <c r="BV53" s="201"/>
      <c r="BW53" s="201"/>
      <c r="BX53" s="201"/>
      <c r="BY53" s="202"/>
      <c r="BZ53" s="202"/>
      <c r="CA53" s="202"/>
    </row>
    <row r="54" spans="1:79" ht="151.5" customHeight="1">
      <c r="A54" s="121" t="str">
        <f t="array" ref="A54">IFERROR(INDEX(Riesgos!$A$7:$M$64,MATCH(E54,INDEX(Riesgos!$A$7:$M$64,,MATCH(E$7,Riesgos!$A$6:$M$6,0)),0),MATCH(A$7,Riesgos!$A$6:$M$6,0)),"")</f>
        <v/>
      </c>
      <c r="B54" s="125" t="str">
        <f t="array" ref="B54">IFERROR(INDEX(Riesgos!$A$7:$M$64,MATCH(E54,INDEX(Riesgos!$A$7:$M$64,,MATCH(E$7,Riesgos!$A$6:$M$6,0)),0),MATCH(B$7,Riesgos!$A$6:$M$6,0)),"")</f>
        <v/>
      </c>
      <c r="C54" s="125"/>
      <c r="D54" s="126" t="str">
        <f t="array" ref="D54">IFERROR(INDEX(Riesgos!$A$7:$M$64,MATCH(E54,INDEX(Riesgos!$A$7:$M$64,,MATCH(E$7,Riesgos!$A$6:$M$6,0)),0),MATCH(D$7,Riesgos!$A$6:$M$6,0)),"")</f>
        <v/>
      </c>
      <c r="E54" s="127"/>
      <c r="F54" s="127"/>
      <c r="G54" s="128" t="str">
        <f t="shared" si="2"/>
        <v/>
      </c>
      <c r="H54" s="130"/>
      <c r="I54" s="142" t="str">
        <f>IF(A53=A54,IFERROR(IF(AND(#REF!="Probabilidad",#REF!="Probabilidad"),(#REF!-(+#REF!*#REF!)),IF(#REF!="Probabilidad",(#REF!-(+#REF!*#REF!)),IF(#REF!="Impacto",#REF!,""))),""),IFERROR(IF(#REF!="Probabilidad",(#REF!-(+#REF!*#REF!)),IF(#REF!="Impacto",#REF!,"")),""))</f>
        <v/>
      </c>
      <c r="J54" s="143" t="str">
        <f>IFERROR(IF(I54="","",IF(I54&lt;='Listas y tablas'!$L$3,"Muy Baja",IF(I54&lt;='Listas y tablas'!$L$4,"Baja",IF(I54&lt;='Listas y tablas'!$L$5,"Media",IF(I54&lt;='Listas y tablas'!$L$6,"Alta","Muy Alta"))))),"")</f>
        <v/>
      </c>
      <c r="K54" s="144"/>
      <c r="L54" s="145"/>
      <c r="M54" s="141"/>
      <c r="N54" s="141"/>
      <c r="O54" s="141"/>
      <c r="P54" s="141"/>
      <c r="Q54" s="157"/>
      <c r="R54" s="141"/>
      <c r="S54" s="141"/>
      <c r="T54" s="141"/>
      <c r="U54" s="141"/>
      <c r="V54" s="158"/>
      <c r="W54" s="141"/>
      <c r="X54" s="141"/>
      <c r="Y54" s="141"/>
      <c r="Z54" s="141"/>
      <c r="AA54" s="141"/>
      <c r="AB54" s="141"/>
      <c r="AC54" s="163"/>
      <c r="AD54" s="141"/>
      <c r="AE54" s="141"/>
      <c r="AF54" s="164"/>
      <c r="AG54" s="164"/>
      <c r="AH54" s="164"/>
      <c r="AI54" s="173"/>
      <c r="AJ54" s="162"/>
      <c r="AK54" s="162"/>
      <c r="AL54" s="162"/>
      <c r="AM54" s="164"/>
      <c r="AN54" s="174"/>
      <c r="AO54" s="182"/>
      <c r="AP54" s="180"/>
      <c r="AQ54" s="180"/>
      <c r="AR54" s="180"/>
      <c r="AS54" s="180"/>
      <c r="AT54" s="180"/>
      <c r="AU54" s="180"/>
      <c r="AV54" s="181"/>
      <c r="AW54" s="180"/>
      <c r="AX54" s="180"/>
      <c r="AY54" s="190"/>
      <c r="AZ54" s="190"/>
      <c r="BA54" s="190"/>
      <c r="BB54" s="190"/>
      <c r="BC54" s="189"/>
      <c r="BD54" s="189"/>
      <c r="BE54" s="189"/>
      <c r="BF54" s="196"/>
      <c r="BG54" s="190"/>
      <c r="BH54" s="190"/>
      <c r="BI54" s="194"/>
      <c r="BJ54" s="194"/>
      <c r="BK54" s="194"/>
      <c r="BL54" s="194"/>
      <c r="BM54" s="194"/>
      <c r="BN54" s="194"/>
      <c r="BO54" s="195"/>
      <c r="BP54" s="194"/>
      <c r="BQ54" s="194"/>
      <c r="BR54" s="202"/>
      <c r="BS54" s="202"/>
      <c r="BT54" s="202"/>
      <c r="BU54" s="202"/>
      <c r="BV54" s="201"/>
      <c r="BW54" s="201"/>
      <c r="BX54" s="201"/>
      <c r="BY54" s="202"/>
      <c r="BZ54" s="202"/>
      <c r="CA54" s="202"/>
    </row>
    <row r="55" spans="1:79" ht="151.5" customHeight="1">
      <c r="A55" s="121" t="str">
        <f t="array" ref="A55">IFERROR(INDEX(Riesgos!$A$7:$M$64,MATCH(E55,INDEX(Riesgos!$A$7:$M$64,,MATCH(E$7,Riesgos!$A$6:$M$6,0)),0),MATCH(A$7,Riesgos!$A$6:$M$6,0)),"")</f>
        <v/>
      </c>
      <c r="B55" s="125" t="str">
        <f t="array" ref="B55">IFERROR(INDEX(Riesgos!$A$7:$M$64,MATCH(E55,INDEX(Riesgos!$A$7:$M$64,,MATCH(E$7,Riesgos!$A$6:$M$6,0)),0),MATCH(B$7,Riesgos!$A$6:$M$6,0)),"")</f>
        <v/>
      </c>
      <c r="C55" s="125"/>
      <c r="D55" s="126" t="str">
        <f t="array" ref="D55">IFERROR(INDEX(Riesgos!$A$7:$M$64,MATCH(E55,INDEX(Riesgos!$A$7:$M$64,,MATCH(E$7,Riesgos!$A$6:$M$6,0)),0),MATCH(D$7,Riesgos!$A$6:$M$6,0)),"")</f>
        <v/>
      </c>
      <c r="E55" s="127"/>
      <c r="F55" s="127"/>
      <c r="G55" s="128" t="str">
        <f t="shared" si="2"/>
        <v/>
      </c>
      <c r="H55" s="129"/>
      <c r="I55" s="142" t="str">
        <f>IF(A54=A55,IFERROR(IF(AND(#REF!="Probabilidad",#REF!="Probabilidad"),(#REF!-(+#REF!*#REF!)),IF(#REF!="Probabilidad",(#REF!-(+#REF!*#REF!)),IF(#REF!="Impacto",#REF!,""))),""),IFERROR(IF(#REF!="Probabilidad",(#REF!-(+#REF!*#REF!)),IF(#REF!="Impacto",#REF!,"")),""))</f>
        <v/>
      </c>
      <c r="J55" s="143" t="str">
        <f>IFERROR(IF(I55="","",IF(I55&lt;='Listas y tablas'!$L$3,"Muy Baja",IF(I55&lt;='Listas y tablas'!$L$4,"Baja",IF(I55&lt;='Listas y tablas'!$L$5,"Media",IF(I55&lt;='Listas y tablas'!$L$6,"Alta","Muy Alta"))))),"")</f>
        <v/>
      </c>
      <c r="K55" s="144"/>
      <c r="L55" s="145"/>
      <c r="M55" s="141"/>
      <c r="N55" s="141"/>
      <c r="O55" s="141"/>
      <c r="P55" s="141"/>
      <c r="Q55" s="157"/>
      <c r="R55" s="141"/>
      <c r="S55" s="141"/>
      <c r="T55" s="141"/>
      <c r="U55" s="141"/>
      <c r="V55" s="158"/>
      <c r="W55" s="141"/>
      <c r="X55" s="141"/>
      <c r="Y55" s="141"/>
      <c r="Z55" s="141"/>
      <c r="AA55" s="141"/>
      <c r="AB55" s="141"/>
      <c r="AC55" s="163"/>
      <c r="AD55" s="141"/>
      <c r="AE55" s="141"/>
      <c r="AF55" s="164"/>
      <c r="AG55" s="164"/>
      <c r="AH55" s="164"/>
      <c r="AI55" s="173"/>
      <c r="AJ55" s="162"/>
      <c r="AK55" s="162"/>
      <c r="AL55" s="162"/>
      <c r="AM55" s="164"/>
      <c r="AN55" s="174"/>
      <c r="AO55" s="182"/>
      <c r="AP55" s="180"/>
      <c r="AQ55" s="180"/>
      <c r="AR55" s="180"/>
      <c r="AS55" s="180"/>
      <c r="AT55" s="180"/>
      <c r="AU55" s="180"/>
      <c r="AV55" s="181"/>
      <c r="AW55" s="180"/>
      <c r="AX55" s="180"/>
      <c r="AY55" s="190"/>
      <c r="AZ55" s="190"/>
      <c r="BA55" s="190"/>
      <c r="BB55" s="190"/>
      <c r="BC55" s="189"/>
      <c r="BD55" s="189"/>
      <c r="BE55" s="189"/>
      <c r="BF55" s="196"/>
      <c r="BG55" s="190"/>
      <c r="BH55" s="190"/>
      <c r="BI55" s="194"/>
      <c r="BJ55" s="194"/>
      <c r="BK55" s="194"/>
      <c r="BL55" s="194"/>
      <c r="BM55" s="194"/>
      <c r="BN55" s="194"/>
      <c r="BO55" s="195"/>
      <c r="BP55" s="194"/>
      <c r="BQ55" s="194"/>
      <c r="BR55" s="202"/>
      <c r="BS55" s="202"/>
      <c r="BT55" s="202"/>
      <c r="BU55" s="202"/>
      <c r="BV55" s="201"/>
      <c r="BW55" s="201"/>
      <c r="BX55" s="201"/>
      <c r="BY55" s="202"/>
      <c r="BZ55" s="202"/>
      <c r="CA55" s="202"/>
    </row>
    <row r="56" spans="1:79" ht="151.5" customHeight="1">
      <c r="A56" s="121" t="str">
        <f t="array" ref="A56">IFERROR(INDEX(Riesgos!$A$7:$M$64,MATCH(E56,INDEX(Riesgos!$A$7:$M$64,,MATCH(E$7,Riesgos!$A$6:$M$6,0)),0),MATCH(A$7,Riesgos!$A$6:$M$6,0)),"")</f>
        <v/>
      </c>
      <c r="B56" s="125" t="str">
        <f t="array" ref="B56">IFERROR(INDEX(Riesgos!$A$7:$M$64,MATCH(E56,INDEX(Riesgos!$A$7:$M$64,,MATCH(E$7,Riesgos!$A$6:$M$6,0)),0),MATCH(B$7,Riesgos!$A$6:$M$6,0)),"")</f>
        <v/>
      </c>
      <c r="C56" s="125"/>
      <c r="D56" s="126" t="str">
        <f t="array" ref="D56">IFERROR(INDEX(Riesgos!$A$7:$M$64,MATCH(E56,INDEX(Riesgos!$A$7:$M$64,,MATCH(E$7,Riesgos!$A$6:$M$6,0)),0),MATCH(D$7,Riesgos!$A$6:$M$6,0)),"")</f>
        <v/>
      </c>
      <c r="E56" s="127"/>
      <c r="F56" s="127"/>
      <c r="G56" s="128" t="str">
        <f t="shared" si="2"/>
        <v/>
      </c>
      <c r="H56" s="129"/>
      <c r="I56" s="142" t="str">
        <f>IF(A55=A56,IFERROR(IF(AND(#REF!="Probabilidad",#REF!="Probabilidad"),(#REF!-(+#REF!*#REF!)),IF(#REF!="Probabilidad",(#REF!-(+#REF!*#REF!)),IF(#REF!="Impacto",#REF!,""))),""),IFERROR(IF(#REF!="Probabilidad",(#REF!-(+#REF!*#REF!)),IF(#REF!="Impacto",#REF!,"")),""))</f>
        <v/>
      </c>
      <c r="J56" s="143" t="str">
        <f>IFERROR(IF(I56="","",IF(I56&lt;='Listas y tablas'!$L$3,"Muy Baja",IF(I56&lt;='Listas y tablas'!$L$4,"Baja",IF(I56&lt;='Listas y tablas'!$L$5,"Media",IF(I56&lt;='Listas y tablas'!$L$6,"Alta","Muy Alta"))))),"")</f>
        <v/>
      </c>
      <c r="K56" s="144"/>
      <c r="L56" s="145"/>
      <c r="M56" s="141"/>
      <c r="N56" s="141"/>
      <c r="O56" s="141"/>
      <c r="P56" s="141"/>
      <c r="Q56" s="157"/>
      <c r="R56" s="141"/>
      <c r="S56" s="141"/>
      <c r="T56" s="141"/>
      <c r="U56" s="141"/>
      <c r="V56" s="158"/>
      <c r="W56" s="141"/>
      <c r="X56" s="141"/>
      <c r="Y56" s="141"/>
      <c r="Z56" s="141"/>
      <c r="AA56" s="141"/>
      <c r="AB56" s="141"/>
      <c r="AC56" s="163"/>
      <c r="AD56" s="141"/>
      <c r="AE56" s="141"/>
      <c r="AF56" s="164"/>
      <c r="AG56" s="164"/>
      <c r="AH56" s="164"/>
      <c r="AI56" s="173"/>
      <c r="AJ56" s="162"/>
      <c r="AK56" s="162"/>
      <c r="AL56" s="162"/>
      <c r="AM56" s="164"/>
      <c r="AN56" s="174"/>
      <c r="AO56" s="182"/>
      <c r="AP56" s="180"/>
      <c r="AQ56" s="180"/>
      <c r="AR56" s="180"/>
      <c r="AS56" s="180"/>
      <c r="AT56" s="180"/>
      <c r="AU56" s="180"/>
      <c r="AV56" s="181"/>
      <c r="AW56" s="180"/>
      <c r="AX56" s="180"/>
      <c r="AY56" s="190"/>
      <c r="AZ56" s="190"/>
      <c r="BA56" s="190"/>
      <c r="BB56" s="190"/>
      <c r="BC56" s="189"/>
      <c r="BD56" s="189"/>
      <c r="BE56" s="189"/>
      <c r="BF56" s="196"/>
      <c r="BG56" s="190"/>
      <c r="BH56" s="190"/>
      <c r="BI56" s="194"/>
      <c r="BJ56" s="194"/>
      <c r="BK56" s="194"/>
      <c r="BL56" s="194"/>
      <c r="BM56" s="194"/>
      <c r="BN56" s="194"/>
      <c r="BO56" s="195"/>
      <c r="BP56" s="194"/>
      <c r="BQ56" s="194"/>
      <c r="BR56" s="202"/>
      <c r="BS56" s="202"/>
      <c r="BT56" s="202"/>
      <c r="BU56" s="202"/>
      <c r="BV56" s="201"/>
      <c r="BW56" s="201"/>
      <c r="BX56" s="201"/>
      <c r="BY56" s="202"/>
      <c r="BZ56" s="202"/>
      <c r="CA56" s="202"/>
    </row>
    <row r="57" spans="1:79" ht="151.5" customHeight="1">
      <c r="A57" s="121" t="str">
        <f t="array" ref="A57">IFERROR(INDEX(Riesgos!$A$7:$M$64,MATCH(E57,INDEX(Riesgos!$A$7:$M$64,,MATCH(E$7,Riesgos!$A$6:$M$6,0)),0),MATCH(A$7,Riesgos!$A$6:$M$6,0)),"")</f>
        <v/>
      </c>
      <c r="B57" s="125" t="str">
        <f t="array" ref="B57">IFERROR(INDEX(Riesgos!$A$7:$M$64,MATCH(E57,INDEX(Riesgos!$A$7:$M$64,,MATCH(E$7,Riesgos!$A$6:$M$6,0)),0),MATCH(B$7,Riesgos!$A$6:$M$6,0)),"")</f>
        <v/>
      </c>
      <c r="C57" s="125"/>
      <c r="D57" s="126" t="str">
        <f t="array" ref="D57">IFERROR(INDEX(Riesgos!$A$7:$M$64,MATCH(E57,INDEX(Riesgos!$A$7:$M$64,,MATCH(E$7,Riesgos!$A$6:$M$6,0)),0),MATCH(D$7,Riesgos!$A$6:$M$6,0)),"")</f>
        <v/>
      </c>
      <c r="E57" s="127"/>
      <c r="F57" s="127"/>
      <c r="G57" s="128" t="str">
        <f t="shared" si="2"/>
        <v/>
      </c>
      <c r="H57" s="129"/>
      <c r="I57" s="142" t="str">
        <f>IF(A56=A57,IFERROR(IF(AND(#REF!="Probabilidad",#REF!="Probabilidad"),(#REF!-(+#REF!*#REF!)),IF(#REF!="Probabilidad",(#REF!-(+#REF!*#REF!)),IF(#REF!="Impacto",#REF!,""))),""),IFERROR(IF(#REF!="Probabilidad",(#REF!-(+#REF!*#REF!)),IF(#REF!="Impacto",#REF!,"")),""))</f>
        <v/>
      </c>
      <c r="J57" s="143" t="str">
        <f>IFERROR(IF(I57="","",IF(I57&lt;='Listas y tablas'!$L$3,"Muy Baja",IF(I57&lt;='Listas y tablas'!$L$4,"Baja",IF(I57&lt;='Listas y tablas'!$L$5,"Media",IF(I57&lt;='Listas y tablas'!$L$6,"Alta","Muy Alta"))))),"")</f>
        <v/>
      </c>
      <c r="K57" s="144"/>
      <c r="L57" s="145"/>
      <c r="M57" s="141"/>
      <c r="N57" s="141"/>
      <c r="O57" s="141"/>
      <c r="P57" s="141"/>
      <c r="Q57" s="157"/>
      <c r="R57" s="141"/>
      <c r="S57" s="141"/>
      <c r="T57" s="141"/>
      <c r="U57" s="141"/>
      <c r="V57" s="158"/>
      <c r="W57" s="141"/>
      <c r="X57" s="141"/>
      <c r="Y57" s="141"/>
      <c r="Z57" s="141"/>
      <c r="AA57" s="141"/>
      <c r="AB57" s="141"/>
      <c r="AC57" s="163"/>
      <c r="AD57" s="141"/>
      <c r="AE57" s="141"/>
      <c r="AF57" s="164"/>
      <c r="AG57" s="164"/>
      <c r="AH57" s="164"/>
      <c r="AI57" s="173"/>
      <c r="AJ57" s="162"/>
      <c r="AK57" s="162"/>
      <c r="AL57" s="162"/>
      <c r="AM57" s="164"/>
      <c r="AN57" s="174"/>
      <c r="AO57" s="182"/>
      <c r="AP57" s="180"/>
      <c r="AQ57" s="180"/>
      <c r="AR57" s="180"/>
      <c r="AS57" s="180"/>
      <c r="AT57" s="180"/>
      <c r="AU57" s="180"/>
      <c r="AV57" s="181"/>
      <c r="AW57" s="180"/>
      <c r="AX57" s="180"/>
      <c r="AY57" s="190"/>
      <c r="AZ57" s="190"/>
      <c r="BA57" s="190"/>
      <c r="BB57" s="190"/>
      <c r="BC57" s="189"/>
      <c r="BD57" s="189"/>
      <c r="BE57" s="189"/>
      <c r="BF57" s="196"/>
      <c r="BG57" s="190"/>
      <c r="BH57" s="190"/>
      <c r="BI57" s="194"/>
      <c r="BJ57" s="194"/>
      <c r="BK57" s="194"/>
      <c r="BL57" s="194"/>
      <c r="BM57" s="194"/>
      <c r="BN57" s="194"/>
      <c r="BO57" s="195"/>
      <c r="BP57" s="194"/>
      <c r="BQ57" s="194"/>
      <c r="BR57" s="202"/>
      <c r="BS57" s="202"/>
      <c r="BT57" s="202"/>
      <c r="BU57" s="202"/>
      <c r="BV57" s="201"/>
      <c r="BW57" s="201"/>
      <c r="BX57" s="201"/>
      <c r="BY57" s="202"/>
      <c r="BZ57" s="202"/>
      <c r="CA57" s="202"/>
    </row>
    <row r="58" spans="1:79" ht="151.5" customHeight="1">
      <c r="A58" s="121" t="str">
        <f t="array" ref="A58">IFERROR(INDEX(Riesgos!$A$7:$M$64,MATCH(E58,INDEX(Riesgos!$A$7:$M$64,,MATCH(E$7,Riesgos!$A$6:$M$6,0)),0),MATCH(A$7,Riesgos!$A$6:$M$6,0)),"")</f>
        <v/>
      </c>
      <c r="B58" s="125" t="str">
        <f t="array" ref="B58">IFERROR(INDEX(Riesgos!$A$7:$M$64,MATCH(E58,INDEX(Riesgos!$A$7:$M$64,,MATCH(E$7,Riesgos!$A$6:$M$6,0)),0),MATCH(B$7,Riesgos!$A$6:$M$6,0)),"")</f>
        <v/>
      </c>
      <c r="C58" s="125"/>
      <c r="D58" s="126" t="str">
        <f t="array" ref="D58">IFERROR(INDEX(Riesgos!$A$7:$M$64,MATCH(E58,INDEX(Riesgos!$A$7:$M$64,,MATCH(E$7,Riesgos!$A$6:$M$6,0)),0),MATCH(D$7,Riesgos!$A$6:$M$6,0)),"")</f>
        <v/>
      </c>
      <c r="E58" s="127"/>
      <c r="F58" s="127"/>
      <c r="G58" s="128" t="str">
        <f t="shared" si="2"/>
        <v/>
      </c>
      <c r="H58" s="129"/>
      <c r="I58" s="142" t="str">
        <f>IF(A57=A58,IFERROR(IF(AND(#REF!="Probabilidad",#REF!="Probabilidad"),(#REF!-(+#REF!*#REF!)),IF(#REF!="Probabilidad",(#REF!-(+#REF!*#REF!)),IF(#REF!="Impacto",#REF!,""))),""),IFERROR(IF(#REF!="Probabilidad",(#REF!-(+#REF!*#REF!)),IF(#REF!="Impacto",#REF!,"")),""))</f>
        <v/>
      </c>
      <c r="J58" s="143" t="str">
        <f>IFERROR(IF(I58="","",IF(I58&lt;='Listas y tablas'!$L$3,"Muy Baja",IF(I58&lt;='Listas y tablas'!$L$4,"Baja",IF(I58&lt;='Listas y tablas'!$L$5,"Media",IF(I58&lt;='Listas y tablas'!$L$6,"Alta","Muy Alta"))))),"")</f>
        <v/>
      </c>
      <c r="K58" s="144"/>
      <c r="L58" s="145"/>
      <c r="M58" s="141"/>
      <c r="N58" s="141"/>
      <c r="O58" s="141"/>
      <c r="P58" s="141"/>
      <c r="Q58" s="157"/>
      <c r="R58" s="141"/>
      <c r="S58" s="141"/>
      <c r="T58" s="141"/>
      <c r="U58" s="141"/>
      <c r="V58" s="158"/>
      <c r="W58" s="141"/>
      <c r="X58" s="141"/>
      <c r="Y58" s="141"/>
      <c r="Z58" s="141"/>
      <c r="AA58" s="141"/>
      <c r="AB58" s="141"/>
      <c r="AC58" s="163"/>
      <c r="AD58" s="141"/>
      <c r="AE58" s="141"/>
      <c r="AF58" s="164"/>
      <c r="AG58" s="164"/>
      <c r="AH58" s="164"/>
      <c r="AI58" s="173"/>
      <c r="AJ58" s="162"/>
      <c r="AK58" s="162"/>
      <c r="AL58" s="162"/>
      <c r="AM58" s="164"/>
      <c r="AN58" s="174"/>
      <c r="AO58" s="182"/>
      <c r="AP58" s="180"/>
      <c r="AQ58" s="180"/>
      <c r="AR58" s="180"/>
      <c r="AS58" s="180"/>
      <c r="AT58" s="180"/>
      <c r="AU58" s="180"/>
      <c r="AV58" s="181"/>
      <c r="AW58" s="180"/>
      <c r="AX58" s="180"/>
      <c r="AY58" s="190"/>
      <c r="AZ58" s="190"/>
      <c r="BA58" s="190"/>
      <c r="BB58" s="190"/>
      <c r="BC58" s="189"/>
      <c r="BD58" s="189"/>
      <c r="BE58" s="189"/>
      <c r="BF58" s="196"/>
      <c r="BG58" s="190"/>
      <c r="BH58" s="190"/>
      <c r="BI58" s="194"/>
      <c r="BJ58" s="194"/>
      <c r="BK58" s="194"/>
      <c r="BL58" s="194"/>
      <c r="BM58" s="194"/>
      <c r="BN58" s="194"/>
      <c r="BO58" s="195"/>
      <c r="BP58" s="194"/>
      <c r="BQ58" s="194"/>
      <c r="BR58" s="202"/>
      <c r="BS58" s="202"/>
      <c r="BT58" s="202"/>
      <c r="BU58" s="202"/>
      <c r="BV58" s="201"/>
      <c r="BW58" s="201"/>
      <c r="BX58" s="201"/>
      <c r="BY58" s="202"/>
      <c r="BZ58" s="202"/>
      <c r="CA58" s="202"/>
    </row>
    <row r="59" spans="1:79" ht="151.5" customHeight="1">
      <c r="A59" s="121" t="str">
        <f t="array" ref="A59">IFERROR(INDEX(Riesgos!$A$7:$M$64,MATCH(E59,INDEX(Riesgos!$A$7:$M$64,,MATCH(E$7,Riesgos!$A$6:$M$6,0)),0),MATCH(A$7,Riesgos!$A$6:$M$6,0)),"")</f>
        <v/>
      </c>
      <c r="B59" s="125" t="str">
        <f t="array" ref="B59">IFERROR(INDEX(Riesgos!$A$7:$M$64,MATCH(E59,INDEX(Riesgos!$A$7:$M$64,,MATCH(E$7,Riesgos!$A$6:$M$6,0)),0),MATCH(B$7,Riesgos!$A$6:$M$6,0)),"")</f>
        <v/>
      </c>
      <c r="C59" s="125"/>
      <c r="D59" s="126" t="str">
        <f t="array" ref="D59">IFERROR(INDEX(Riesgos!$A$7:$M$64,MATCH(E59,INDEX(Riesgos!$A$7:$M$64,,MATCH(E$7,Riesgos!$A$6:$M$6,0)),0),MATCH(D$7,Riesgos!$A$6:$M$6,0)),"")</f>
        <v/>
      </c>
      <c r="E59" s="127"/>
      <c r="F59" s="127"/>
      <c r="G59" s="128" t="str">
        <f t="shared" si="2"/>
        <v/>
      </c>
      <c r="H59" s="129"/>
      <c r="I59" s="142" t="str">
        <f>IF(A58=A59,IFERROR(IF(AND(#REF!="Probabilidad",#REF!="Probabilidad"),(#REF!-(+#REF!*#REF!)),IF(#REF!="Probabilidad",(#REF!-(+#REF!*#REF!)),IF(#REF!="Impacto",#REF!,""))),""),IFERROR(IF(#REF!="Probabilidad",(#REF!-(+#REF!*#REF!)),IF(#REF!="Impacto",#REF!,"")),""))</f>
        <v/>
      </c>
      <c r="J59" s="143" t="str">
        <f>IFERROR(IF(I59="","",IF(I59&lt;='Listas y tablas'!$L$3,"Muy Baja",IF(I59&lt;='Listas y tablas'!$L$4,"Baja",IF(I59&lt;='Listas y tablas'!$L$5,"Media",IF(I59&lt;='Listas y tablas'!$L$6,"Alta","Muy Alta"))))),"")</f>
        <v/>
      </c>
      <c r="K59" s="144"/>
      <c r="L59" s="145"/>
      <c r="M59" s="141"/>
      <c r="N59" s="141"/>
      <c r="O59" s="141"/>
      <c r="P59" s="141"/>
      <c r="Q59" s="157"/>
      <c r="R59" s="141"/>
      <c r="S59" s="141"/>
      <c r="T59" s="141"/>
      <c r="U59" s="141"/>
      <c r="V59" s="158"/>
      <c r="W59" s="141"/>
      <c r="X59" s="141"/>
      <c r="Y59" s="141"/>
      <c r="Z59" s="141"/>
      <c r="AA59" s="141"/>
      <c r="AB59" s="141"/>
      <c r="AC59" s="163"/>
      <c r="AD59" s="141"/>
      <c r="AE59" s="141"/>
      <c r="AF59" s="164"/>
      <c r="AG59" s="164"/>
      <c r="AH59" s="164"/>
      <c r="AI59" s="173"/>
      <c r="AJ59" s="162"/>
      <c r="AK59" s="162"/>
      <c r="AL59" s="162"/>
      <c r="AM59" s="164"/>
      <c r="AN59" s="174"/>
      <c r="AO59" s="182"/>
      <c r="AP59" s="180"/>
      <c r="AQ59" s="180"/>
      <c r="AR59" s="180"/>
      <c r="AS59" s="180"/>
      <c r="AT59" s="180"/>
      <c r="AU59" s="180"/>
      <c r="AV59" s="181"/>
      <c r="AW59" s="180"/>
      <c r="AX59" s="180"/>
      <c r="AY59" s="190"/>
      <c r="AZ59" s="190"/>
      <c r="BA59" s="190"/>
      <c r="BB59" s="190"/>
      <c r="BC59" s="189"/>
      <c r="BD59" s="189"/>
      <c r="BE59" s="189"/>
      <c r="BF59" s="196"/>
      <c r="BG59" s="190"/>
      <c r="BH59" s="190"/>
      <c r="BI59" s="194"/>
      <c r="BJ59" s="194"/>
      <c r="BK59" s="194"/>
      <c r="BL59" s="194"/>
      <c r="BM59" s="194"/>
      <c r="BN59" s="194"/>
      <c r="BO59" s="195"/>
      <c r="BP59" s="194"/>
      <c r="BQ59" s="194"/>
      <c r="BR59" s="202"/>
      <c r="BS59" s="202"/>
      <c r="BT59" s="202"/>
      <c r="BU59" s="202"/>
      <c r="BV59" s="201"/>
      <c r="BW59" s="201"/>
      <c r="BX59" s="201"/>
      <c r="BY59" s="202"/>
      <c r="BZ59" s="202"/>
      <c r="CA59" s="202"/>
    </row>
    <row r="60" spans="1:79" ht="151.5" customHeight="1">
      <c r="A60" s="121" t="str">
        <f t="array" ref="A60">IFERROR(INDEX(Riesgos!$A$7:$M$64,MATCH(E60,INDEX(Riesgos!$A$7:$M$64,,MATCH(E$7,Riesgos!$A$6:$M$6,0)),0),MATCH(A$7,Riesgos!$A$6:$M$6,0)),"")</f>
        <v/>
      </c>
      <c r="B60" s="125" t="str">
        <f t="array" ref="B60">IFERROR(INDEX(Riesgos!$A$7:$M$64,MATCH(E60,INDEX(Riesgos!$A$7:$M$64,,MATCH(E$7,Riesgos!$A$6:$M$6,0)),0),MATCH(B$7,Riesgos!$A$6:$M$6,0)),"")</f>
        <v/>
      </c>
      <c r="C60" s="125"/>
      <c r="D60" s="126" t="str">
        <f t="array" ref="D60">IFERROR(INDEX(Riesgos!$A$7:$M$64,MATCH(E60,INDEX(Riesgos!$A$7:$M$64,,MATCH(E$7,Riesgos!$A$6:$M$6,0)),0),MATCH(D$7,Riesgos!$A$6:$M$6,0)),"")</f>
        <v/>
      </c>
      <c r="E60" s="127"/>
      <c r="F60" s="127"/>
      <c r="G60" s="128" t="str">
        <f t="shared" si="2"/>
        <v/>
      </c>
      <c r="H60" s="130"/>
      <c r="I60" s="142" t="str">
        <f>IF(A59=A60,IFERROR(IF(AND(#REF!="Probabilidad",#REF!="Probabilidad"),(#REF!-(+#REF!*#REF!)),IF(#REF!="Probabilidad",(#REF!-(+#REF!*#REF!)),IF(#REF!="Impacto",#REF!,""))),""),IFERROR(IF(#REF!="Probabilidad",(#REF!-(+#REF!*#REF!)),IF(#REF!="Impacto",#REF!,"")),""))</f>
        <v/>
      </c>
      <c r="J60" s="143" t="str">
        <f>IFERROR(IF(I60="","",IF(I60&lt;='Listas y tablas'!$L$3,"Muy Baja",IF(I60&lt;='Listas y tablas'!$L$4,"Baja",IF(I60&lt;='Listas y tablas'!$L$5,"Media",IF(I60&lt;='Listas y tablas'!$L$6,"Alta","Muy Alta"))))),"")</f>
        <v/>
      </c>
      <c r="K60" s="144"/>
      <c r="L60" s="145"/>
      <c r="M60" s="141"/>
      <c r="N60" s="141"/>
      <c r="O60" s="141"/>
      <c r="P60" s="141"/>
      <c r="Q60" s="157"/>
      <c r="R60" s="141"/>
      <c r="S60" s="141"/>
      <c r="T60" s="141"/>
      <c r="U60" s="141"/>
      <c r="V60" s="158"/>
      <c r="W60" s="141"/>
      <c r="X60" s="141"/>
      <c r="Y60" s="141"/>
      <c r="Z60" s="141"/>
      <c r="AA60" s="141"/>
      <c r="AB60" s="141"/>
      <c r="AC60" s="163"/>
      <c r="AD60" s="141"/>
      <c r="AE60" s="141"/>
      <c r="AF60" s="164"/>
      <c r="AG60" s="164"/>
      <c r="AH60" s="164"/>
      <c r="AI60" s="173"/>
      <c r="AJ60" s="162"/>
      <c r="AK60" s="162"/>
      <c r="AL60" s="162"/>
      <c r="AM60" s="164"/>
      <c r="AN60" s="174"/>
      <c r="AO60" s="182"/>
      <c r="AP60" s="180"/>
      <c r="AQ60" s="180"/>
      <c r="AR60" s="180"/>
      <c r="AS60" s="180"/>
      <c r="AT60" s="180"/>
      <c r="AU60" s="180"/>
      <c r="AV60" s="181"/>
      <c r="AW60" s="180"/>
      <c r="AX60" s="180"/>
      <c r="AY60" s="190"/>
      <c r="AZ60" s="190"/>
      <c r="BA60" s="190"/>
      <c r="BB60" s="190"/>
      <c r="BC60" s="189"/>
      <c r="BD60" s="189"/>
      <c r="BE60" s="189"/>
      <c r="BF60" s="196"/>
      <c r="BG60" s="190"/>
      <c r="BH60" s="190"/>
      <c r="BI60" s="194"/>
      <c r="BJ60" s="194"/>
      <c r="BK60" s="194"/>
      <c r="BL60" s="194"/>
      <c r="BM60" s="194"/>
      <c r="BN60" s="194"/>
      <c r="BO60" s="195"/>
      <c r="BP60" s="194"/>
      <c r="BQ60" s="194"/>
      <c r="BR60" s="202"/>
      <c r="BS60" s="202"/>
      <c r="BT60" s="202"/>
      <c r="BU60" s="202"/>
      <c r="BV60" s="201"/>
      <c r="BW60" s="201"/>
      <c r="BX60" s="201"/>
      <c r="BY60" s="202"/>
      <c r="BZ60" s="202"/>
      <c r="CA60" s="202"/>
    </row>
    <row r="61" spans="1:79" ht="151.5" customHeight="1">
      <c r="A61" s="121" t="str">
        <f t="array" ref="A61">IFERROR(INDEX(Riesgos!$A$7:$M$64,MATCH(E61,INDEX(Riesgos!$A$7:$M$64,,MATCH(E$7,Riesgos!$A$6:$M$6,0)),0),MATCH(A$7,Riesgos!$A$6:$M$6,0)),"")</f>
        <v/>
      </c>
      <c r="B61" s="125" t="str">
        <f t="array" ref="B61">IFERROR(INDEX(Riesgos!$A$7:$M$64,MATCH(E61,INDEX(Riesgos!$A$7:$M$64,,MATCH(E$7,Riesgos!$A$6:$M$6,0)),0),MATCH(B$7,Riesgos!$A$6:$M$6,0)),"")</f>
        <v/>
      </c>
      <c r="C61" s="125"/>
      <c r="D61" s="126" t="str">
        <f t="array" ref="D61">IFERROR(INDEX(Riesgos!$A$7:$M$64,MATCH(E61,INDEX(Riesgos!$A$7:$M$64,,MATCH(E$7,Riesgos!$A$6:$M$6,0)),0),MATCH(D$7,Riesgos!$A$6:$M$6,0)),"")</f>
        <v/>
      </c>
      <c r="E61" s="127"/>
      <c r="F61" s="127"/>
      <c r="G61" s="128" t="str">
        <f t="shared" si="2"/>
        <v/>
      </c>
      <c r="H61" s="129"/>
      <c r="I61" s="142" t="str">
        <f>IF(A60=A61,IFERROR(IF(AND(#REF!="Probabilidad",#REF!="Probabilidad"),(#REF!-(+#REF!*#REF!)),IF(#REF!="Probabilidad",(#REF!-(+#REF!*#REF!)),IF(#REF!="Impacto",#REF!,""))),""),IFERROR(IF(#REF!="Probabilidad",(#REF!-(+#REF!*#REF!)),IF(#REF!="Impacto",#REF!,"")),""))</f>
        <v/>
      </c>
      <c r="J61" s="143" t="str">
        <f>IFERROR(IF(I61="","",IF(I61&lt;='Listas y tablas'!$L$3,"Muy Baja",IF(I61&lt;='Listas y tablas'!$L$4,"Baja",IF(I61&lt;='Listas y tablas'!$L$5,"Media",IF(I61&lt;='Listas y tablas'!$L$6,"Alta","Muy Alta"))))),"")</f>
        <v/>
      </c>
      <c r="K61" s="144"/>
      <c r="L61" s="145"/>
      <c r="M61" s="141"/>
      <c r="N61" s="141"/>
      <c r="O61" s="141"/>
      <c r="P61" s="141"/>
      <c r="Q61" s="157"/>
      <c r="R61" s="141"/>
      <c r="S61" s="141"/>
      <c r="T61" s="141"/>
      <c r="U61" s="141"/>
      <c r="V61" s="158"/>
      <c r="W61" s="141"/>
      <c r="X61" s="141"/>
      <c r="Y61" s="141"/>
      <c r="Z61" s="141"/>
      <c r="AA61" s="141"/>
      <c r="AB61" s="141"/>
      <c r="AC61" s="163"/>
      <c r="AD61" s="141"/>
      <c r="AE61" s="141"/>
      <c r="AF61" s="164"/>
      <c r="AG61" s="164"/>
      <c r="AH61" s="164"/>
      <c r="AI61" s="173"/>
      <c r="AJ61" s="162"/>
      <c r="AK61" s="162"/>
      <c r="AL61" s="162"/>
      <c r="AM61" s="164"/>
      <c r="AN61" s="174"/>
      <c r="AO61" s="182"/>
      <c r="AP61" s="180"/>
      <c r="AQ61" s="180"/>
      <c r="AR61" s="180"/>
      <c r="AS61" s="180"/>
      <c r="AT61" s="180"/>
      <c r="AU61" s="180"/>
      <c r="AV61" s="181"/>
      <c r="AW61" s="180"/>
      <c r="AX61" s="180"/>
      <c r="AY61" s="190"/>
      <c r="AZ61" s="190"/>
      <c r="BA61" s="190"/>
      <c r="BB61" s="190"/>
      <c r="BC61" s="189"/>
      <c r="BD61" s="189"/>
      <c r="BE61" s="189"/>
      <c r="BF61" s="196"/>
      <c r="BG61" s="190"/>
      <c r="BH61" s="190"/>
      <c r="BI61" s="194"/>
      <c r="BJ61" s="194"/>
      <c r="BK61" s="194"/>
      <c r="BL61" s="194"/>
      <c r="BM61" s="194"/>
      <c r="BN61" s="194"/>
      <c r="BO61" s="195"/>
      <c r="BP61" s="194"/>
      <c r="BQ61" s="194"/>
      <c r="BR61" s="202"/>
      <c r="BS61" s="202"/>
      <c r="BT61" s="202"/>
      <c r="BU61" s="202"/>
      <c r="BV61" s="201"/>
      <c r="BW61" s="201"/>
      <c r="BX61" s="201"/>
      <c r="BY61" s="202"/>
      <c r="BZ61" s="202"/>
      <c r="CA61" s="202"/>
    </row>
    <row r="62" spans="1:79" ht="151.5" customHeight="1">
      <c r="A62" s="121" t="str">
        <f t="array" ref="A62">IFERROR(INDEX(Riesgos!$A$7:$M$64,MATCH(E62,INDEX(Riesgos!$A$7:$M$64,,MATCH(E$7,Riesgos!$A$6:$M$6,0)),0),MATCH(A$7,Riesgos!$A$6:$M$6,0)),"")</f>
        <v/>
      </c>
      <c r="B62" s="125" t="str">
        <f t="array" ref="B62">IFERROR(INDEX(Riesgos!$A$7:$M$64,MATCH(E62,INDEX(Riesgos!$A$7:$M$64,,MATCH(E$7,Riesgos!$A$6:$M$6,0)),0),MATCH(B$7,Riesgos!$A$6:$M$6,0)),"")</f>
        <v/>
      </c>
      <c r="C62" s="125"/>
      <c r="D62" s="126" t="str">
        <f t="array" ref="D62">IFERROR(INDEX(Riesgos!$A$7:$M$64,MATCH(E62,INDEX(Riesgos!$A$7:$M$64,,MATCH(E$7,Riesgos!$A$6:$M$6,0)),0),MATCH(D$7,Riesgos!$A$6:$M$6,0)),"")</f>
        <v/>
      </c>
      <c r="E62" s="127"/>
      <c r="F62" s="127"/>
      <c r="G62" s="128" t="str">
        <f t="shared" si="2"/>
        <v/>
      </c>
      <c r="H62" s="129"/>
      <c r="I62" s="142" t="str">
        <f>IF(A61=A62,IFERROR(IF(AND(#REF!="Probabilidad",#REF!="Probabilidad"),(#REF!-(+#REF!*#REF!)),IF(#REF!="Probabilidad",(#REF!-(+#REF!*#REF!)),IF(#REF!="Impacto",#REF!,""))),""),IFERROR(IF(#REF!="Probabilidad",(#REF!-(+#REF!*#REF!)),IF(#REF!="Impacto",#REF!,"")),""))</f>
        <v/>
      </c>
      <c r="J62" s="143" t="str">
        <f>IFERROR(IF(I62="","",IF(I62&lt;='Listas y tablas'!$L$3,"Muy Baja",IF(I62&lt;='Listas y tablas'!$L$4,"Baja",IF(I62&lt;='Listas y tablas'!$L$5,"Media",IF(I62&lt;='Listas y tablas'!$L$6,"Alta","Muy Alta"))))),"")</f>
        <v/>
      </c>
      <c r="K62" s="144"/>
      <c r="L62" s="145"/>
      <c r="M62" s="141"/>
      <c r="N62" s="141"/>
      <c r="O62" s="141"/>
      <c r="P62" s="141"/>
      <c r="Q62" s="157"/>
      <c r="R62" s="141"/>
      <c r="S62" s="141"/>
      <c r="T62" s="141"/>
      <c r="U62" s="141"/>
      <c r="V62" s="158"/>
      <c r="W62" s="141"/>
      <c r="X62" s="141"/>
      <c r="Y62" s="141"/>
      <c r="Z62" s="141"/>
      <c r="AA62" s="141"/>
      <c r="AB62" s="141"/>
      <c r="AC62" s="163"/>
      <c r="AD62" s="141"/>
      <c r="AE62" s="141"/>
      <c r="AF62" s="164"/>
      <c r="AG62" s="164"/>
      <c r="AH62" s="164"/>
      <c r="AI62" s="173"/>
      <c r="AJ62" s="162"/>
      <c r="AK62" s="162"/>
      <c r="AL62" s="162"/>
      <c r="AM62" s="164"/>
      <c r="AN62" s="174"/>
      <c r="AO62" s="182"/>
      <c r="AP62" s="180"/>
      <c r="AQ62" s="180"/>
      <c r="AR62" s="180"/>
      <c r="AS62" s="180"/>
      <c r="AT62" s="180"/>
      <c r="AU62" s="180"/>
      <c r="AV62" s="181"/>
      <c r="AW62" s="180"/>
      <c r="AX62" s="180"/>
      <c r="AY62" s="190"/>
      <c r="AZ62" s="190"/>
      <c r="BA62" s="190"/>
      <c r="BB62" s="190"/>
      <c r="BC62" s="189"/>
      <c r="BD62" s="189"/>
      <c r="BE62" s="189"/>
      <c r="BF62" s="196"/>
      <c r="BG62" s="190"/>
      <c r="BH62" s="190"/>
      <c r="BI62" s="194"/>
      <c r="BJ62" s="194"/>
      <c r="BK62" s="194"/>
      <c r="BL62" s="194"/>
      <c r="BM62" s="194"/>
      <c r="BN62" s="194"/>
      <c r="BO62" s="195"/>
      <c r="BP62" s="194"/>
      <c r="BQ62" s="194"/>
      <c r="BR62" s="202"/>
      <c r="BS62" s="202"/>
      <c r="BT62" s="202"/>
      <c r="BU62" s="202"/>
      <c r="BV62" s="201"/>
      <c r="BW62" s="201"/>
      <c r="BX62" s="201"/>
      <c r="BY62" s="202"/>
      <c r="BZ62" s="202"/>
      <c r="CA62" s="202"/>
    </row>
    <row r="63" spans="1:79" ht="151.5" customHeight="1">
      <c r="A63" s="121" t="str">
        <f t="array" ref="A63">IFERROR(INDEX(Riesgos!$A$7:$M$64,MATCH(E63,INDEX(Riesgos!$A$7:$M$64,,MATCH(E$7,Riesgos!$A$6:$M$6,0)),0),MATCH(A$7,Riesgos!$A$6:$M$6,0)),"")</f>
        <v/>
      </c>
      <c r="B63" s="125" t="str">
        <f t="array" ref="B63">IFERROR(INDEX(Riesgos!$A$7:$M$64,MATCH(E63,INDEX(Riesgos!$A$7:$M$64,,MATCH(E$7,Riesgos!$A$6:$M$6,0)),0),MATCH(B$7,Riesgos!$A$6:$M$6,0)),"")</f>
        <v/>
      </c>
      <c r="C63" s="125"/>
      <c r="D63" s="126" t="str">
        <f t="array" ref="D63">IFERROR(INDEX(Riesgos!$A$7:$M$64,MATCH(E63,INDEX(Riesgos!$A$7:$M$64,,MATCH(E$7,Riesgos!$A$6:$M$6,0)),0),MATCH(D$7,Riesgos!$A$6:$M$6,0)),"")</f>
        <v/>
      </c>
      <c r="E63" s="127"/>
      <c r="F63" s="127"/>
      <c r="G63" s="128" t="str">
        <f t="shared" si="2"/>
        <v/>
      </c>
      <c r="H63" s="129"/>
      <c r="I63" s="142" t="str">
        <f>IF(A62=A63,IFERROR(IF(AND(#REF!="Probabilidad",#REF!="Probabilidad"),(#REF!-(+#REF!*#REF!)),IF(#REF!="Probabilidad",(#REF!-(+#REF!*#REF!)),IF(#REF!="Impacto",#REF!,""))),""),IFERROR(IF(#REF!="Probabilidad",(#REF!-(+#REF!*#REF!)),IF(#REF!="Impacto",#REF!,"")),""))</f>
        <v/>
      </c>
      <c r="J63" s="143" t="str">
        <f>IFERROR(IF(I63="","",IF(I63&lt;='Listas y tablas'!$L$3,"Muy Baja",IF(I63&lt;='Listas y tablas'!$L$4,"Baja",IF(I63&lt;='Listas y tablas'!$L$5,"Media",IF(I63&lt;='Listas y tablas'!$L$6,"Alta","Muy Alta"))))),"")</f>
        <v/>
      </c>
      <c r="K63" s="144"/>
      <c r="L63" s="145"/>
      <c r="M63" s="141"/>
      <c r="N63" s="141"/>
      <c r="O63" s="141"/>
      <c r="P63" s="141"/>
      <c r="Q63" s="157"/>
      <c r="R63" s="141"/>
      <c r="S63" s="141"/>
      <c r="T63" s="141"/>
      <c r="U63" s="141"/>
      <c r="V63" s="158"/>
      <c r="W63" s="141"/>
      <c r="X63" s="141"/>
      <c r="Y63" s="141"/>
      <c r="Z63" s="141"/>
      <c r="AA63" s="141"/>
      <c r="AB63" s="141"/>
      <c r="AC63" s="163"/>
      <c r="AD63" s="141"/>
      <c r="AE63" s="141"/>
      <c r="AF63" s="164"/>
      <c r="AG63" s="164"/>
      <c r="AH63" s="164"/>
      <c r="AI63" s="173"/>
      <c r="AJ63" s="162"/>
      <c r="AK63" s="162"/>
      <c r="AL63" s="162"/>
      <c r="AM63" s="164"/>
      <c r="AN63" s="174"/>
      <c r="AO63" s="182"/>
      <c r="AP63" s="180"/>
      <c r="AQ63" s="180"/>
      <c r="AR63" s="180"/>
      <c r="AS63" s="180"/>
      <c r="AT63" s="180"/>
      <c r="AU63" s="180"/>
      <c r="AV63" s="181"/>
      <c r="AW63" s="180"/>
      <c r="AX63" s="180"/>
      <c r="AY63" s="190"/>
      <c r="AZ63" s="190"/>
      <c r="BA63" s="190"/>
      <c r="BB63" s="190"/>
      <c r="BC63" s="189"/>
      <c r="BD63" s="189"/>
      <c r="BE63" s="189"/>
      <c r="BF63" s="196"/>
      <c r="BG63" s="190"/>
      <c r="BH63" s="190"/>
      <c r="BI63" s="194"/>
      <c r="BJ63" s="194"/>
      <c r="BK63" s="194"/>
      <c r="BL63" s="194"/>
      <c r="BM63" s="194"/>
      <c r="BN63" s="194"/>
      <c r="BO63" s="195"/>
      <c r="BP63" s="194"/>
      <c r="BQ63" s="194"/>
      <c r="BR63" s="202"/>
      <c r="BS63" s="202"/>
      <c r="BT63" s="202"/>
      <c r="BU63" s="202"/>
      <c r="BV63" s="201"/>
      <c r="BW63" s="201"/>
      <c r="BX63" s="201"/>
      <c r="BY63" s="202"/>
      <c r="BZ63" s="202"/>
      <c r="CA63" s="202"/>
    </row>
    <row r="64" spans="1:79" ht="151.5" customHeight="1">
      <c r="A64" s="121" t="str">
        <f t="array" ref="A64">IFERROR(INDEX(Riesgos!$A$7:$M$64,MATCH(E64,INDEX(Riesgos!$A$7:$M$64,,MATCH(E$7,Riesgos!$A$6:$M$6,0)),0),MATCH(A$7,Riesgos!$A$6:$M$6,0)),"")</f>
        <v/>
      </c>
      <c r="B64" s="125" t="str">
        <f t="array" ref="B64">IFERROR(INDEX(Riesgos!$A$7:$M$64,MATCH(E64,INDEX(Riesgos!$A$7:$M$64,,MATCH(E$7,Riesgos!$A$6:$M$6,0)),0),MATCH(B$7,Riesgos!$A$6:$M$6,0)),"")</f>
        <v/>
      </c>
      <c r="C64" s="125"/>
      <c r="D64" s="126" t="str">
        <f t="array" ref="D64">IFERROR(INDEX(Riesgos!$A$7:$M$64,MATCH(E64,INDEX(Riesgos!$A$7:$M$64,,MATCH(E$7,Riesgos!$A$6:$M$6,0)),0),MATCH(D$7,Riesgos!$A$6:$M$6,0)),"")</f>
        <v/>
      </c>
      <c r="E64" s="127"/>
      <c r="F64" s="127"/>
      <c r="G64" s="128" t="str">
        <f t="shared" si="2"/>
        <v/>
      </c>
      <c r="H64" s="129"/>
      <c r="I64" s="142" t="str">
        <f>IF(A63=A64,IFERROR(IF(AND(#REF!="Probabilidad",#REF!="Probabilidad"),(#REF!-(+#REF!*#REF!)),IF(#REF!="Probabilidad",(#REF!-(+#REF!*#REF!)),IF(#REF!="Impacto",#REF!,""))),""),IFERROR(IF(#REF!="Probabilidad",(#REF!-(+#REF!*#REF!)),IF(#REF!="Impacto",#REF!,"")),""))</f>
        <v/>
      </c>
      <c r="J64" s="143" t="str">
        <f>IFERROR(IF(I64="","",IF(I64&lt;='Listas y tablas'!$L$3,"Muy Baja",IF(I64&lt;='Listas y tablas'!$L$4,"Baja",IF(I64&lt;='Listas y tablas'!$L$5,"Media",IF(I64&lt;='Listas y tablas'!$L$6,"Alta","Muy Alta"))))),"")</f>
        <v/>
      </c>
      <c r="K64" s="144"/>
      <c r="L64" s="145"/>
      <c r="M64" s="141"/>
      <c r="N64" s="141"/>
      <c r="O64" s="141"/>
      <c r="P64" s="141"/>
      <c r="Q64" s="157"/>
      <c r="R64" s="141"/>
      <c r="S64" s="141"/>
      <c r="T64" s="141"/>
      <c r="U64" s="141"/>
      <c r="V64" s="158"/>
      <c r="W64" s="141"/>
      <c r="X64" s="141"/>
      <c r="Y64" s="141"/>
      <c r="Z64" s="141"/>
      <c r="AA64" s="141"/>
      <c r="AB64" s="141"/>
      <c r="AC64" s="163"/>
      <c r="AD64" s="141"/>
      <c r="AE64" s="141"/>
      <c r="AF64" s="164"/>
      <c r="AG64" s="164"/>
      <c r="AH64" s="164"/>
      <c r="AI64" s="173"/>
      <c r="AJ64" s="162"/>
      <c r="AK64" s="162"/>
      <c r="AL64" s="162"/>
      <c r="AM64" s="164"/>
      <c r="AN64" s="174"/>
      <c r="AO64" s="182"/>
      <c r="AP64" s="180"/>
      <c r="AQ64" s="180"/>
      <c r="AR64" s="180"/>
      <c r="AS64" s="180"/>
      <c r="AT64" s="180"/>
      <c r="AU64" s="180"/>
      <c r="AV64" s="181"/>
      <c r="AW64" s="180"/>
      <c r="AX64" s="180"/>
      <c r="AY64" s="190"/>
      <c r="AZ64" s="190"/>
      <c r="BA64" s="190"/>
      <c r="BB64" s="190"/>
      <c r="BC64" s="189"/>
      <c r="BD64" s="189"/>
      <c r="BE64" s="189"/>
      <c r="BF64" s="196"/>
      <c r="BG64" s="190"/>
      <c r="BH64" s="190"/>
      <c r="BI64" s="194"/>
      <c r="BJ64" s="194"/>
      <c r="BK64" s="194"/>
      <c r="BL64" s="194"/>
      <c r="BM64" s="194"/>
      <c r="BN64" s="194"/>
      <c r="BO64" s="195"/>
      <c r="BP64" s="194"/>
      <c r="BQ64" s="194"/>
      <c r="BR64" s="202"/>
      <c r="BS64" s="202"/>
      <c r="BT64" s="202"/>
      <c r="BU64" s="202"/>
      <c r="BV64" s="201"/>
      <c r="BW64" s="201"/>
      <c r="BX64" s="201"/>
      <c r="BY64" s="202"/>
      <c r="BZ64" s="202"/>
      <c r="CA64" s="202"/>
    </row>
    <row r="65" spans="1:79" ht="151.5" customHeight="1">
      <c r="A65" s="121" t="str">
        <f t="array" ref="A65">IFERROR(INDEX(Riesgos!$A$7:$M$64,MATCH(E65,INDEX(Riesgos!$A$7:$M$64,,MATCH(E$7,Riesgos!$A$6:$M$6,0)),0),MATCH(A$7,Riesgos!$A$6:$M$6,0)),"")</f>
        <v/>
      </c>
      <c r="B65" s="125" t="str">
        <f t="array" ref="B65">IFERROR(INDEX(Riesgos!$A$7:$M$64,MATCH(E65,INDEX(Riesgos!$A$7:$M$64,,MATCH(E$7,Riesgos!$A$6:$M$6,0)),0),MATCH(B$7,Riesgos!$A$6:$M$6,0)),"")</f>
        <v/>
      </c>
      <c r="C65" s="125"/>
      <c r="D65" s="126" t="str">
        <f t="array" ref="D65">IFERROR(INDEX(Riesgos!$A$7:$M$64,MATCH(E65,INDEX(Riesgos!$A$7:$M$64,,MATCH(E$7,Riesgos!$A$6:$M$6,0)),0),MATCH(D$7,Riesgos!$A$6:$M$6,0)),"")</f>
        <v/>
      </c>
      <c r="E65" s="127"/>
      <c r="F65" s="127"/>
      <c r="G65" s="128" t="str">
        <f t="shared" si="2"/>
        <v/>
      </c>
      <c r="H65" s="129"/>
      <c r="I65" s="142" t="str">
        <f>IF(A64=A65,IFERROR(IF(AND(#REF!="Probabilidad",#REF!="Probabilidad"),(#REF!-(+#REF!*#REF!)),IF(#REF!="Probabilidad",(#REF!-(+#REF!*#REF!)),IF(#REF!="Impacto",#REF!,""))),""),IFERROR(IF(#REF!="Probabilidad",(#REF!-(+#REF!*#REF!)),IF(#REF!="Impacto",#REF!,"")),""))</f>
        <v/>
      </c>
      <c r="J65" s="143" t="str">
        <f>IFERROR(IF(I65="","",IF(I65&lt;='Listas y tablas'!$L$3,"Muy Baja",IF(I65&lt;='Listas y tablas'!$L$4,"Baja",IF(I65&lt;='Listas y tablas'!$L$5,"Media",IF(I65&lt;='Listas y tablas'!$L$6,"Alta","Muy Alta"))))),"")</f>
        <v/>
      </c>
      <c r="K65" s="144"/>
      <c r="L65" s="145"/>
      <c r="M65" s="141"/>
      <c r="N65" s="141"/>
      <c r="O65" s="141"/>
      <c r="P65" s="141"/>
      <c r="Q65" s="157"/>
      <c r="R65" s="141"/>
      <c r="S65" s="141"/>
      <c r="T65" s="141"/>
      <c r="U65" s="141"/>
      <c r="V65" s="158"/>
      <c r="W65" s="141"/>
      <c r="X65" s="141"/>
      <c r="Y65" s="141"/>
      <c r="Z65" s="141"/>
      <c r="AA65" s="141"/>
      <c r="AB65" s="141"/>
      <c r="AC65" s="163"/>
      <c r="AD65" s="141"/>
      <c r="AE65" s="141"/>
      <c r="AF65" s="164"/>
      <c r="AG65" s="164"/>
      <c r="AH65" s="164"/>
      <c r="AI65" s="173"/>
      <c r="AJ65" s="162"/>
      <c r="AK65" s="162"/>
      <c r="AL65" s="162"/>
      <c r="AM65" s="164"/>
      <c r="AN65" s="174"/>
      <c r="AO65" s="182"/>
      <c r="AP65" s="180"/>
      <c r="AQ65" s="180"/>
      <c r="AR65" s="180"/>
      <c r="AS65" s="180"/>
      <c r="AT65" s="180"/>
      <c r="AU65" s="180"/>
      <c r="AV65" s="181"/>
      <c r="AW65" s="180"/>
      <c r="AX65" s="180"/>
      <c r="AY65" s="190"/>
      <c r="AZ65" s="190"/>
      <c r="BA65" s="190"/>
      <c r="BB65" s="190"/>
      <c r="BC65" s="189"/>
      <c r="BD65" s="189"/>
      <c r="BE65" s="189"/>
      <c r="BF65" s="196"/>
      <c r="BG65" s="190"/>
      <c r="BH65" s="190"/>
      <c r="BI65" s="194"/>
      <c r="BJ65" s="194"/>
      <c r="BK65" s="194"/>
      <c r="BL65" s="194"/>
      <c r="BM65" s="194"/>
      <c r="BN65" s="194"/>
      <c r="BO65" s="195"/>
      <c r="BP65" s="194"/>
      <c r="BQ65" s="194"/>
      <c r="BR65" s="202"/>
      <c r="BS65" s="202"/>
      <c r="BT65" s="202"/>
      <c r="BU65" s="202"/>
      <c r="BV65" s="201"/>
      <c r="BW65" s="201"/>
      <c r="BX65" s="201"/>
      <c r="BY65" s="202"/>
      <c r="BZ65" s="202"/>
      <c r="CA65" s="202"/>
    </row>
    <row r="66" spans="1:79" ht="151.5" customHeight="1">
      <c r="A66" s="121" t="str">
        <f t="array" ref="A66">IFERROR(INDEX(Riesgos!$A$7:$M$64,MATCH(E66,INDEX(Riesgos!$A$7:$M$64,,MATCH(E$7,Riesgos!$A$6:$M$6,0)),0),MATCH(A$7,Riesgos!$A$6:$M$6,0)),"")</f>
        <v/>
      </c>
      <c r="B66" s="125" t="str">
        <f t="array" ref="B66">IFERROR(INDEX(Riesgos!$A$7:$M$64,MATCH(E66,INDEX(Riesgos!$A$7:$M$64,,MATCH(E$7,Riesgos!$A$6:$M$6,0)),0),MATCH(B$7,Riesgos!$A$6:$M$6,0)),"")</f>
        <v/>
      </c>
      <c r="C66" s="125"/>
      <c r="D66" s="126" t="str">
        <f t="array" ref="D66">IFERROR(INDEX(Riesgos!$A$7:$M$64,MATCH(E66,INDEX(Riesgos!$A$7:$M$64,,MATCH(E$7,Riesgos!$A$6:$M$6,0)),0),MATCH(D$7,Riesgos!$A$6:$M$6,0)),"")</f>
        <v/>
      </c>
      <c r="E66" s="127"/>
      <c r="F66" s="127"/>
      <c r="G66" s="128" t="str">
        <f t="shared" si="2"/>
        <v/>
      </c>
      <c r="H66" s="130"/>
      <c r="I66" s="142" t="str">
        <f>IF(A65=A66,IFERROR(IF(AND(#REF!="Probabilidad",#REF!="Probabilidad"),(#REF!-(+#REF!*#REF!)),IF(#REF!="Probabilidad",(#REF!-(+#REF!*#REF!)),IF(#REF!="Impacto",#REF!,""))),""),IFERROR(IF(#REF!="Probabilidad",(#REF!-(+#REF!*#REF!)),IF(#REF!="Impacto",#REF!,"")),""))</f>
        <v/>
      </c>
      <c r="J66" s="143" t="str">
        <f>IFERROR(IF(I66="","",IF(I66&lt;='Listas y tablas'!$L$3,"Muy Baja",IF(I66&lt;='Listas y tablas'!$L$4,"Baja",IF(I66&lt;='Listas y tablas'!$L$5,"Media",IF(I66&lt;='Listas y tablas'!$L$6,"Alta","Muy Alta"))))),"")</f>
        <v/>
      </c>
      <c r="K66" s="144"/>
      <c r="L66" s="145"/>
      <c r="M66" s="141"/>
      <c r="N66" s="141"/>
      <c r="O66" s="141"/>
      <c r="P66" s="141"/>
      <c r="Q66" s="157"/>
      <c r="R66" s="141"/>
      <c r="S66" s="141"/>
      <c r="T66" s="141"/>
      <c r="U66" s="141"/>
      <c r="V66" s="158"/>
      <c r="W66" s="141"/>
      <c r="X66" s="141"/>
      <c r="Y66" s="141"/>
      <c r="Z66" s="141"/>
      <c r="AA66" s="141"/>
      <c r="AB66" s="141"/>
      <c r="AC66" s="163"/>
      <c r="AD66" s="141"/>
      <c r="AE66" s="141"/>
      <c r="AF66" s="164"/>
      <c r="AG66" s="164"/>
      <c r="AH66" s="164"/>
      <c r="AI66" s="173"/>
      <c r="AJ66" s="162"/>
      <c r="AK66" s="162"/>
      <c r="AL66" s="162"/>
      <c r="AM66" s="164"/>
      <c r="AN66" s="174"/>
      <c r="AO66" s="182"/>
      <c r="AP66" s="180"/>
      <c r="AQ66" s="180"/>
      <c r="AR66" s="180"/>
      <c r="AS66" s="180"/>
      <c r="AT66" s="180"/>
      <c r="AU66" s="180"/>
      <c r="AV66" s="181"/>
      <c r="AW66" s="180"/>
      <c r="AX66" s="180"/>
      <c r="AY66" s="190"/>
      <c r="AZ66" s="190"/>
      <c r="BA66" s="190"/>
      <c r="BB66" s="190"/>
      <c r="BC66" s="189"/>
      <c r="BD66" s="189"/>
      <c r="BE66" s="189"/>
      <c r="BF66" s="196"/>
      <c r="BG66" s="190"/>
      <c r="BH66" s="190"/>
      <c r="BI66" s="194"/>
      <c r="BJ66" s="194"/>
      <c r="BK66" s="194"/>
      <c r="BL66" s="194"/>
      <c r="BM66" s="194"/>
      <c r="BN66" s="194"/>
      <c r="BO66" s="195"/>
      <c r="BP66" s="194"/>
      <c r="BQ66" s="194"/>
      <c r="BR66" s="202"/>
      <c r="BS66" s="202"/>
      <c r="BT66" s="202"/>
      <c r="BU66" s="202"/>
      <c r="BV66" s="201"/>
      <c r="BW66" s="201"/>
      <c r="BX66" s="201"/>
      <c r="BY66" s="202"/>
      <c r="BZ66" s="202"/>
      <c r="CA66" s="202"/>
    </row>
    <row r="67" spans="1:79" ht="151.5" customHeight="1">
      <c r="A67" s="121" t="str">
        <f t="array" ref="A67">IFERROR(INDEX(Riesgos!$A$7:$M$64,MATCH(E67,INDEX(Riesgos!$A$7:$M$64,,MATCH(E$7,Riesgos!$A$6:$M$6,0)),0),MATCH(A$7,Riesgos!$A$6:$M$6,0)),"")</f>
        <v/>
      </c>
      <c r="B67" s="125" t="str">
        <f t="array" ref="B67">IFERROR(INDEX(Riesgos!$A$7:$M$64,MATCH(E67,INDEX(Riesgos!$A$7:$M$64,,MATCH(E$7,Riesgos!$A$6:$M$6,0)),0),MATCH(B$7,Riesgos!$A$6:$M$6,0)),"")</f>
        <v/>
      </c>
      <c r="C67" s="125"/>
      <c r="D67" s="126" t="str">
        <f t="array" ref="D67">IFERROR(INDEX(Riesgos!$A$7:$M$64,MATCH(E67,INDEX(Riesgos!$A$7:$M$64,,MATCH(E$7,Riesgos!$A$6:$M$6,0)),0),MATCH(D$7,Riesgos!$A$6:$M$6,0)),"")</f>
        <v/>
      </c>
      <c r="E67" s="127"/>
      <c r="F67" s="127"/>
      <c r="G67" s="128" t="str">
        <f t="shared" si="2"/>
        <v/>
      </c>
      <c r="H67" s="129"/>
      <c r="I67" s="142" t="str">
        <f>IF(A66=A67,IFERROR(IF(AND(#REF!="Probabilidad",#REF!="Probabilidad"),(#REF!-(+#REF!*#REF!)),IF(#REF!="Probabilidad",(#REF!-(+#REF!*#REF!)),IF(#REF!="Impacto",#REF!,""))),""),IFERROR(IF(#REF!="Probabilidad",(#REF!-(+#REF!*#REF!)),IF(#REF!="Impacto",#REF!,"")),""))</f>
        <v/>
      </c>
      <c r="J67" s="143" t="str">
        <f>IFERROR(IF(I67="","",IF(I67&lt;='Listas y tablas'!$L$3,"Muy Baja",IF(I67&lt;='Listas y tablas'!$L$4,"Baja",IF(I67&lt;='Listas y tablas'!$L$5,"Media",IF(I67&lt;='Listas y tablas'!$L$6,"Alta","Muy Alta"))))),"")</f>
        <v/>
      </c>
      <c r="K67" s="144"/>
      <c r="L67" s="145"/>
      <c r="M67" s="141"/>
      <c r="N67" s="141"/>
      <c r="O67" s="141"/>
      <c r="P67" s="141"/>
      <c r="Q67" s="157"/>
      <c r="R67" s="141"/>
      <c r="S67" s="141"/>
      <c r="T67" s="141"/>
      <c r="U67" s="141"/>
      <c r="V67" s="158"/>
      <c r="W67" s="141"/>
      <c r="X67" s="141"/>
      <c r="Y67" s="141"/>
      <c r="Z67" s="141"/>
      <c r="AA67" s="141"/>
      <c r="AB67" s="141"/>
      <c r="AC67" s="163"/>
      <c r="AD67" s="141"/>
      <c r="AE67" s="141"/>
      <c r="AF67" s="164"/>
      <c r="AG67" s="164"/>
      <c r="AH67" s="164"/>
      <c r="AI67" s="173"/>
      <c r="AJ67" s="162"/>
      <c r="AK67" s="162"/>
      <c r="AL67" s="162"/>
      <c r="AM67" s="164"/>
      <c r="AN67" s="174"/>
      <c r="AO67" s="182"/>
      <c r="AP67" s="180"/>
      <c r="AQ67" s="180"/>
      <c r="AR67" s="180"/>
      <c r="AS67" s="180"/>
      <c r="AT67" s="180"/>
      <c r="AU67" s="180"/>
      <c r="AV67" s="181"/>
      <c r="AW67" s="180"/>
      <c r="AX67" s="180"/>
      <c r="AY67" s="190"/>
      <c r="AZ67" s="190"/>
      <c r="BA67" s="190"/>
      <c r="BB67" s="190"/>
      <c r="BC67" s="189"/>
      <c r="BD67" s="189"/>
      <c r="BE67" s="189"/>
      <c r="BF67" s="196"/>
      <c r="BG67" s="190"/>
      <c r="BH67" s="190"/>
      <c r="BI67" s="194"/>
      <c r="BJ67" s="194"/>
      <c r="BK67" s="194"/>
      <c r="BL67" s="194"/>
      <c r="BM67" s="194"/>
      <c r="BN67" s="194"/>
      <c r="BO67" s="195"/>
      <c r="BP67" s="194"/>
      <c r="BQ67" s="194"/>
      <c r="BR67" s="202"/>
      <c r="BS67" s="202"/>
      <c r="BT67" s="202"/>
      <c r="BU67" s="202"/>
      <c r="BV67" s="201"/>
      <c r="BW67" s="201"/>
      <c r="BX67" s="201"/>
      <c r="BY67" s="202"/>
      <c r="BZ67" s="202"/>
      <c r="CA67" s="202"/>
    </row>
    <row r="68" spans="1:79" ht="151.5" customHeight="1">
      <c r="A68" s="121" t="str">
        <f t="array" ref="A68">IFERROR(INDEX(Riesgos!$A$7:$M$64,MATCH(E68,INDEX(Riesgos!$A$7:$M$64,,MATCH(E$7,Riesgos!$A$6:$M$6,0)),0),MATCH(A$7,Riesgos!$A$6:$M$6,0)),"")</f>
        <v/>
      </c>
      <c r="B68" s="125" t="str">
        <f t="array" ref="B68">IFERROR(INDEX(Riesgos!$A$7:$M$64,MATCH(E68,INDEX(Riesgos!$A$7:$M$64,,MATCH(E$7,Riesgos!$A$6:$M$6,0)),0),MATCH(B$7,Riesgos!$A$6:$M$6,0)),"")</f>
        <v/>
      </c>
      <c r="C68" s="125"/>
      <c r="D68" s="126" t="str">
        <f t="array" ref="D68">IFERROR(INDEX(Riesgos!$A$7:$M$64,MATCH(E68,INDEX(Riesgos!$A$7:$M$64,,MATCH(E$7,Riesgos!$A$6:$M$6,0)),0),MATCH(D$7,Riesgos!$A$6:$M$6,0)),"")</f>
        <v/>
      </c>
      <c r="E68" s="127"/>
      <c r="F68" s="127"/>
      <c r="G68" s="128" t="str">
        <f t="shared" si="2"/>
        <v/>
      </c>
      <c r="H68" s="129"/>
      <c r="I68" s="142" t="str">
        <f>IF(A67=A68,IFERROR(IF(AND(#REF!="Probabilidad",#REF!="Probabilidad"),(#REF!-(+#REF!*#REF!)),IF(#REF!="Probabilidad",(#REF!-(+#REF!*#REF!)),IF(#REF!="Impacto",#REF!,""))),""),IFERROR(IF(#REF!="Probabilidad",(#REF!-(+#REF!*#REF!)),IF(#REF!="Impacto",#REF!,"")),""))</f>
        <v/>
      </c>
      <c r="J68" s="143" t="str">
        <f>IFERROR(IF(I68="","",IF(I68&lt;='Listas y tablas'!$L$3,"Muy Baja",IF(I68&lt;='Listas y tablas'!$L$4,"Baja",IF(I68&lt;='Listas y tablas'!$L$5,"Media",IF(I68&lt;='Listas y tablas'!$L$6,"Alta","Muy Alta"))))),"")</f>
        <v/>
      </c>
      <c r="K68" s="144"/>
      <c r="L68" s="145"/>
      <c r="M68" s="141"/>
      <c r="N68" s="141"/>
      <c r="O68" s="141"/>
      <c r="P68" s="141"/>
      <c r="Q68" s="157"/>
      <c r="R68" s="141"/>
      <c r="S68" s="141"/>
      <c r="T68" s="141"/>
      <c r="U68" s="141"/>
      <c r="V68" s="158"/>
      <c r="W68" s="141"/>
      <c r="X68" s="141"/>
      <c r="Y68" s="141"/>
      <c r="Z68" s="141"/>
      <c r="AA68" s="141"/>
      <c r="AB68" s="141"/>
      <c r="AC68" s="163"/>
      <c r="AD68" s="141"/>
      <c r="AE68" s="141"/>
      <c r="AF68" s="164"/>
      <c r="AG68" s="164"/>
      <c r="AH68" s="164"/>
      <c r="AI68" s="173"/>
      <c r="AJ68" s="162"/>
      <c r="AK68" s="162"/>
      <c r="AL68" s="162"/>
      <c r="AM68" s="164"/>
      <c r="AN68" s="174"/>
      <c r="AO68" s="182"/>
      <c r="AP68" s="180"/>
      <c r="AQ68" s="180"/>
      <c r="AR68" s="180"/>
      <c r="AS68" s="180"/>
      <c r="AT68" s="180"/>
      <c r="AU68" s="180"/>
      <c r="AV68" s="181"/>
      <c r="AW68" s="180"/>
      <c r="AX68" s="180"/>
      <c r="AY68" s="190"/>
      <c r="AZ68" s="190"/>
      <c r="BA68" s="190"/>
      <c r="BB68" s="190"/>
      <c r="BC68" s="189"/>
      <c r="BD68" s="189"/>
      <c r="BE68" s="189"/>
      <c r="BF68" s="196"/>
      <c r="BG68" s="190"/>
      <c r="BH68" s="190"/>
      <c r="BI68" s="194"/>
      <c r="BJ68" s="194"/>
      <c r="BK68" s="194"/>
      <c r="BL68" s="194"/>
      <c r="BM68" s="194"/>
      <c r="BN68" s="194"/>
      <c r="BO68" s="195"/>
      <c r="BP68" s="194"/>
      <c r="BQ68" s="194"/>
      <c r="BR68" s="202"/>
      <c r="BS68" s="202"/>
      <c r="BT68" s="202"/>
      <c r="BU68" s="202"/>
      <c r="BV68" s="201"/>
      <c r="BW68" s="201"/>
      <c r="BX68" s="201"/>
      <c r="BY68" s="202"/>
      <c r="BZ68" s="202"/>
      <c r="CA68" s="202"/>
    </row>
    <row r="69" spans="1:79" ht="151.5" customHeight="1">
      <c r="A69" s="121" t="str">
        <f t="array" ref="A69">IFERROR(INDEX(Riesgos!$A$7:$M$64,MATCH(E69,INDEX(Riesgos!$A$7:$M$64,,MATCH(E$7,Riesgos!$A$6:$M$6,0)),0),MATCH(A$7,Riesgos!$A$6:$M$6,0)),"")</f>
        <v/>
      </c>
      <c r="B69" s="125" t="str">
        <f t="array" ref="B69">IFERROR(INDEX(Riesgos!$A$7:$M$64,MATCH(E69,INDEX(Riesgos!$A$7:$M$64,,MATCH(E$7,Riesgos!$A$6:$M$6,0)),0),MATCH(B$7,Riesgos!$A$6:$M$6,0)),"")</f>
        <v/>
      </c>
      <c r="C69" s="125"/>
      <c r="D69" s="126" t="str">
        <f t="array" ref="D69">IFERROR(INDEX(Riesgos!$A$7:$M$64,MATCH(E69,INDEX(Riesgos!$A$7:$M$64,,MATCH(E$7,Riesgos!$A$6:$M$6,0)),0),MATCH(D$7,Riesgos!$A$6:$M$6,0)),"")</f>
        <v/>
      </c>
      <c r="E69" s="127"/>
      <c r="F69" s="127"/>
      <c r="G69" s="128" t="str">
        <f t="shared" si="2"/>
        <v/>
      </c>
      <c r="H69" s="129"/>
      <c r="I69" s="142" t="str">
        <f>IF(A68=A69,IFERROR(IF(AND(#REF!="Probabilidad",#REF!="Probabilidad"),(#REF!-(+#REF!*#REF!)),IF(#REF!="Probabilidad",(#REF!-(+#REF!*#REF!)),IF(#REF!="Impacto",#REF!,""))),""),IFERROR(IF(#REF!="Probabilidad",(#REF!-(+#REF!*#REF!)),IF(#REF!="Impacto",#REF!,"")),""))</f>
        <v/>
      </c>
      <c r="J69" s="143" t="str">
        <f>IFERROR(IF(I69="","",IF(I69&lt;='Listas y tablas'!$L$3,"Muy Baja",IF(I69&lt;='Listas y tablas'!$L$4,"Baja",IF(I69&lt;='Listas y tablas'!$L$5,"Media",IF(I69&lt;='Listas y tablas'!$L$6,"Alta","Muy Alta"))))),"")</f>
        <v/>
      </c>
      <c r="K69" s="144"/>
      <c r="L69" s="145"/>
      <c r="M69" s="141"/>
      <c r="N69" s="141"/>
      <c r="O69" s="141"/>
      <c r="P69" s="141"/>
      <c r="Q69" s="157"/>
      <c r="R69" s="141"/>
      <c r="S69" s="141"/>
      <c r="T69" s="141"/>
      <c r="U69" s="141"/>
      <c r="V69" s="158"/>
      <c r="W69" s="141"/>
      <c r="X69" s="141"/>
      <c r="Y69" s="141"/>
      <c r="Z69" s="141"/>
      <c r="AA69" s="141"/>
      <c r="AB69" s="141"/>
      <c r="AC69" s="163"/>
      <c r="AD69" s="141"/>
      <c r="AE69" s="141"/>
      <c r="AF69" s="164"/>
      <c r="AG69" s="164"/>
      <c r="AH69" s="164"/>
      <c r="AI69" s="173"/>
      <c r="AJ69" s="162"/>
      <c r="AK69" s="162"/>
      <c r="AL69" s="162"/>
      <c r="AM69" s="164"/>
      <c r="AN69" s="174"/>
      <c r="AO69" s="182"/>
      <c r="AP69" s="180"/>
      <c r="AQ69" s="180"/>
      <c r="AR69" s="180"/>
      <c r="AS69" s="180"/>
      <c r="AT69" s="180"/>
      <c r="AU69" s="180"/>
      <c r="AV69" s="181"/>
      <c r="AW69" s="180"/>
      <c r="AX69" s="180"/>
      <c r="AY69" s="190"/>
      <c r="AZ69" s="190"/>
      <c r="BA69" s="190"/>
      <c r="BB69" s="190"/>
      <c r="BC69" s="189"/>
      <c r="BD69" s="189"/>
      <c r="BE69" s="189"/>
      <c r="BF69" s="196"/>
      <c r="BG69" s="190"/>
      <c r="BH69" s="190"/>
      <c r="BI69" s="194"/>
      <c r="BJ69" s="194"/>
      <c r="BK69" s="194"/>
      <c r="BL69" s="194"/>
      <c r="BM69" s="194"/>
      <c r="BN69" s="194"/>
      <c r="BO69" s="195"/>
      <c r="BP69" s="194"/>
      <c r="BQ69" s="194"/>
      <c r="BR69" s="202"/>
      <c r="BS69" s="202"/>
      <c r="BT69" s="202"/>
      <c r="BU69" s="202"/>
      <c r="BV69" s="201"/>
      <c r="BW69" s="201"/>
      <c r="BX69" s="201"/>
      <c r="BY69" s="202"/>
      <c r="BZ69" s="202"/>
      <c r="CA69" s="202"/>
    </row>
    <row r="70" spans="1:79" ht="151.5" customHeight="1">
      <c r="A70" s="121" t="str">
        <f t="array" ref="A70">IFERROR(INDEX(Riesgos!$A$7:$M$64,MATCH(E70,INDEX(Riesgos!$A$7:$M$64,,MATCH(E$7,Riesgos!$A$6:$M$6,0)),0),MATCH(A$7,Riesgos!$A$6:$M$6,0)),"")</f>
        <v/>
      </c>
      <c r="B70" s="125" t="str">
        <f t="array" ref="B70">IFERROR(INDEX(Riesgos!$A$7:$M$64,MATCH(E70,INDEX(Riesgos!$A$7:$M$64,,MATCH(E$7,Riesgos!$A$6:$M$6,0)),0),MATCH(B$7,Riesgos!$A$6:$M$6,0)),"")</f>
        <v/>
      </c>
      <c r="C70" s="125"/>
      <c r="D70" s="126" t="str">
        <f t="array" ref="D70">IFERROR(INDEX(Riesgos!$A$7:$M$64,MATCH(E70,INDEX(Riesgos!$A$7:$M$64,,MATCH(E$7,Riesgos!$A$6:$M$6,0)),0),MATCH(D$7,Riesgos!$A$6:$M$6,0)),"")</f>
        <v/>
      </c>
      <c r="E70" s="127"/>
      <c r="F70" s="127"/>
      <c r="G70" s="128" t="str">
        <f t="shared" si="2"/>
        <v/>
      </c>
      <c r="H70" s="129"/>
      <c r="I70" s="142" t="str">
        <f>IF(A69=A70,IFERROR(IF(AND(#REF!="Probabilidad",#REF!="Probabilidad"),(#REF!-(+#REF!*#REF!)),IF(#REF!="Probabilidad",(#REF!-(+#REF!*#REF!)),IF(#REF!="Impacto",#REF!,""))),""),IFERROR(IF(#REF!="Probabilidad",(#REF!-(+#REF!*#REF!)),IF(#REF!="Impacto",#REF!,"")),""))</f>
        <v/>
      </c>
      <c r="J70" s="143" t="str">
        <f>IFERROR(IF(I70="","",IF(I70&lt;='Listas y tablas'!$L$3,"Muy Baja",IF(I70&lt;='Listas y tablas'!$L$4,"Baja",IF(I70&lt;='Listas y tablas'!$L$5,"Media",IF(I70&lt;='Listas y tablas'!$L$6,"Alta","Muy Alta"))))),"")</f>
        <v/>
      </c>
      <c r="K70" s="144"/>
      <c r="L70" s="145"/>
      <c r="M70" s="141"/>
      <c r="N70" s="141"/>
      <c r="O70" s="141"/>
      <c r="P70" s="141"/>
      <c r="Q70" s="157"/>
      <c r="R70" s="141"/>
      <c r="S70" s="141"/>
      <c r="T70" s="141"/>
      <c r="U70" s="141"/>
      <c r="V70" s="158"/>
      <c r="W70" s="141"/>
      <c r="X70" s="141"/>
      <c r="Y70" s="141"/>
      <c r="Z70" s="141"/>
      <c r="AA70" s="141"/>
      <c r="AB70" s="141"/>
      <c r="AC70" s="163"/>
      <c r="AD70" s="141"/>
      <c r="AE70" s="141"/>
      <c r="AF70" s="164"/>
      <c r="AG70" s="164"/>
      <c r="AH70" s="164"/>
      <c r="AI70" s="173"/>
      <c r="AJ70" s="162"/>
      <c r="AK70" s="162"/>
      <c r="AL70" s="162"/>
      <c r="AM70" s="164"/>
      <c r="AN70" s="174"/>
      <c r="AO70" s="182"/>
      <c r="AP70" s="180"/>
      <c r="AQ70" s="180"/>
      <c r="AR70" s="180"/>
      <c r="AS70" s="180"/>
      <c r="AT70" s="180"/>
      <c r="AU70" s="180"/>
      <c r="AV70" s="181"/>
      <c r="AW70" s="180"/>
      <c r="AX70" s="180"/>
      <c r="AY70" s="190"/>
      <c r="AZ70" s="190"/>
      <c r="BA70" s="190"/>
      <c r="BB70" s="190"/>
      <c r="BC70" s="189"/>
      <c r="BD70" s="189"/>
      <c r="BE70" s="189"/>
      <c r="BF70" s="196"/>
      <c r="BG70" s="190"/>
      <c r="BH70" s="190"/>
      <c r="BI70" s="194"/>
      <c r="BJ70" s="194"/>
      <c r="BK70" s="194"/>
      <c r="BL70" s="194"/>
      <c r="BM70" s="194"/>
      <c r="BN70" s="194"/>
      <c r="BO70" s="195"/>
      <c r="BP70" s="194"/>
      <c r="BQ70" s="194"/>
      <c r="BR70" s="202"/>
      <c r="BS70" s="202"/>
      <c r="BT70" s="202"/>
      <c r="BU70" s="202"/>
      <c r="BV70" s="201"/>
      <c r="BW70" s="201"/>
      <c r="BX70" s="201"/>
      <c r="BY70" s="202"/>
      <c r="BZ70" s="202"/>
      <c r="CA70" s="202"/>
    </row>
    <row r="71" spans="1:79" ht="151.5" customHeight="1">
      <c r="A71" s="121" t="str">
        <f t="array" ref="A71">IFERROR(INDEX(Riesgos!$A$7:$M$64,MATCH(E71,INDEX(Riesgos!$A$7:$M$64,,MATCH(E$7,Riesgos!$A$6:$M$6,0)),0),MATCH(A$7,Riesgos!$A$6:$M$6,0)),"")</f>
        <v/>
      </c>
      <c r="B71" s="125" t="str">
        <f t="array" ref="B71">IFERROR(INDEX(Riesgos!$A$7:$M$64,MATCH(E71,INDEX(Riesgos!$A$7:$M$64,,MATCH(E$7,Riesgos!$A$6:$M$6,0)),0),MATCH(B$7,Riesgos!$A$6:$M$6,0)),"")</f>
        <v/>
      </c>
      <c r="C71" s="125"/>
      <c r="D71" s="126" t="str">
        <f t="array" ref="D71">IFERROR(INDEX(Riesgos!$A$7:$M$64,MATCH(E71,INDEX(Riesgos!$A$7:$M$64,,MATCH(E$7,Riesgos!$A$6:$M$6,0)),0),MATCH(D$7,Riesgos!$A$6:$M$6,0)),"")</f>
        <v/>
      </c>
      <c r="E71" s="127"/>
      <c r="F71" s="127"/>
      <c r="G71" s="128" t="str">
        <f t="shared" si="2"/>
        <v/>
      </c>
      <c r="H71" s="129"/>
      <c r="I71" s="142" t="str">
        <f>IF(A70=A71,IFERROR(IF(AND(#REF!="Probabilidad",#REF!="Probabilidad"),(#REF!-(+#REF!*#REF!)),IF(#REF!="Probabilidad",(#REF!-(+#REF!*#REF!)),IF(#REF!="Impacto",#REF!,""))),""),IFERROR(IF(#REF!="Probabilidad",(#REF!-(+#REF!*#REF!)),IF(#REF!="Impacto",#REF!,"")),""))</f>
        <v/>
      </c>
      <c r="J71" s="143" t="str">
        <f>IFERROR(IF(I71="","",IF(I71&lt;='Listas y tablas'!$L$3,"Muy Baja",IF(I71&lt;='Listas y tablas'!$L$4,"Baja",IF(I71&lt;='Listas y tablas'!$L$5,"Media",IF(I71&lt;='Listas y tablas'!$L$6,"Alta","Muy Alta"))))),"")</f>
        <v/>
      </c>
      <c r="K71" s="144"/>
      <c r="L71" s="145"/>
      <c r="M71" s="141"/>
      <c r="N71" s="141"/>
      <c r="O71" s="141"/>
      <c r="P71" s="141"/>
      <c r="Q71" s="157"/>
      <c r="R71" s="141"/>
      <c r="S71" s="141"/>
      <c r="T71" s="141"/>
      <c r="U71" s="141"/>
      <c r="V71" s="158"/>
      <c r="W71" s="141"/>
      <c r="X71" s="141"/>
      <c r="Y71" s="141"/>
      <c r="Z71" s="141"/>
      <c r="AA71" s="141"/>
      <c r="AB71" s="141"/>
      <c r="AC71" s="163"/>
      <c r="AD71" s="141"/>
      <c r="AE71" s="141"/>
      <c r="AF71" s="164"/>
      <c r="AG71" s="164"/>
      <c r="AH71" s="164"/>
      <c r="AI71" s="173"/>
      <c r="AJ71" s="162"/>
      <c r="AK71" s="162"/>
      <c r="AL71" s="162"/>
      <c r="AM71" s="164"/>
      <c r="AN71" s="174"/>
      <c r="AO71" s="182"/>
      <c r="AP71" s="180"/>
      <c r="AQ71" s="180"/>
      <c r="AR71" s="180"/>
      <c r="AS71" s="180"/>
      <c r="AT71" s="180"/>
      <c r="AU71" s="180"/>
      <c r="AV71" s="181"/>
      <c r="AW71" s="180"/>
      <c r="AX71" s="180"/>
      <c r="AY71" s="190"/>
      <c r="AZ71" s="190"/>
      <c r="BA71" s="190"/>
      <c r="BB71" s="190"/>
      <c r="BC71" s="189"/>
      <c r="BD71" s="189"/>
      <c r="BE71" s="189"/>
      <c r="BF71" s="196"/>
      <c r="BG71" s="190"/>
      <c r="BH71" s="190"/>
      <c r="BI71" s="194"/>
      <c r="BJ71" s="194"/>
      <c r="BK71" s="194"/>
      <c r="BL71" s="194"/>
      <c r="BM71" s="194"/>
      <c r="BN71" s="194"/>
      <c r="BO71" s="195"/>
      <c r="BP71" s="194"/>
      <c r="BQ71" s="194"/>
      <c r="BR71" s="202"/>
      <c r="BS71" s="202"/>
      <c r="BT71" s="202"/>
      <c r="BU71" s="202"/>
      <c r="BV71" s="201"/>
      <c r="BW71" s="201"/>
      <c r="BX71" s="201"/>
      <c r="BY71" s="202"/>
      <c r="BZ71" s="202"/>
      <c r="CA71" s="202"/>
    </row>
    <row r="72" spans="1:79" ht="151.5" customHeight="1">
      <c r="A72" s="121" t="str">
        <f t="array" ref="A72">IFERROR(INDEX(Riesgos!$A$7:$M$64,MATCH(E72,INDEX(Riesgos!$A$7:$M$64,,MATCH(E$7,Riesgos!$A$6:$M$6,0)),0),MATCH(A$7,Riesgos!$A$6:$M$6,0)),"")</f>
        <v/>
      </c>
      <c r="B72" s="125" t="str">
        <f t="array" ref="B72">IFERROR(INDEX(Riesgos!$A$7:$M$64,MATCH(E72,INDEX(Riesgos!$A$7:$M$64,,MATCH(E$7,Riesgos!$A$6:$M$6,0)),0),MATCH(B$7,Riesgos!$A$6:$M$6,0)),"")</f>
        <v/>
      </c>
      <c r="C72" s="125"/>
      <c r="D72" s="126" t="str">
        <f t="array" ref="D72">IFERROR(INDEX(Riesgos!$A$7:$M$64,MATCH(E72,INDEX(Riesgos!$A$7:$M$64,,MATCH(E$7,Riesgos!$A$6:$M$6,0)),0),MATCH(D$7,Riesgos!$A$6:$M$6,0)),"")</f>
        <v/>
      </c>
      <c r="E72" s="127"/>
      <c r="F72" s="127"/>
      <c r="G72" s="128" t="str">
        <f t="shared" si="2"/>
        <v/>
      </c>
      <c r="H72" s="129"/>
      <c r="I72" s="142" t="str">
        <f>IF(A71=A72,IFERROR(IF(AND(#REF!="Probabilidad",#REF!="Probabilidad"),(#REF!-(+#REF!*#REF!)),IF(#REF!="Probabilidad",(#REF!-(+#REF!*#REF!)),IF(#REF!="Impacto",#REF!,""))),""),IFERROR(IF(#REF!="Probabilidad",(#REF!-(+#REF!*#REF!)),IF(#REF!="Impacto",#REF!,"")),""))</f>
        <v/>
      </c>
      <c r="J72" s="143" t="str">
        <f>IFERROR(IF(I72="","",IF(I72&lt;='Listas y tablas'!$L$3,"Muy Baja",IF(I72&lt;='Listas y tablas'!$L$4,"Baja",IF(I72&lt;='Listas y tablas'!$L$5,"Media",IF(I72&lt;='Listas y tablas'!$L$6,"Alta","Muy Alta"))))),"")</f>
        <v/>
      </c>
      <c r="K72" s="144"/>
      <c r="L72" s="145"/>
      <c r="M72" s="141"/>
      <c r="N72" s="141"/>
      <c r="O72" s="141"/>
      <c r="P72" s="141"/>
      <c r="Q72" s="157"/>
      <c r="R72" s="141"/>
      <c r="S72" s="141"/>
      <c r="T72" s="141"/>
      <c r="U72" s="141"/>
      <c r="V72" s="158"/>
      <c r="W72" s="141"/>
      <c r="X72" s="141"/>
      <c r="Y72" s="141"/>
      <c r="Z72" s="141"/>
      <c r="AA72" s="141"/>
      <c r="AB72" s="141"/>
      <c r="AC72" s="163"/>
      <c r="AD72" s="141"/>
      <c r="AE72" s="141"/>
      <c r="AF72" s="164"/>
      <c r="AG72" s="164"/>
      <c r="AH72" s="164"/>
      <c r="AI72" s="173"/>
      <c r="AJ72" s="162"/>
      <c r="AK72" s="162"/>
      <c r="AL72" s="162"/>
      <c r="AM72" s="164"/>
      <c r="AN72" s="174"/>
      <c r="AO72" s="182"/>
      <c r="AP72" s="180"/>
      <c r="AQ72" s="180"/>
      <c r="AR72" s="180"/>
      <c r="AS72" s="180"/>
      <c r="AT72" s="180"/>
      <c r="AU72" s="180"/>
      <c r="AV72" s="181"/>
      <c r="AW72" s="180"/>
      <c r="AX72" s="180"/>
      <c r="AY72" s="190"/>
      <c r="AZ72" s="190"/>
      <c r="BA72" s="190"/>
      <c r="BB72" s="190"/>
      <c r="BC72" s="189"/>
      <c r="BD72" s="189"/>
      <c r="BE72" s="189"/>
      <c r="BF72" s="196"/>
      <c r="BG72" s="190"/>
      <c r="BH72" s="190"/>
      <c r="BI72" s="194"/>
      <c r="BJ72" s="194"/>
      <c r="BK72" s="194"/>
      <c r="BL72" s="194"/>
      <c r="BM72" s="194"/>
      <c r="BN72" s="194"/>
      <c r="BO72" s="195"/>
      <c r="BP72" s="194"/>
      <c r="BQ72" s="194"/>
      <c r="BR72" s="202"/>
      <c r="BS72" s="202"/>
      <c r="BT72" s="202"/>
      <c r="BU72" s="202"/>
      <c r="BV72" s="201"/>
      <c r="BW72" s="201"/>
      <c r="BX72" s="201"/>
      <c r="BY72" s="202"/>
      <c r="BZ72" s="202"/>
      <c r="CA72" s="202"/>
    </row>
    <row r="73" spans="1:79" ht="151.5" customHeight="1">
      <c r="A73" s="121" t="str">
        <f t="array" ref="A73">IFERROR(INDEX(Riesgos!$A$7:$M$64,MATCH(E73,INDEX(Riesgos!$A$7:$M$64,,MATCH(E$7,Riesgos!$A$6:$M$6,0)),0),MATCH(A$7,Riesgos!$A$6:$M$6,0)),"")</f>
        <v/>
      </c>
      <c r="B73" s="125" t="str">
        <f t="array" ref="B73">IFERROR(INDEX(Riesgos!$A$7:$M$64,MATCH(E73,INDEX(Riesgos!$A$7:$M$64,,MATCH(E$7,Riesgos!$A$6:$M$6,0)),0),MATCH(B$7,Riesgos!$A$6:$M$6,0)),"")</f>
        <v/>
      </c>
      <c r="C73" s="125"/>
      <c r="D73" s="126" t="str">
        <f t="array" ref="D73">IFERROR(INDEX(Riesgos!$A$7:$M$64,MATCH(E73,INDEX(Riesgos!$A$7:$M$64,,MATCH(E$7,Riesgos!$A$6:$M$6,0)),0),MATCH(D$7,Riesgos!$A$6:$M$6,0)),"")</f>
        <v/>
      </c>
      <c r="E73" s="127"/>
      <c r="F73" s="127"/>
      <c r="G73" s="128" t="str">
        <f t="shared" si="2"/>
        <v/>
      </c>
      <c r="H73" s="129"/>
      <c r="I73" s="142" t="str">
        <f>IF(A72=A73,IFERROR(IF(AND(#REF!="Probabilidad",#REF!="Probabilidad"),(#REF!-(+#REF!*#REF!)),IF(#REF!="Probabilidad",(#REF!-(+#REF!*#REF!)),IF(#REF!="Impacto",#REF!,""))),""),IFERROR(IF(#REF!="Probabilidad",(#REF!-(+#REF!*#REF!)),IF(#REF!="Impacto",#REF!,"")),""))</f>
        <v/>
      </c>
      <c r="J73" s="143" t="str">
        <f>IFERROR(IF(I73="","",IF(I73&lt;='Listas y tablas'!$L$3,"Muy Baja",IF(I73&lt;='Listas y tablas'!$L$4,"Baja",IF(I73&lt;='Listas y tablas'!$L$5,"Media",IF(I73&lt;='Listas y tablas'!$L$6,"Alta","Muy Alta"))))),"")</f>
        <v/>
      </c>
      <c r="K73" s="144"/>
      <c r="L73" s="145"/>
      <c r="M73" s="141"/>
      <c r="N73" s="141"/>
      <c r="O73" s="141"/>
      <c r="P73" s="141"/>
      <c r="Q73" s="157"/>
      <c r="R73" s="141"/>
      <c r="S73" s="141"/>
      <c r="T73" s="141"/>
      <c r="U73" s="141"/>
      <c r="V73" s="158"/>
      <c r="W73" s="141"/>
      <c r="X73" s="141"/>
      <c r="Y73" s="141"/>
      <c r="Z73" s="141"/>
      <c r="AA73" s="141"/>
      <c r="AB73" s="141"/>
      <c r="AC73" s="163"/>
      <c r="AD73" s="141"/>
      <c r="AE73" s="141"/>
      <c r="AF73" s="164"/>
      <c r="AG73" s="164"/>
      <c r="AH73" s="164"/>
      <c r="AI73" s="173"/>
      <c r="AJ73" s="162"/>
      <c r="AK73" s="162"/>
      <c r="AL73" s="162"/>
      <c r="AM73" s="164"/>
      <c r="AN73" s="174"/>
      <c r="AO73" s="182"/>
      <c r="AP73" s="180"/>
      <c r="AQ73" s="180"/>
      <c r="AR73" s="180"/>
      <c r="AS73" s="180"/>
      <c r="AT73" s="180"/>
      <c r="AU73" s="180"/>
      <c r="AV73" s="181"/>
      <c r="AW73" s="180"/>
      <c r="AX73" s="180"/>
      <c r="AY73" s="190"/>
      <c r="AZ73" s="190"/>
      <c r="BA73" s="190"/>
      <c r="BB73" s="190"/>
      <c r="BC73" s="189"/>
      <c r="BD73" s="189"/>
      <c r="BE73" s="189"/>
      <c r="BF73" s="196"/>
      <c r="BG73" s="190"/>
      <c r="BH73" s="190"/>
      <c r="BI73" s="194"/>
      <c r="BJ73" s="194"/>
      <c r="BK73" s="194"/>
      <c r="BL73" s="194"/>
      <c r="BM73" s="194"/>
      <c r="BN73" s="194"/>
      <c r="BO73" s="195"/>
      <c r="BP73" s="194"/>
      <c r="BQ73" s="194"/>
      <c r="BR73" s="202"/>
      <c r="BS73" s="202"/>
      <c r="BT73" s="202"/>
      <c r="BU73" s="202"/>
      <c r="BV73" s="201"/>
      <c r="BW73" s="201"/>
      <c r="BX73" s="201"/>
      <c r="BY73" s="202"/>
      <c r="BZ73" s="202"/>
      <c r="CA73" s="202"/>
    </row>
    <row r="74" spans="1:79" ht="151.5" customHeight="1">
      <c r="A74" s="121" t="str">
        <f t="array" ref="A74">IFERROR(INDEX(Riesgos!$A$7:$M$64,MATCH(E74,INDEX(Riesgos!$A$7:$M$64,,MATCH(E$7,Riesgos!$A$6:$M$6,0)),0),MATCH(A$7,Riesgos!$A$6:$M$6,0)),"")</f>
        <v/>
      </c>
      <c r="B74" s="125" t="str">
        <f t="array" ref="B74">IFERROR(INDEX(Riesgos!$A$7:$M$64,MATCH(E74,INDEX(Riesgos!$A$7:$M$64,,MATCH(E$7,Riesgos!$A$6:$M$6,0)),0),MATCH(B$7,Riesgos!$A$6:$M$6,0)),"")</f>
        <v/>
      </c>
      <c r="C74" s="125"/>
      <c r="D74" s="126" t="str">
        <f t="array" ref="D74">IFERROR(INDEX(Riesgos!$A$7:$M$64,MATCH(E74,INDEX(Riesgos!$A$7:$M$64,,MATCH(E$7,Riesgos!$A$6:$M$6,0)),0),MATCH(D$7,Riesgos!$A$6:$M$6,0)),"")</f>
        <v/>
      </c>
      <c r="E74" s="127"/>
      <c r="F74" s="127"/>
      <c r="G74" s="128" t="str">
        <f t="shared" si="2"/>
        <v/>
      </c>
      <c r="H74" s="129"/>
      <c r="I74" s="142" t="str">
        <f>IF(A73=A74,IFERROR(IF(AND(#REF!="Probabilidad",#REF!="Probabilidad"),(#REF!-(+#REF!*#REF!)),IF(#REF!="Probabilidad",(#REF!-(+#REF!*#REF!)),IF(#REF!="Impacto",#REF!,""))),""),IFERROR(IF(#REF!="Probabilidad",(#REF!-(+#REF!*#REF!)),IF(#REF!="Impacto",#REF!,"")),""))</f>
        <v/>
      </c>
      <c r="J74" s="143" t="str">
        <f>IFERROR(IF(I74="","",IF(I74&lt;='Listas y tablas'!$L$3,"Muy Baja",IF(I74&lt;='Listas y tablas'!$L$4,"Baja",IF(I74&lt;='Listas y tablas'!$L$5,"Media",IF(I74&lt;='Listas y tablas'!$L$6,"Alta","Muy Alta"))))),"")</f>
        <v/>
      </c>
      <c r="K74" s="144"/>
      <c r="L74" s="145"/>
      <c r="M74" s="141"/>
      <c r="N74" s="141"/>
      <c r="O74" s="141"/>
      <c r="P74" s="141"/>
      <c r="Q74" s="157"/>
      <c r="R74" s="141"/>
      <c r="S74" s="141"/>
      <c r="T74" s="141"/>
      <c r="U74" s="141"/>
      <c r="V74" s="158"/>
      <c r="W74" s="141"/>
      <c r="X74" s="141"/>
      <c r="Y74" s="141"/>
      <c r="Z74" s="141"/>
      <c r="AA74" s="141"/>
      <c r="AB74" s="141"/>
      <c r="AC74" s="163"/>
      <c r="AD74" s="141"/>
      <c r="AE74" s="141"/>
      <c r="AF74" s="164"/>
      <c r="AG74" s="164"/>
      <c r="AH74" s="164"/>
      <c r="AI74" s="173"/>
      <c r="AJ74" s="162"/>
      <c r="AK74" s="162"/>
      <c r="AL74" s="162"/>
      <c r="AM74" s="164"/>
      <c r="AN74" s="174"/>
      <c r="AO74" s="182"/>
      <c r="AP74" s="180"/>
      <c r="AQ74" s="180"/>
      <c r="AR74" s="180"/>
      <c r="AS74" s="180"/>
      <c r="AT74" s="180"/>
      <c r="AU74" s="180"/>
      <c r="AV74" s="181"/>
      <c r="AW74" s="180"/>
      <c r="AX74" s="180"/>
      <c r="AY74" s="190"/>
      <c r="AZ74" s="190"/>
      <c r="BA74" s="190"/>
      <c r="BB74" s="190"/>
      <c r="BC74" s="189"/>
      <c r="BD74" s="189"/>
      <c r="BE74" s="189"/>
      <c r="BF74" s="196"/>
      <c r="BG74" s="190"/>
      <c r="BH74" s="190"/>
      <c r="BI74" s="194"/>
      <c r="BJ74" s="194"/>
      <c r="BK74" s="194"/>
      <c r="BL74" s="194"/>
      <c r="BM74" s="194"/>
      <c r="BN74" s="194"/>
      <c r="BO74" s="195"/>
      <c r="BP74" s="194"/>
      <c r="BQ74" s="194"/>
      <c r="BR74" s="202"/>
      <c r="BS74" s="202"/>
      <c r="BT74" s="202"/>
      <c r="BU74" s="202"/>
      <c r="BV74" s="201"/>
      <c r="BW74" s="201"/>
      <c r="BX74" s="201"/>
      <c r="BY74" s="202"/>
      <c r="BZ74" s="202"/>
      <c r="CA74" s="202"/>
    </row>
    <row r="75" spans="1:79" ht="151.5" customHeight="1">
      <c r="A75" s="121" t="str">
        <f t="array" ref="A75">IFERROR(INDEX(Riesgos!$A$7:$M$64,MATCH(E75,INDEX(Riesgos!$A$7:$M$64,,MATCH(E$7,Riesgos!$A$6:$M$6,0)),0),MATCH(A$7,Riesgos!$A$6:$M$6,0)),"")</f>
        <v/>
      </c>
      <c r="B75" s="125" t="str">
        <f t="array" ref="B75">IFERROR(INDEX(Riesgos!$A$7:$M$64,MATCH(E75,INDEX(Riesgos!$A$7:$M$64,,MATCH(E$7,Riesgos!$A$6:$M$6,0)),0),MATCH(B$7,Riesgos!$A$6:$M$6,0)),"")</f>
        <v/>
      </c>
      <c r="C75" s="125"/>
      <c r="D75" s="126" t="str">
        <f t="array" ref="D75">IFERROR(INDEX(Riesgos!$A$7:$M$64,MATCH(E75,INDEX(Riesgos!$A$7:$M$64,,MATCH(E$7,Riesgos!$A$6:$M$6,0)),0),MATCH(D$7,Riesgos!$A$6:$M$6,0)),"")</f>
        <v/>
      </c>
      <c r="E75" s="127"/>
      <c r="F75" s="127"/>
      <c r="G75" s="128" t="str">
        <f t="shared" si="2"/>
        <v/>
      </c>
      <c r="H75" s="129"/>
      <c r="I75" s="142" t="str">
        <f>IF(A74=A75,IFERROR(IF(AND(#REF!="Probabilidad",#REF!="Probabilidad"),(#REF!-(+#REF!*#REF!)),IF(#REF!="Probabilidad",(#REF!-(+#REF!*#REF!)),IF(#REF!="Impacto",#REF!,""))),""),IFERROR(IF(#REF!="Probabilidad",(#REF!-(+#REF!*#REF!)),IF(#REF!="Impacto",#REF!,"")),""))</f>
        <v/>
      </c>
      <c r="J75" s="143" t="str">
        <f>IFERROR(IF(I75="","",IF(I75&lt;='Listas y tablas'!$L$3,"Muy Baja",IF(I75&lt;='Listas y tablas'!$L$4,"Baja",IF(I75&lt;='Listas y tablas'!$L$5,"Media",IF(I75&lt;='Listas y tablas'!$L$6,"Alta","Muy Alta"))))),"")</f>
        <v/>
      </c>
      <c r="K75" s="144"/>
      <c r="L75" s="145"/>
      <c r="M75" s="141"/>
      <c r="N75" s="141"/>
      <c r="O75" s="141"/>
      <c r="P75" s="141"/>
      <c r="Q75" s="157"/>
      <c r="R75" s="141"/>
      <c r="S75" s="141"/>
      <c r="T75" s="141"/>
      <c r="U75" s="141"/>
      <c r="V75" s="158"/>
      <c r="W75" s="141"/>
      <c r="X75" s="141"/>
      <c r="Y75" s="141"/>
      <c r="Z75" s="141"/>
      <c r="AA75" s="141"/>
      <c r="AB75" s="141"/>
      <c r="AC75" s="163"/>
      <c r="AD75" s="141"/>
      <c r="AE75" s="141"/>
      <c r="AF75" s="164"/>
      <c r="AG75" s="164"/>
      <c r="AH75" s="164"/>
      <c r="AI75" s="173"/>
      <c r="AJ75" s="162"/>
      <c r="AK75" s="162"/>
      <c r="AL75" s="162"/>
      <c r="AM75" s="164"/>
      <c r="AN75" s="174"/>
      <c r="AO75" s="182"/>
      <c r="AP75" s="180"/>
      <c r="AQ75" s="180"/>
      <c r="AR75" s="180"/>
      <c r="AS75" s="180"/>
      <c r="AT75" s="180"/>
      <c r="AU75" s="180"/>
      <c r="AV75" s="181"/>
      <c r="AW75" s="180"/>
      <c r="AX75" s="180"/>
      <c r="AY75" s="190"/>
      <c r="AZ75" s="190"/>
      <c r="BA75" s="190"/>
      <c r="BB75" s="190"/>
      <c r="BC75" s="189"/>
      <c r="BD75" s="189"/>
      <c r="BE75" s="189"/>
      <c r="BF75" s="196"/>
      <c r="BG75" s="190"/>
      <c r="BH75" s="190"/>
      <c r="BI75" s="194"/>
      <c r="BJ75" s="194"/>
      <c r="BK75" s="194"/>
      <c r="BL75" s="194"/>
      <c r="BM75" s="194"/>
      <c r="BN75" s="194"/>
      <c r="BO75" s="195"/>
      <c r="BP75" s="194"/>
      <c r="BQ75" s="194"/>
      <c r="BR75" s="202"/>
      <c r="BS75" s="202"/>
      <c r="BT75" s="202"/>
      <c r="BU75" s="202"/>
      <c r="BV75" s="201"/>
      <c r="BW75" s="201"/>
      <c r="BX75" s="201"/>
      <c r="BY75" s="202"/>
      <c r="BZ75" s="202"/>
      <c r="CA75" s="202"/>
    </row>
    <row r="76" spans="1:79" ht="151.5" customHeight="1">
      <c r="A76" s="121" t="str">
        <f t="array" ref="A76">IFERROR(INDEX(Riesgos!$A$7:$M$64,MATCH(E76,INDEX(Riesgos!$A$7:$M$64,,MATCH(E$7,Riesgos!$A$6:$M$6,0)),0),MATCH(A$7,Riesgos!$A$6:$M$6,0)),"")</f>
        <v/>
      </c>
      <c r="B76" s="125" t="str">
        <f t="array" ref="B76">IFERROR(INDEX(Riesgos!$A$7:$M$64,MATCH(E76,INDEX(Riesgos!$A$7:$M$64,,MATCH(E$7,Riesgos!$A$6:$M$6,0)),0),MATCH(B$7,Riesgos!$A$6:$M$6,0)),"")</f>
        <v/>
      </c>
      <c r="C76" s="125"/>
      <c r="D76" s="126" t="str">
        <f t="array" ref="D76">IFERROR(INDEX(Riesgos!$A$7:$M$64,MATCH(E76,INDEX(Riesgos!$A$7:$M$64,,MATCH(E$7,Riesgos!$A$6:$M$6,0)),0),MATCH(D$7,Riesgos!$A$6:$M$6,0)),"")</f>
        <v/>
      </c>
      <c r="E76" s="127"/>
      <c r="F76" s="127"/>
      <c r="G76" s="128" t="str">
        <f t="shared" si="2"/>
        <v/>
      </c>
      <c r="H76" s="129"/>
      <c r="I76" s="142" t="str">
        <f>IF(A75=A76,IFERROR(IF(AND(#REF!="Probabilidad",#REF!="Probabilidad"),(#REF!-(+#REF!*#REF!)),IF(#REF!="Probabilidad",(#REF!-(+#REF!*#REF!)),IF(#REF!="Impacto",#REF!,""))),""),IFERROR(IF(#REF!="Probabilidad",(#REF!-(+#REF!*#REF!)),IF(#REF!="Impacto",#REF!,"")),""))</f>
        <v/>
      </c>
      <c r="J76" s="143" t="str">
        <f>IFERROR(IF(I76="","",IF(I76&lt;='Listas y tablas'!$L$3,"Muy Baja",IF(I76&lt;='Listas y tablas'!$L$4,"Baja",IF(I76&lt;='Listas y tablas'!$L$5,"Media",IF(I76&lt;='Listas y tablas'!$L$6,"Alta","Muy Alta"))))),"")</f>
        <v/>
      </c>
      <c r="K76" s="144"/>
      <c r="L76" s="145"/>
      <c r="M76" s="141"/>
      <c r="N76" s="141"/>
      <c r="O76" s="141"/>
      <c r="P76" s="141"/>
      <c r="Q76" s="157"/>
      <c r="R76" s="141"/>
      <c r="S76" s="141"/>
      <c r="T76" s="141"/>
      <c r="U76" s="141"/>
      <c r="V76" s="158"/>
      <c r="W76" s="141"/>
      <c r="X76" s="141"/>
      <c r="Y76" s="141"/>
      <c r="Z76" s="141"/>
      <c r="AA76" s="141"/>
      <c r="AB76" s="141"/>
      <c r="AC76" s="163"/>
      <c r="AD76" s="141"/>
      <c r="AE76" s="141"/>
      <c r="AF76" s="164"/>
      <c r="AG76" s="164"/>
      <c r="AH76" s="164"/>
      <c r="AI76" s="173"/>
      <c r="AJ76" s="162"/>
      <c r="AK76" s="162"/>
      <c r="AL76" s="162"/>
      <c r="AM76" s="164"/>
      <c r="AN76" s="174"/>
      <c r="AO76" s="182"/>
      <c r="AP76" s="180"/>
      <c r="AQ76" s="180"/>
      <c r="AR76" s="180"/>
      <c r="AS76" s="180"/>
      <c r="AT76" s="180"/>
      <c r="AU76" s="180"/>
      <c r="AV76" s="181"/>
      <c r="AW76" s="180"/>
      <c r="AX76" s="180"/>
      <c r="AY76" s="190"/>
      <c r="AZ76" s="190"/>
      <c r="BA76" s="190"/>
      <c r="BB76" s="190"/>
      <c r="BC76" s="189"/>
      <c r="BD76" s="189"/>
      <c r="BE76" s="189"/>
      <c r="BF76" s="196"/>
      <c r="BG76" s="190"/>
      <c r="BH76" s="190"/>
      <c r="BI76" s="194"/>
      <c r="BJ76" s="194"/>
      <c r="BK76" s="194"/>
      <c r="BL76" s="194"/>
      <c r="BM76" s="194"/>
      <c r="BN76" s="194"/>
      <c r="BO76" s="195"/>
      <c r="BP76" s="194"/>
      <c r="BQ76" s="194"/>
      <c r="BR76" s="202"/>
      <c r="BS76" s="202"/>
      <c r="BT76" s="202"/>
      <c r="BU76" s="202"/>
      <c r="BV76" s="201"/>
      <c r="BW76" s="201"/>
      <c r="BX76" s="201"/>
      <c r="BY76" s="202"/>
      <c r="BZ76" s="202"/>
      <c r="CA76" s="202"/>
    </row>
    <row r="77" spans="1:79" ht="151.5" customHeight="1">
      <c r="A77" s="121" t="str">
        <f t="array" ref="A77">IFERROR(INDEX(Riesgos!$A$7:$M$64,MATCH(E77,INDEX(Riesgos!$A$7:$M$64,,MATCH(E$7,Riesgos!$A$6:$M$6,0)),0),MATCH(A$7,Riesgos!$A$6:$M$6,0)),"")</f>
        <v/>
      </c>
      <c r="B77" s="125" t="str">
        <f t="array" ref="B77">IFERROR(INDEX(Riesgos!$A$7:$M$64,MATCH(E77,INDEX(Riesgos!$A$7:$M$64,,MATCH(E$7,Riesgos!$A$6:$M$6,0)),0),MATCH(B$7,Riesgos!$A$6:$M$6,0)),"")</f>
        <v/>
      </c>
      <c r="C77" s="125"/>
      <c r="D77" s="126" t="str">
        <f t="array" ref="D77">IFERROR(INDEX(Riesgos!$A$7:$M$64,MATCH(E77,INDEX(Riesgos!$A$7:$M$64,,MATCH(E$7,Riesgos!$A$6:$M$6,0)),0),MATCH(D$7,Riesgos!$A$6:$M$6,0)),"")</f>
        <v/>
      </c>
      <c r="E77" s="127"/>
      <c r="F77" s="127"/>
      <c r="G77" s="128" t="str">
        <f t="shared" si="2"/>
        <v/>
      </c>
      <c r="H77" s="129"/>
      <c r="I77" s="142" t="str">
        <f>IF(A76=A77,IFERROR(IF(AND(#REF!="Probabilidad",#REF!="Probabilidad"),(#REF!-(+#REF!*#REF!)),IF(#REF!="Probabilidad",(#REF!-(+#REF!*#REF!)),IF(#REF!="Impacto",#REF!,""))),""),IFERROR(IF(#REF!="Probabilidad",(#REF!-(+#REF!*#REF!)),IF(#REF!="Impacto",#REF!,"")),""))</f>
        <v/>
      </c>
      <c r="J77" s="143" t="str">
        <f>IFERROR(IF(I77="","",IF(I77&lt;='Listas y tablas'!$L$3,"Muy Baja",IF(I77&lt;='Listas y tablas'!$L$4,"Baja",IF(I77&lt;='Listas y tablas'!$L$5,"Media",IF(I77&lt;='Listas y tablas'!$L$6,"Alta","Muy Alta"))))),"")</f>
        <v/>
      </c>
      <c r="K77" s="144"/>
      <c r="L77" s="145"/>
      <c r="M77" s="141"/>
      <c r="N77" s="141"/>
      <c r="O77" s="141"/>
      <c r="P77" s="141"/>
      <c r="Q77" s="157"/>
      <c r="R77" s="141"/>
      <c r="S77" s="141"/>
      <c r="T77" s="141"/>
      <c r="U77" s="141"/>
      <c r="V77" s="158"/>
      <c r="W77" s="141"/>
      <c r="X77" s="141"/>
      <c r="Y77" s="141"/>
      <c r="Z77" s="141"/>
      <c r="AA77" s="141"/>
      <c r="AB77" s="141"/>
      <c r="AC77" s="163"/>
      <c r="AD77" s="141"/>
      <c r="AE77" s="141"/>
      <c r="AF77" s="164"/>
      <c r="AG77" s="164"/>
      <c r="AH77" s="164"/>
      <c r="AI77" s="173"/>
      <c r="AJ77" s="162"/>
      <c r="AK77" s="162"/>
      <c r="AL77" s="162"/>
      <c r="AM77" s="164"/>
      <c r="AN77" s="174"/>
      <c r="AO77" s="182"/>
      <c r="AP77" s="180"/>
      <c r="AQ77" s="180"/>
      <c r="AR77" s="180"/>
      <c r="AS77" s="180"/>
      <c r="AT77" s="180"/>
      <c r="AU77" s="180"/>
      <c r="AV77" s="181"/>
      <c r="AW77" s="180"/>
      <c r="AX77" s="180"/>
      <c r="AY77" s="190"/>
      <c r="AZ77" s="190"/>
      <c r="BA77" s="190"/>
      <c r="BB77" s="190"/>
      <c r="BC77" s="189"/>
      <c r="BD77" s="189"/>
      <c r="BE77" s="189"/>
      <c r="BF77" s="196"/>
      <c r="BG77" s="190"/>
      <c r="BH77" s="190"/>
      <c r="BI77" s="194"/>
      <c r="BJ77" s="194"/>
      <c r="BK77" s="194"/>
      <c r="BL77" s="194"/>
      <c r="BM77" s="194"/>
      <c r="BN77" s="194"/>
      <c r="BO77" s="195"/>
      <c r="BP77" s="194"/>
      <c r="BQ77" s="194"/>
      <c r="BR77" s="202"/>
      <c r="BS77" s="202"/>
      <c r="BT77" s="202"/>
      <c r="BU77" s="202"/>
      <c r="BV77" s="201"/>
      <c r="BW77" s="201"/>
      <c r="BX77" s="201"/>
      <c r="BY77" s="202"/>
      <c r="BZ77" s="202"/>
      <c r="CA77" s="202"/>
    </row>
    <row r="78" spans="1:79" ht="151.5" customHeight="1">
      <c r="A78" s="121" t="str">
        <f t="array" ref="A78">IFERROR(INDEX(Riesgos!$A$7:$M$64,MATCH(E78,INDEX(Riesgos!$A$7:$M$64,,MATCH(E$7,Riesgos!$A$6:$M$6,0)),0),MATCH(A$7,Riesgos!$A$6:$M$6,0)),"")</f>
        <v/>
      </c>
      <c r="B78" s="125" t="str">
        <f t="array" ref="B78">IFERROR(INDEX(Riesgos!$A$7:$M$64,MATCH(E78,INDEX(Riesgos!$A$7:$M$64,,MATCH(E$7,Riesgos!$A$6:$M$6,0)),0),MATCH(B$7,Riesgos!$A$6:$M$6,0)),"")</f>
        <v/>
      </c>
      <c r="C78" s="125"/>
      <c r="D78" s="126" t="str">
        <f t="array" ref="D78">IFERROR(INDEX(Riesgos!$A$7:$M$64,MATCH(E78,INDEX(Riesgos!$A$7:$M$64,,MATCH(E$7,Riesgos!$A$6:$M$6,0)),0),MATCH(D$7,Riesgos!$A$6:$M$6,0)),"")</f>
        <v/>
      </c>
      <c r="E78" s="127"/>
      <c r="F78" s="127"/>
      <c r="G78" s="128" t="str">
        <f t="shared" si="2"/>
        <v/>
      </c>
      <c r="H78" s="129"/>
      <c r="I78" s="142" t="str">
        <f>IF(A77=A78,IFERROR(IF(AND(#REF!="Probabilidad",#REF!="Probabilidad"),(#REF!-(+#REF!*#REF!)),IF(#REF!="Probabilidad",(#REF!-(+#REF!*#REF!)),IF(#REF!="Impacto",#REF!,""))),""),IFERROR(IF(#REF!="Probabilidad",(#REF!-(+#REF!*#REF!)),IF(#REF!="Impacto",#REF!,"")),""))</f>
        <v/>
      </c>
      <c r="J78" s="143" t="str">
        <f>IFERROR(IF(I78="","",IF(I78&lt;='Listas y tablas'!$L$3,"Muy Baja",IF(I78&lt;='Listas y tablas'!$L$4,"Baja",IF(I78&lt;='Listas y tablas'!$L$5,"Media",IF(I78&lt;='Listas y tablas'!$L$6,"Alta","Muy Alta"))))),"")</f>
        <v/>
      </c>
      <c r="K78" s="144"/>
      <c r="L78" s="145"/>
      <c r="M78" s="141"/>
      <c r="N78" s="141"/>
      <c r="O78" s="141"/>
      <c r="P78" s="141"/>
      <c r="Q78" s="157"/>
      <c r="R78" s="141"/>
      <c r="S78" s="141"/>
      <c r="T78" s="141"/>
      <c r="U78" s="141"/>
      <c r="V78" s="158"/>
      <c r="W78" s="141"/>
      <c r="X78" s="141"/>
      <c r="Y78" s="141"/>
      <c r="Z78" s="141"/>
      <c r="AA78" s="141"/>
      <c r="AB78" s="141"/>
      <c r="AC78" s="163"/>
      <c r="AD78" s="141"/>
      <c r="AE78" s="141"/>
      <c r="AF78" s="164"/>
      <c r="AG78" s="164"/>
      <c r="AH78" s="164"/>
      <c r="AI78" s="173"/>
      <c r="AJ78" s="162"/>
      <c r="AK78" s="162"/>
      <c r="AL78" s="162"/>
      <c r="AM78" s="164"/>
      <c r="AN78" s="174"/>
      <c r="AO78" s="182"/>
      <c r="AP78" s="180"/>
      <c r="AQ78" s="180"/>
      <c r="AR78" s="180"/>
      <c r="AS78" s="180"/>
      <c r="AT78" s="180"/>
      <c r="AU78" s="180"/>
      <c r="AV78" s="181"/>
      <c r="AW78" s="180"/>
      <c r="AX78" s="180"/>
      <c r="AY78" s="190"/>
      <c r="AZ78" s="190"/>
      <c r="BA78" s="190"/>
      <c r="BB78" s="190"/>
      <c r="BC78" s="189"/>
      <c r="BD78" s="189"/>
      <c r="BE78" s="189"/>
      <c r="BF78" s="196"/>
      <c r="BG78" s="190"/>
      <c r="BH78" s="190"/>
      <c r="BI78" s="194"/>
      <c r="BJ78" s="194"/>
      <c r="BK78" s="194"/>
      <c r="BL78" s="194"/>
      <c r="BM78" s="194"/>
      <c r="BN78" s="194"/>
      <c r="BO78" s="195"/>
      <c r="BP78" s="194"/>
      <c r="BQ78" s="194"/>
      <c r="BR78" s="202"/>
      <c r="BS78" s="202"/>
      <c r="BT78" s="202"/>
      <c r="BU78" s="202"/>
      <c r="BV78" s="201"/>
      <c r="BW78" s="201"/>
      <c r="BX78" s="201"/>
      <c r="BY78" s="202"/>
      <c r="BZ78" s="202"/>
      <c r="CA78" s="202"/>
    </row>
    <row r="79" spans="1:79" ht="151.5" customHeight="1">
      <c r="A79" s="121" t="str">
        <f t="array" ref="A79">IFERROR(INDEX(Riesgos!$A$7:$M$64,MATCH(E79,INDEX(Riesgos!$A$7:$M$64,,MATCH(E$7,Riesgos!$A$6:$M$6,0)),0),MATCH(A$7,Riesgos!$A$6:$M$6,0)),"")</f>
        <v/>
      </c>
      <c r="B79" s="125" t="str">
        <f t="array" ref="B79">IFERROR(INDEX(Riesgos!$A$7:$M$64,MATCH(E79,INDEX(Riesgos!$A$7:$M$64,,MATCH(E$7,Riesgos!$A$6:$M$6,0)),0),MATCH(B$7,Riesgos!$A$6:$M$6,0)),"")</f>
        <v/>
      </c>
      <c r="C79" s="125"/>
      <c r="D79" s="126" t="str">
        <f t="array" ref="D79">IFERROR(INDEX(Riesgos!$A$7:$M$64,MATCH(E79,INDEX(Riesgos!$A$7:$M$64,,MATCH(E$7,Riesgos!$A$6:$M$6,0)),0),MATCH(D$7,Riesgos!$A$6:$M$6,0)),"")</f>
        <v/>
      </c>
      <c r="E79" s="127"/>
      <c r="F79" s="127"/>
      <c r="G79" s="128" t="str">
        <f t="shared" si="2"/>
        <v/>
      </c>
      <c r="H79" s="129"/>
      <c r="I79" s="142" t="str">
        <f>IF(A78=A79,IFERROR(IF(AND(#REF!="Probabilidad",#REF!="Probabilidad"),(#REF!-(+#REF!*#REF!)),IF(#REF!="Probabilidad",(#REF!-(+#REF!*#REF!)),IF(#REF!="Impacto",#REF!,""))),""),IFERROR(IF(#REF!="Probabilidad",(#REF!-(+#REF!*#REF!)),IF(#REF!="Impacto",#REF!,"")),""))</f>
        <v/>
      </c>
      <c r="J79" s="143" t="str">
        <f>IFERROR(IF(I79="","",IF(I79&lt;='Listas y tablas'!$L$3,"Muy Baja",IF(I79&lt;='Listas y tablas'!$L$4,"Baja",IF(I79&lt;='Listas y tablas'!$L$5,"Media",IF(I79&lt;='Listas y tablas'!$L$6,"Alta","Muy Alta"))))),"")</f>
        <v/>
      </c>
      <c r="K79" s="144"/>
      <c r="L79" s="145"/>
      <c r="M79" s="141"/>
      <c r="N79" s="141"/>
      <c r="O79" s="141"/>
      <c r="P79" s="141"/>
      <c r="Q79" s="157"/>
      <c r="R79" s="141"/>
      <c r="S79" s="141"/>
      <c r="T79" s="141"/>
      <c r="U79" s="141"/>
      <c r="V79" s="158"/>
      <c r="W79" s="141"/>
      <c r="X79" s="141"/>
      <c r="Y79" s="141"/>
      <c r="Z79" s="141"/>
      <c r="AA79" s="141"/>
      <c r="AB79" s="141"/>
      <c r="AC79" s="163"/>
      <c r="AD79" s="141"/>
      <c r="AE79" s="141"/>
      <c r="AF79" s="164"/>
      <c r="AG79" s="164"/>
      <c r="AH79" s="164"/>
      <c r="AI79" s="173"/>
      <c r="AJ79" s="162"/>
      <c r="AK79" s="162"/>
      <c r="AL79" s="162"/>
      <c r="AM79" s="164"/>
      <c r="AN79" s="174"/>
      <c r="AO79" s="182"/>
      <c r="AP79" s="180"/>
      <c r="AQ79" s="180"/>
      <c r="AR79" s="180"/>
      <c r="AS79" s="180"/>
      <c r="AT79" s="180"/>
      <c r="AU79" s="180"/>
      <c r="AV79" s="181"/>
      <c r="AW79" s="180"/>
      <c r="AX79" s="180"/>
      <c r="AY79" s="190"/>
      <c r="AZ79" s="190"/>
      <c r="BA79" s="190"/>
      <c r="BB79" s="190"/>
      <c r="BC79" s="189"/>
      <c r="BD79" s="189"/>
      <c r="BE79" s="189"/>
      <c r="BF79" s="196"/>
      <c r="BG79" s="190"/>
      <c r="BH79" s="190"/>
      <c r="BI79" s="194"/>
      <c r="BJ79" s="194"/>
      <c r="BK79" s="194"/>
      <c r="BL79" s="194"/>
      <c r="BM79" s="194"/>
      <c r="BN79" s="194"/>
      <c r="BO79" s="195"/>
      <c r="BP79" s="194"/>
      <c r="BQ79" s="194"/>
      <c r="BR79" s="202"/>
      <c r="BS79" s="202"/>
      <c r="BT79" s="202"/>
      <c r="BU79" s="202"/>
      <c r="BV79" s="201"/>
      <c r="BW79" s="201"/>
      <c r="BX79" s="201"/>
      <c r="BY79" s="202"/>
      <c r="BZ79" s="202"/>
      <c r="CA79" s="202"/>
    </row>
    <row r="80" spans="1:79" ht="151.5" customHeight="1">
      <c r="A80" s="121" t="str">
        <f t="array" ref="A80">IFERROR(INDEX(Riesgos!$A$7:$M$64,MATCH(E80,INDEX(Riesgos!$A$7:$M$64,,MATCH(E$7,Riesgos!$A$6:$M$6,0)),0),MATCH(A$7,Riesgos!$A$6:$M$6,0)),"")</f>
        <v/>
      </c>
      <c r="B80" s="125" t="str">
        <f t="array" ref="B80">IFERROR(INDEX(Riesgos!$A$7:$M$64,MATCH(E80,INDEX(Riesgos!$A$7:$M$64,,MATCH(E$7,Riesgos!$A$6:$M$6,0)),0),MATCH(B$7,Riesgos!$A$6:$M$6,0)),"")</f>
        <v/>
      </c>
      <c r="C80" s="125"/>
      <c r="D80" s="126" t="str">
        <f t="array" ref="D80">IFERROR(INDEX(Riesgos!$A$7:$M$64,MATCH(E80,INDEX(Riesgos!$A$7:$M$64,,MATCH(E$7,Riesgos!$A$6:$M$6,0)),0),MATCH(D$7,Riesgos!$A$6:$M$6,0)),"")</f>
        <v/>
      </c>
      <c r="E80" s="127"/>
      <c r="F80" s="127"/>
      <c r="G80" s="128" t="str">
        <f t="shared" si="2"/>
        <v/>
      </c>
      <c r="H80" s="129"/>
      <c r="I80" s="142" t="str">
        <f>IF(A79=A80,IFERROR(IF(AND(#REF!="Probabilidad",#REF!="Probabilidad"),(#REF!-(+#REF!*#REF!)),IF(#REF!="Probabilidad",(#REF!-(+#REF!*#REF!)),IF(#REF!="Impacto",#REF!,""))),""),IFERROR(IF(#REF!="Probabilidad",(#REF!-(+#REF!*#REF!)),IF(#REF!="Impacto",#REF!,"")),""))</f>
        <v/>
      </c>
      <c r="J80" s="143" t="str">
        <f>IFERROR(IF(I80="","",IF(I80&lt;='Listas y tablas'!$L$3,"Muy Baja",IF(I80&lt;='Listas y tablas'!$L$4,"Baja",IF(I80&lt;='Listas y tablas'!$L$5,"Media",IF(I80&lt;='Listas y tablas'!$L$6,"Alta","Muy Alta"))))),"")</f>
        <v/>
      </c>
      <c r="K80" s="144"/>
      <c r="L80" s="145"/>
      <c r="M80" s="141"/>
      <c r="N80" s="141"/>
      <c r="O80" s="141"/>
      <c r="P80" s="141"/>
      <c r="Q80" s="157"/>
      <c r="R80" s="141"/>
      <c r="S80" s="141"/>
      <c r="T80" s="141"/>
      <c r="U80" s="141"/>
      <c r="V80" s="158"/>
      <c r="W80" s="141"/>
      <c r="X80" s="141"/>
      <c r="Y80" s="141"/>
      <c r="Z80" s="141"/>
      <c r="AA80" s="141"/>
      <c r="AB80" s="141"/>
      <c r="AC80" s="163"/>
      <c r="AD80" s="141"/>
      <c r="AE80" s="141"/>
      <c r="AF80" s="164"/>
      <c r="AG80" s="164"/>
      <c r="AH80" s="164"/>
      <c r="AI80" s="173"/>
      <c r="AJ80" s="162"/>
      <c r="AK80" s="162"/>
      <c r="AL80" s="162"/>
      <c r="AM80" s="164"/>
      <c r="AN80" s="174"/>
      <c r="AO80" s="182"/>
      <c r="AP80" s="180"/>
      <c r="AQ80" s="180"/>
      <c r="AR80" s="180"/>
      <c r="AS80" s="180"/>
      <c r="AT80" s="180"/>
      <c r="AU80" s="180"/>
      <c r="AV80" s="181"/>
      <c r="AW80" s="180"/>
      <c r="AX80" s="180"/>
      <c r="AY80" s="190"/>
      <c r="AZ80" s="190"/>
      <c r="BA80" s="190"/>
      <c r="BB80" s="190"/>
      <c r="BC80" s="189"/>
      <c r="BD80" s="189"/>
      <c r="BE80" s="189"/>
      <c r="BF80" s="196"/>
      <c r="BG80" s="190"/>
      <c r="BH80" s="190"/>
      <c r="BI80" s="194"/>
      <c r="BJ80" s="194"/>
      <c r="BK80" s="194"/>
      <c r="BL80" s="194"/>
      <c r="BM80" s="194"/>
      <c r="BN80" s="194"/>
      <c r="BO80" s="195"/>
      <c r="BP80" s="194"/>
      <c r="BQ80" s="194"/>
      <c r="BR80" s="202"/>
      <c r="BS80" s="202"/>
      <c r="BT80" s="202"/>
      <c r="BU80" s="202"/>
      <c r="BV80" s="201"/>
      <c r="BW80" s="201"/>
      <c r="BX80" s="201"/>
      <c r="BY80" s="202"/>
      <c r="BZ80" s="202"/>
      <c r="CA80" s="202"/>
    </row>
    <row r="81" spans="1:79" ht="151.5" customHeight="1">
      <c r="A81" s="121" t="str">
        <f t="array" ref="A81">IFERROR(INDEX(Riesgos!$A$7:$M$64,MATCH(E81,INDEX(Riesgos!$A$7:$M$64,,MATCH(E$7,Riesgos!$A$6:$M$6,0)),0),MATCH(A$7,Riesgos!$A$6:$M$6,0)),"")</f>
        <v/>
      </c>
      <c r="B81" s="125" t="str">
        <f t="array" ref="B81">IFERROR(INDEX(Riesgos!$A$7:$M$64,MATCH(E81,INDEX(Riesgos!$A$7:$M$64,,MATCH(E$7,Riesgos!$A$6:$M$6,0)),0),MATCH(B$7,Riesgos!$A$6:$M$6,0)),"")</f>
        <v/>
      </c>
      <c r="C81" s="125"/>
      <c r="D81" s="126" t="str">
        <f t="array" ref="D81">IFERROR(INDEX(Riesgos!$A$7:$M$64,MATCH(E81,INDEX(Riesgos!$A$7:$M$64,,MATCH(E$7,Riesgos!$A$6:$M$6,0)),0),MATCH(D$7,Riesgos!$A$6:$M$6,0)),"")</f>
        <v/>
      </c>
      <c r="E81" s="127"/>
      <c r="F81" s="127"/>
      <c r="G81" s="128" t="str">
        <f t="shared" si="2"/>
        <v/>
      </c>
      <c r="H81" s="129"/>
      <c r="I81" s="142" t="str">
        <f>IF(A80=A81,IFERROR(IF(AND(#REF!="Probabilidad",#REF!="Probabilidad"),(#REF!-(+#REF!*#REF!)),IF(#REF!="Probabilidad",(#REF!-(+#REF!*#REF!)),IF(#REF!="Impacto",#REF!,""))),""),IFERROR(IF(#REF!="Probabilidad",(#REF!-(+#REF!*#REF!)),IF(#REF!="Impacto",#REF!,"")),""))</f>
        <v/>
      </c>
      <c r="J81" s="143" t="str">
        <f>IFERROR(IF(I81="","",IF(I81&lt;='Listas y tablas'!$L$3,"Muy Baja",IF(I81&lt;='Listas y tablas'!$L$4,"Baja",IF(I81&lt;='Listas y tablas'!$L$5,"Media",IF(I81&lt;='Listas y tablas'!$L$6,"Alta","Muy Alta"))))),"")</f>
        <v/>
      </c>
      <c r="K81" s="144"/>
      <c r="L81" s="145"/>
      <c r="M81" s="141"/>
      <c r="N81" s="141"/>
      <c r="O81" s="141"/>
      <c r="P81" s="141"/>
      <c r="Q81" s="157"/>
      <c r="R81" s="141"/>
      <c r="S81" s="141"/>
      <c r="T81" s="141"/>
      <c r="U81" s="141"/>
      <c r="V81" s="158"/>
      <c r="W81" s="141"/>
      <c r="X81" s="141"/>
      <c r="Y81" s="141"/>
      <c r="Z81" s="141"/>
      <c r="AA81" s="141"/>
      <c r="AB81" s="141"/>
      <c r="AC81" s="163"/>
      <c r="AD81" s="141"/>
      <c r="AE81" s="141"/>
      <c r="AF81" s="164"/>
      <c r="AG81" s="164"/>
      <c r="AH81" s="164"/>
      <c r="AI81" s="173"/>
      <c r="AJ81" s="162"/>
      <c r="AK81" s="162"/>
      <c r="AL81" s="162"/>
      <c r="AM81" s="164"/>
      <c r="AN81" s="174"/>
      <c r="AO81" s="182"/>
      <c r="AP81" s="180"/>
      <c r="AQ81" s="180"/>
      <c r="AR81" s="180"/>
      <c r="AS81" s="180"/>
      <c r="AT81" s="180"/>
      <c r="AU81" s="180"/>
      <c r="AV81" s="181"/>
      <c r="AW81" s="180"/>
      <c r="AX81" s="180"/>
      <c r="AY81" s="190"/>
      <c r="AZ81" s="190"/>
      <c r="BA81" s="190"/>
      <c r="BB81" s="190"/>
      <c r="BC81" s="189"/>
      <c r="BD81" s="189"/>
      <c r="BE81" s="189"/>
      <c r="BF81" s="196"/>
      <c r="BG81" s="190"/>
      <c r="BH81" s="190"/>
      <c r="BI81" s="194"/>
      <c r="BJ81" s="194"/>
      <c r="BK81" s="194"/>
      <c r="BL81" s="194"/>
      <c r="BM81" s="194"/>
      <c r="BN81" s="194"/>
      <c r="BO81" s="195"/>
      <c r="BP81" s="194"/>
      <c r="BQ81" s="194"/>
      <c r="BR81" s="202"/>
      <c r="BS81" s="202"/>
      <c r="BT81" s="202"/>
      <c r="BU81" s="202"/>
      <c r="BV81" s="201"/>
      <c r="BW81" s="201"/>
      <c r="BX81" s="201"/>
      <c r="BY81" s="202"/>
      <c r="BZ81" s="202"/>
      <c r="CA81" s="202"/>
    </row>
    <row r="82" spans="1:79" ht="151.5" customHeight="1">
      <c r="A82" s="121" t="str">
        <f t="array" ref="A82">IFERROR(INDEX(Riesgos!$A$7:$M$64,MATCH(E82,INDEX(Riesgos!$A$7:$M$64,,MATCH(E$7,Riesgos!$A$6:$M$6,0)),0),MATCH(A$7,Riesgos!$A$6:$M$6,0)),"")</f>
        <v/>
      </c>
      <c r="B82" s="125" t="str">
        <f t="array" ref="B82">IFERROR(INDEX(Riesgos!$A$7:$M$64,MATCH(E82,INDEX(Riesgos!$A$7:$M$64,,MATCH(E$7,Riesgos!$A$6:$M$6,0)),0),MATCH(B$7,Riesgos!$A$6:$M$6,0)),"")</f>
        <v/>
      </c>
      <c r="C82" s="125"/>
      <c r="D82" s="126" t="str">
        <f t="array" ref="D82">IFERROR(INDEX(Riesgos!$A$7:$M$64,MATCH(E82,INDEX(Riesgos!$A$7:$M$64,,MATCH(E$7,Riesgos!$A$6:$M$6,0)),0),MATCH(D$7,Riesgos!$A$6:$M$6,0)),"")</f>
        <v/>
      </c>
      <c r="E82" s="127"/>
      <c r="F82" s="127"/>
      <c r="G82" s="128" t="str">
        <f t="shared" si="2"/>
        <v/>
      </c>
      <c r="H82" s="129"/>
      <c r="I82" s="142" t="str">
        <f>IF(A81=A82,IFERROR(IF(AND(#REF!="Probabilidad",#REF!="Probabilidad"),(#REF!-(+#REF!*#REF!)),IF(#REF!="Probabilidad",(#REF!-(+#REF!*#REF!)),IF(#REF!="Impacto",#REF!,""))),""),IFERROR(IF(#REF!="Probabilidad",(#REF!-(+#REF!*#REF!)),IF(#REF!="Impacto",#REF!,"")),""))</f>
        <v/>
      </c>
      <c r="J82" s="143" t="str">
        <f>IFERROR(IF(I82="","",IF(I82&lt;='Listas y tablas'!$L$3,"Muy Baja",IF(I82&lt;='Listas y tablas'!$L$4,"Baja",IF(I82&lt;='Listas y tablas'!$L$5,"Media",IF(I82&lt;='Listas y tablas'!$L$6,"Alta","Muy Alta"))))),"")</f>
        <v/>
      </c>
      <c r="K82" s="144"/>
      <c r="L82" s="145"/>
      <c r="M82" s="141"/>
      <c r="N82" s="141"/>
      <c r="O82" s="141"/>
      <c r="P82" s="141"/>
      <c r="Q82" s="157"/>
      <c r="R82" s="141"/>
      <c r="S82" s="141"/>
      <c r="T82" s="141"/>
      <c r="U82" s="141"/>
      <c r="V82" s="158"/>
      <c r="W82" s="141"/>
      <c r="X82" s="141"/>
      <c r="Y82" s="141"/>
      <c r="Z82" s="141"/>
      <c r="AA82" s="141"/>
      <c r="AB82" s="141"/>
      <c r="AC82" s="163"/>
      <c r="AD82" s="141"/>
      <c r="AE82" s="141"/>
      <c r="AF82" s="164"/>
      <c r="AG82" s="164"/>
      <c r="AH82" s="164"/>
      <c r="AI82" s="173"/>
      <c r="AJ82" s="162"/>
      <c r="AK82" s="162"/>
      <c r="AL82" s="162"/>
      <c r="AM82" s="164"/>
      <c r="AN82" s="174"/>
      <c r="AO82" s="182"/>
      <c r="AP82" s="180"/>
      <c r="AQ82" s="180"/>
      <c r="AR82" s="180"/>
      <c r="AS82" s="180"/>
      <c r="AT82" s="180"/>
      <c r="AU82" s="180"/>
      <c r="AV82" s="181"/>
      <c r="AW82" s="180"/>
      <c r="AX82" s="180"/>
      <c r="AY82" s="190"/>
      <c r="AZ82" s="190"/>
      <c r="BA82" s="190"/>
      <c r="BB82" s="190"/>
      <c r="BC82" s="189"/>
      <c r="BD82" s="189"/>
      <c r="BE82" s="189"/>
      <c r="BF82" s="196"/>
      <c r="BG82" s="190"/>
      <c r="BH82" s="190"/>
      <c r="BI82" s="194"/>
      <c r="BJ82" s="194"/>
      <c r="BK82" s="194"/>
      <c r="BL82" s="194"/>
      <c r="BM82" s="194"/>
      <c r="BN82" s="194"/>
      <c r="BO82" s="195"/>
      <c r="BP82" s="194"/>
      <c r="BQ82" s="194"/>
      <c r="BR82" s="202"/>
      <c r="BS82" s="202"/>
      <c r="BT82" s="202"/>
      <c r="BU82" s="202"/>
      <c r="BV82" s="201"/>
      <c r="BW82" s="201"/>
      <c r="BX82" s="201"/>
      <c r="BY82" s="202"/>
      <c r="BZ82" s="202"/>
      <c r="CA82" s="202"/>
    </row>
    <row r="83" spans="1:79" ht="151.5" customHeight="1">
      <c r="A83" s="121" t="str">
        <f t="array" ref="A83">IFERROR(INDEX(Riesgos!$A$7:$M$64,MATCH(E83,INDEX(Riesgos!$A$7:$M$64,,MATCH(E$7,Riesgos!$A$6:$M$6,0)),0),MATCH(A$7,Riesgos!$A$6:$M$6,0)),"")</f>
        <v/>
      </c>
      <c r="B83" s="125" t="str">
        <f t="array" ref="B83">IFERROR(INDEX(Riesgos!$A$7:$M$64,MATCH(E83,INDEX(Riesgos!$A$7:$M$64,,MATCH(E$7,Riesgos!$A$6:$M$6,0)),0),MATCH(B$7,Riesgos!$A$6:$M$6,0)),"")</f>
        <v/>
      </c>
      <c r="C83" s="125"/>
      <c r="D83" s="126" t="str">
        <f t="array" ref="D83">IFERROR(INDEX(Riesgos!$A$7:$M$64,MATCH(E83,INDEX(Riesgos!$A$7:$M$64,,MATCH(E$7,Riesgos!$A$6:$M$6,0)),0),MATCH(D$7,Riesgos!$A$6:$M$6,0)),"")</f>
        <v/>
      </c>
      <c r="E83" s="127"/>
      <c r="F83" s="127"/>
      <c r="G83" s="128" t="str">
        <f t="shared" si="2"/>
        <v/>
      </c>
      <c r="H83" s="129"/>
      <c r="I83" s="142" t="str">
        <f>IF(A82=A83,IFERROR(IF(AND(#REF!="Probabilidad",#REF!="Probabilidad"),(#REF!-(+#REF!*#REF!)),IF(#REF!="Probabilidad",(#REF!-(+#REF!*#REF!)),IF(#REF!="Impacto",#REF!,""))),""),IFERROR(IF(#REF!="Probabilidad",(#REF!-(+#REF!*#REF!)),IF(#REF!="Impacto",#REF!,"")),""))</f>
        <v/>
      </c>
      <c r="J83" s="143" t="str">
        <f>IFERROR(IF(I83="","",IF(I83&lt;='Listas y tablas'!$L$3,"Muy Baja",IF(I83&lt;='Listas y tablas'!$L$4,"Baja",IF(I83&lt;='Listas y tablas'!$L$5,"Media",IF(I83&lt;='Listas y tablas'!$L$6,"Alta","Muy Alta"))))),"")</f>
        <v/>
      </c>
      <c r="K83" s="144"/>
      <c r="L83" s="145"/>
      <c r="M83" s="141"/>
      <c r="N83" s="141"/>
      <c r="O83" s="141"/>
      <c r="P83" s="141"/>
      <c r="Q83" s="157"/>
      <c r="R83" s="141"/>
      <c r="S83" s="141"/>
      <c r="T83" s="141"/>
      <c r="U83" s="141"/>
      <c r="V83" s="158"/>
      <c r="W83" s="141"/>
      <c r="X83" s="141"/>
      <c r="Y83" s="141"/>
      <c r="Z83" s="141"/>
      <c r="AA83" s="141"/>
      <c r="AB83" s="141"/>
      <c r="AC83" s="163"/>
      <c r="AD83" s="141"/>
      <c r="AE83" s="141"/>
      <c r="AF83" s="164"/>
      <c r="AG83" s="164"/>
      <c r="AH83" s="164"/>
      <c r="AI83" s="173"/>
      <c r="AJ83" s="162"/>
      <c r="AK83" s="162"/>
      <c r="AL83" s="162"/>
      <c r="AM83" s="164"/>
      <c r="AN83" s="174"/>
      <c r="AO83" s="182"/>
      <c r="AP83" s="180"/>
      <c r="AQ83" s="180"/>
      <c r="AR83" s="180"/>
      <c r="AS83" s="180"/>
      <c r="AT83" s="180"/>
      <c r="AU83" s="180"/>
      <c r="AV83" s="181"/>
      <c r="AW83" s="180"/>
      <c r="AX83" s="180"/>
      <c r="AY83" s="190"/>
      <c r="AZ83" s="190"/>
      <c r="BA83" s="190"/>
      <c r="BB83" s="190"/>
      <c r="BC83" s="189"/>
      <c r="BD83" s="189"/>
      <c r="BE83" s="189"/>
      <c r="BF83" s="196"/>
      <c r="BG83" s="190"/>
      <c r="BH83" s="190"/>
      <c r="BI83" s="194"/>
      <c r="BJ83" s="194"/>
      <c r="BK83" s="194"/>
      <c r="BL83" s="194"/>
      <c r="BM83" s="194"/>
      <c r="BN83" s="194"/>
      <c r="BO83" s="195"/>
      <c r="BP83" s="194"/>
      <c r="BQ83" s="194"/>
      <c r="BR83" s="202"/>
      <c r="BS83" s="202"/>
      <c r="BT83" s="202"/>
      <c r="BU83" s="202"/>
      <c r="BV83" s="201"/>
      <c r="BW83" s="201"/>
      <c r="BX83" s="201"/>
      <c r="BY83" s="202"/>
      <c r="BZ83" s="202"/>
      <c r="CA83" s="202"/>
    </row>
    <row r="84" spans="1:79" ht="151.5" customHeight="1">
      <c r="A84" s="121" t="str">
        <f t="array" ref="A84">IFERROR(INDEX(Riesgos!$A$7:$M$64,MATCH(E84,INDEX(Riesgos!$A$7:$M$64,,MATCH(E$7,Riesgos!$A$6:$M$6,0)),0),MATCH(A$7,Riesgos!$A$6:$M$6,0)),"")</f>
        <v/>
      </c>
      <c r="B84" s="125" t="str">
        <f t="array" ref="B84">IFERROR(INDEX(Riesgos!$A$7:$M$64,MATCH(E84,INDEX(Riesgos!$A$7:$M$64,,MATCH(E$7,Riesgos!$A$6:$M$6,0)),0),MATCH(B$7,Riesgos!$A$6:$M$6,0)),"")</f>
        <v/>
      </c>
      <c r="C84" s="125"/>
      <c r="D84" s="126" t="str">
        <f t="array" ref="D84">IFERROR(INDEX(Riesgos!$A$7:$M$64,MATCH(E84,INDEX(Riesgos!$A$7:$M$64,,MATCH(E$7,Riesgos!$A$6:$M$6,0)),0),MATCH(D$7,Riesgos!$A$6:$M$6,0)),"")</f>
        <v/>
      </c>
      <c r="E84" s="127"/>
      <c r="F84" s="127"/>
      <c r="G84" s="128" t="str">
        <f t="shared" si="2"/>
        <v/>
      </c>
      <c r="H84" s="129"/>
      <c r="I84" s="142" t="str">
        <f>IF(A83=A84,IFERROR(IF(AND(#REF!="Probabilidad",#REF!="Probabilidad"),(#REF!-(+#REF!*#REF!)),IF(#REF!="Probabilidad",(#REF!-(+#REF!*#REF!)),IF(#REF!="Impacto",#REF!,""))),""),IFERROR(IF(#REF!="Probabilidad",(#REF!-(+#REF!*#REF!)),IF(#REF!="Impacto",#REF!,"")),""))</f>
        <v/>
      </c>
      <c r="J84" s="143" t="str">
        <f>IFERROR(IF(I84="","",IF(I84&lt;='Listas y tablas'!$L$3,"Muy Baja",IF(I84&lt;='Listas y tablas'!$L$4,"Baja",IF(I84&lt;='Listas y tablas'!$L$5,"Media",IF(I84&lt;='Listas y tablas'!$L$6,"Alta","Muy Alta"))))),"")</f>
        <v/>
      </c>
      <c r="K84" s="144"/>
      <c r="L84" s="145"/>
      <c r="M84" s="141"/>
      <c r="N84" s="141"/>
      <c r="O84" s="141"/>
      <c r="P84" s="141"/>
      <c r="Q84" s="157"/>
      <c r="R84" s="141"/>
      <c r="S84" s="141"/>
      <c r="T84" s="141"/>
      <c r="U84" s="141"/>
      <c r="V84" s="158"/>
      <c r="W84" s="141"/>
      <c r="X84" s="141"/>
      <c r="Y84" s="141"/>
      <c r="Z84" s="141"/>
      <c r="AA84" s="141"/>
      <c r="AB84" s="141"/>
      <c r="AC84" s="163"/>
      <c r="AD84" s="141"/>
      <c r="AE84" s="141"/>
      <c r="AF84" s="164"/>
      <c r="AG84" s="164"/>
      <c r="AH84" s="164"/>
      <c r="AI84" s="173"/>
      <c r="AJ84" s="162"/>
      <c r="AK84" s="162"/>
      <c r="AL84" s="162"/>
      <c r="AM84" s="164"/>
      <c r="AN84" s="174"/>
      <c r="AO84" s="182"/>
      <c r="AP84" s="180"/>
      <c r="AQ84" s="180"/>
      <c r="AR84" s="180"/>
      <c r="AS84" s="180"/>
      <c r="AT84" s="180"/>
      <c r="AU84" s="180"/>
      <c r="AV84" s="181"/>
      <c r="AW84" s="180"/>
      <c r="AX84" s="180"/>
      <c r="AY84" s="190"/>
      <c r="AZ84" s="190"/>
      <c r="BA84" s="190"/>
      <c r="BB84" s="190"/>
      <c r="BC84" s="189"/>
      <c r="BD84" s="189"/>
      <c r="BE84" s="189"/>
      <c r="BF84" s="196"/>
      <c r="BG84" s="190"/>
      <c r="BH84" s="190"/>
      <c r="BI84" s="194"/>
      <c r="BJ84" s="194"/>
      <c r="BK84" s="194"/>
      <c r="BL84" s="194"/>
      <c r="BM84" s="194"/>
      <c r="BN84" s="194"/>
      <c r="BO84" s="195"/>
      <c r="BP84" s="194"/>
      <c r="BQ84" s="194"/>
      <c r="BR84" s="202"/>
      <c r="BS84" s="202"/>
      <c r="BT84" s="202"/>
      <c r="BU84" s="202"/>
      <c r="BV84" s="201"/>
      <c r="BW84" s="201"/>
      <c r="BX84" s="201"/>
      <c r="BY84" s="202"/>
      <c r="BZ84" s="202"/>
      <c r="CA84" s="202"/>
    </row>
    <row r="85" spans="1:79" ht="151.5" customHeight="1">
      <c r="A85" s="121" t="str">
        <f t="array" ref="A85">IFERROR(INDEX(Riesgos!$A$7:$M$64,MATCH(E85,INDEX(Riesgos!$A$7:$M$64,,MATCH(E$7,Riesgos!$A$6:$M$6,0)),0),MATCH(A$7,Riesgos!$A$6:$M$6,0)),"")</f>
        <v/>
      </c>
      <c r="B85" s="125" t="str">
        <f t="array" ref="B85">IFERROR(INDEX(Riesgos!$A$7:$M$64,MATCH(E85,INDEX(Riesgos!$A$7:$M$64,,MATCH(E$7,Riesgos!$A$6:$M$6,0)),0),MATCH(B$7,Riesgos!$A$6:$M$6,0)),"")</f>
        <v/>
      </c>
      <c r="C85" s="125"/>
      <c r="D85" s="126" t="str">
        <f t="array" ref="D85">IFERROR(INDEX(Riesgos!$A$7:$M$64,MATCH(E85,INDEX(Riesgos!$A$7:$M$64,,MATCH(E$7,Riesgos!$A$6:$M$6,0)),0),MATCH(D$7,Riesgos!$A$6:$M$6,0)),"")</f>
        <v/>
      </c>
      <c r="E85" s="127"/>
      <c r="F85" s="127"/>
      <c r="G85" s="128" t="str">
        <f t="shared" si="2"/>
        <v/>
      </c>
      <c r="H85" s="129"/>
      <c r="I85" s="142" t="str">
        <f>IF(A84=A85,IFERROR(IF(AND(#REF!="Probabilidad",#REF!="Probabilidad"),(#REF!-(+#REF!*#REF!)),IF(#REF!="Probabilidad",(#REF!-(+#REF!*#REF!)),IF(#REF!="Impacto",#REF!,""))),""),IFERROR(IF(#REF!="Probabilidad",(#REF!-(+#REF!*#REF!)),IF(#REF!="Impacto",#REF!,"")),""))</f>
        <v/>
      </c>
      <c r="J85" s="143" t="str">
        <f>IFERROR(IF(I85="","",IF(I85&lt;='Listas y tablas'!$L$3,"Muy Baja",IF(I85&lt;='Listas y tablas'!$L$4,"Baja",IF(I85&lt;='Listas y tablas'!$L$5,"Media",IF(I85&lt;='Listas y tablas'!$L$6,"Alta","Muy Alta"))))),"")</f>
        <v/>
      </c>
      <c r="K85" s="144"/>
      <c r="L85" s="145"/>
      <c r="M85" s="141"/>
      <c r="N85" s="141"/>
      <c r="O85" s="141"/>
      <c r="P85" s="141"/>
      <c r="Q85" s="157"/>
      <c r="R85" s="141"/>
      <c r="S85" s="141"/>
      <c r="T85" s="141"/>
      <c r="U85" s="141"/>
      <c r="V85" s="158"/>
      <c r="W85" s="141"/>
      <c r="X85" s="141"/>
      <c r="Y85" s="141"/>
      <c r="Z85" s="141"/>
      <c r="AA85" s="141"/>
      <c r="AB85" s="141"/>
      <c r="AC85" s="163"/>
      <c r="AD85" s="141"/>
      <c r="AE85" s="141"/>
      <c r="AF85" s="164"/>
      <c r="AG85" s="164"/>
      <c r="AH85" s="164"/>
      <c r="AI85" s="173"/>
      <c r="AJ85" s="162"/>
      <c r="AK85" s="162"/>
      <c r="AL85" s="162"/>
      <c r="AM85" s="164"/>
      <c r="AN85" s="174"/>
      <c r="AO85" s="182"/>
      <c r="AP85" s="180"/>
      <c r="AQ85" s="180"/>
      <c r="AR85" s="180"/>
      <c r="AS85" s="180"/>
      <c r="AT85" s="180"/>
      <c r="AU85" s="180"/>
      <c r="AV85" s="181"/>
      <c r="AW85" s="180"/>
      <c r="AX85" s="180"/>
      <c r="AY85" s="190"/>
      <c r="AZ85" s="190"/>
      <c r="BA85" s="190"/>
      <c r="BB85" s="190"/>
      <c r="BC85" s="189"/>
      <c r="BD85" s="189"/>
      <c r="BE85" s="189"/>
      <c r="BF85" s="196"/>
      <c r="BG85" s="190"/>
      <c r="BH85" s="190"/>
      <c r="BI85" s="194"/>
      <c r="BJ85" s="194"/>
      <c r="BK85" s="194"/>
      <c r="BL85" s="194"/>
      <c r="BM85" s="194"/>
      <c r="BN85" s="194"/>
      <c r="BO85" s="195"/>
      <c r="BP85" s="194"/>
      <c r="BQ85" s="194"/>
      <c r="BR85" s="202"/>
      <c r="BS85" s="202"/>
      <c r="BT85" s="202"/>
      <c r="BU85" s="202"/>
      <c r="BV85" s="201"/>
      <c r="BW85" s="201"/>
      <c r="BX85" s="201"/>
      <c r="BY85" s="202"/>
      <c r="BZ85" s="202"/>
      <c r="CA85" s="202"/>
    </row>
    <row r="86" spans="1:79" ht="151.5" customHeight="1">
      <c r="A86" s="121" t="str">
        <f t="array" ref="A86">IFERROR(INDEX(Riesgos!$A$7:$M$64,MATCH(E86,INDEX(Riesgos!$A$7:$M$64,,MATCH(E$7,Riesgos!$A$6:$M$6,0)),0),MATCH(A$7,Riesgos!$A$6:$M$6,0)),"")</f>
        <v/>
      </c>
      <c r="B86" s="125" t="str">
        <f t="array" ref="B86">IFERROR(INDEX(Riesgos!$A$7:$M$64,MATCH(E86,INDEX(Riesgos!$A$7:$M$64,,MATCH(E$7,Riesgos!$A$6:$M$6,0)),0),MATCH(B$7,Riesgos!$A$6:$M$6,0)),"")</f>
        <v/>
      </c>
      <c r="C86" s="125"/>
      <c r="D86" s="126" t="str">
        <f t="array" ref="D86">IFERROR(INDEX(Riesgos!$A$7:$M$64,MATCH(E86,INDEX(Riesgos!$A$7:$M$64,,MATCH(E$7,Riesgos!$A$6:$M$6,0)),0),MATCH(D$7,Riesgos!$A$6:$M$6,0)),"")</f>
        <v/>
      </c>
      <c r="E86" s="127"/>
      <c r="F86" s="127"/>
      <c r="G86" s="128" t="str">
        <f t="shared" si="2"/>
        <v/>
      </c>
      <c r="H86" s="129"/>
      <c r="I86" s="142" t="str">
        <f>IF(A85=A86,IFERROR(IF(AND(#REF!="Probabilidad",#REF!="Probabilidad"),(#REF!-(+#REF!*#REF!)),IF(#REF!="Probabilidad",(#REF!-(+#REF!*#REF!)),IF(#REF!="Impacto",#REF!,""))),""),IFERROR(IF(#REF!="Probabilidad",(#REF!-(+#REF!*#REF!)),IF(#REF!="Impacto",#REF!,"")),""))</f>
        <v/>
      </c>
      <c r="J86" s="143" t="str">
        <f>IFERROR(IF(I86="","",IF(I86&lt;='Listas y tablas'!$L$3,"Muy Baja",IF(I86&lt;='Listas y tablas'!$L$4,"Baja",IF(I86&lt;='Listas y tablas'!$L$5,"Media",IF(I86&lt;='Listas y tablas'!$L$6,"Alta","Muy Alta"))))),"")</f>
        <v/>
      </c>
      <c r="K86" s="144"/>
      <c r="L86" s="145"/>
      <c r="M86" s="141"/>
      <c r="N86" s="141"/>
      <c r="O86" s="141"/>
      <c r="P86" s="141"/>
      <c r="Q86" s="157"/>
      <c r="R86" s="141"/>
      <c r="S86" s="141"/>
      <c r="T86" s="141"/>
      <c r="U86" s="141"/>
      <c r="V86" s="158"/>
      <c r="W86" s="141"/>
      <c r="X86" s="141"/>
      <c r="Y86" s="141"/>
      <c r="Z86" s="141"/>
      <c r="AA86" s="141"/>
      <c r="AB86" s="141"/>
      <c r="AC86" s="163"/>
      <c r="AD86" s="141"/>
      <c r="AE86" s="141"/>
      <c r="AF86" s="164"/>
      <c r="AG86" s="164"/>
      <c r="AH86" s="164"/>
      <c r="AI86" s="173"/>
      <c r="AJ86" s="162"/>
      <c r="AK86" s="162"/>
      <c r="AL86" s="162"/>
      <c r="AM86" s="164"/>
      <c r="AN86" s="174"/>
      <c r="AO86" s="182"/>
      <c r="AP86" s="180"/>
      <c r="AQ86" s="180"/>
      <c r="AR86" s="180"/>
      <c r="AS86" s="180"/>
      <c r="AT86" s="180"/>
      <c r="AU86" s="180"/>
      <c r="AV86" s="181"/>
      <c r="AW86" s="180"/>
      <c r="AX86" s="180"/>
      <c r="AY86" s="190"/>
      <c r="AZ86" s="190"/>
      <c r="BA86" s="190"/>
      <c r="BB86" s="190"/>
      <c r="BC86" s="189"/>
      <c r="BD86" s="189"/>
      <c r="BE86" s="189"/>
      <c r="BF86" s="196"/>
      <c r="BG86" s="190"/>
      <c r="BH86" s="190"/>
      <c r="BI86" s="194"/>
      <c r="BJ86" s="194"/>
      <c r="BK86" s="194"/>
      <c r="BL86" s="194"/>
      <c r="BM86" s="194"/>
      <c r="BN86" s="194"/>
      <c r="BO86" s="195"/>
      <c r="BP86" s="194"/>
      <c r="BQ86" s="194"/>
      <c r="BR86" s="202"/>
      <c r="BS86" s="202"/>
      <c r="BT86" s="202"/>
      <c r="BU86" s="202"/>
      <c r="BV86" s="201"/>
      <c r="BW86" s="201"/>
      <c r="BX86" s="201"/>
      <c r="BY86" s="202"/>
      <c r="BZ86" s="202"/>
      <c r="CA86" s="202"/>
    </row>
    <row r="87" spans="1:79" ht="151.5" customHeight="1">
      <c r="A87" s="121" t="str">
        <f t="array" ref="A87">IFERROR(INDEX(Riesgos!$A$7:$M$64,MATCH(E87,INDEX(Riesgos!$A$7:$M$64,,MATCH(E$7,Riesgos!$A$6:$M$6,0)),0),MATCH(A$7,Riesgos!$A$6:$M$6,0)),"")</f>
        <v/>
      </c>
      <c r="B87" s="125" t="str">
        <f t="array" ref="B87">IFERROR(INDEX(Riesgos!$A$7:$M$64,MATCH(E87,INDEX(Riesgos!$A$7:$M$64,,MATCH(E$7,Riesgos!$A$6:$M$6,0)),0),MATCH(B$7,Riesgos!$A$6:$M$6,0)),"")</f>
        <v/>
      </c>
      <c r="C87" s="125"/>
      <c r="D87" s="126" t="str">
        <f t="array" ref="D87">IFERROR(INDEX(Riesgos!$A$7:$M$64,MATCH(E87,INDEX(Riesgos!$A$7:$M$64,,MATCH(E$7,Riesgos!$A$6:$M$6,0)),0),MATCH(D$7,Riesgos!$A$6:$M$6,0)),"")</f>
        <v/>
      </c>
      <c r="E87" s="127"/>
      <c r="F87" s="127"/>
      <c r="G87" s="128" t="str">
        <f t="shared" si="2"/>
        <v/>
      </c>
      <c r="H87" s="129"/>
      <c r="I87" s="142" t="str">
        <f>IF(A86=A87,IFERROR(IF(AND(#REF!="Probabilidad",#REF!="Probabilidad"),(#REF!-(+#REF!*#REF!)),IF(#REF!="Probabilidad",(#REF!-(+#REF!*#REF!)),IF(#REF!="Impacto",#REF!,""))),""),IFERROR(IF(#REF!="Probabilidad",(#REF!-(+#REF!*#REF!)),IF(#REF!="Impacto",#REF!,"")),""))</f>
        <v/>
      </c>
      <c r="J87" s="143" t="str">
        <f>IFERROR(IF(I87="","",IF(I87&lt;='Listas y tablas'!$L$3,"Muy Baja",IF(I87&lt;='Listas y tablas'!$L$4,"Baja",IF(I87&lt;='Listas y tablas'!$L$5,"Media",IF(I87&lt;='Listas y tablas'!$L$6,"Alta","Muy Alta"))))),"")</f>
        <v/>
      </c>
      <c r="K87" s="144"/>
      <c r="L87" s="145"/>
      <c r="M87" s="141"/>
      <c r="N87" s="141"/>
      <c r="O87" s="141"/>
      <c r="P87" s="141"/>
      <c r="Q87" s="157"/>
      <c r="R87" s="141"/>
      <c r="S87" s="141"/>
      <c r="T87" s="141"/>
      <c r="U87" s="141"/>
      <c r="V87" s="158"/>
      <c r="W87" s="141"/>
      <c r="X87" s="141"/>
      <c r="Y87" s="141"/>
      <c r="Z87" s="141"/>
      <c r="AA87" s="141"/>
      <c r="AB87" s="141"/>
      <c r="AC87" s="163"/>
      <c r="AD87" s="141"/>
      <c r="AE87" s="141"/>
      <c r="AF87" s="164"/>
      <c r="AG87" s="164"/>
      <c r="AH87" s="164"/>
      <c r="AI87" s="173"/>
      <c r="AJ87" s="162"/>
      <c r="AK87" s="162"/>
      <c r="AL87" s="162"/>
      <c r="AM87" s="164"/>
      <c r="AN87" s="174"/>
      <c r="AO87" s="182"/>
      <c r="AP87" s="180"/>
      <c r="AQ87" s="180"/>
      <c r="AR87" s="180"/>
      <c r="AS87" s="180"/>
      <c r="AT87" s="180"/>
      <c r="AU87" s="180"/>
      <c r="AV87" s="181"/>
      <c r="AW87" s="180"/>
      <c r="AX87" s="180"/>
      <c r="AY87" s="190"/>
      <c r="AZ87" s="190"/>
      <c r="BA87" s="190"/>
      <c r="BB87" s="190"/>
      <c r="BC87" s="189"/>
      <c r="BD87" s="189"/>
      <c r="BE87" s="189"/>
      <c r="BF87" s="196"/>
      <c r="BG87" s="190"/>
      <c r="BH87" s="190"/>
      <c r="BI87" s="194"/>
      <c r="BJ87" s="194"/>
      <c r="BK87" s="194"/>
      <c r="BL87" s="194"/>
      <c r="BM87" s="194"/>
      <c r="BN87" s="194"/>
      <c r="BO87" s="195"/>
      <c r="BP87" s="194"/>
      <c r="BQ87" s="194"/>
      <c r="BR87" s="202"/>
      <c r="BS87" s="202"/>
      <c r="BT87" s="202"/>
      <c r="BU87" s="202"/>
      <c r="BV87" s="201"/>
      <c r="BW87" s="201"/>
      <c r="BX87" s="201"/>
      <c r="BY87" s="202"/>
      <c r="BZ87" s="202"/>
      <c r="CA87" s="202"/>
    </row>
    <row r="88" spans="1:79" ht="151.5" customHeight="1">
      <c r="A88" s="121" t="str">
        <f t="array" ref="A88">IFERROR(INDEX(Riesgos!$A$7:$M$64,MATCH(E88,INDEX(Riesgos!$A$7:$M$64,,MATCH(E$7,Riesgos!$A$6:$M$6,0)),0),MATCH(A$7,Riesgos!$A$6:$M$6,0)),"")</f>
        <v/>
      </c>
      <c r="B88" s="125" t="str">
        <f t="array" ref="B88">IFERROR(INDEX(Riesgos!$A$7:$M$64,MATCH(E88,INDEX(Riesgos!$A$7:$M$64,,MATCH(E$7,Riesgos!$A$6:$M$6,0)),0),MATCH(B$7,Riesgos!$A$6:$M$6,0)),"")</f>
        <v/>
      </c>
      <c r="C88" s="125"/>
      <c r="D88" s="126" t="str">
        <f t="array" ref="D88">IFERROR(INDEX(Riesgos!$A$7:$M$64,MATCH(E88,INDEX(Riesgos!$A$7:$M$64,,MATCH(E$7,Riesgos!$A$6:$M$6,0)),0),MATCH(D$7,Riesgos!$A$6:$M$6,0)),"")</f>
        <v/>
      </c>
      <c r="E88" s="127"/>
      <c r="F88" s="127"/>
      <c r="G88" s="128" t="str">
        <f t="shared" si="2"/>
        <v/>
      </c>
      <c r="H88" s="129"/>
      <c r="I88" s="142" t="str">
        <f>IF(A87=A88,IFERROR(IF(AND(#REF!="Probabilidad",#REF!="Probabilidad"),(#REF!-(+#REF!*#REF!)),IF(#REF!="Probabilidad",(#REF!-(+#REF!*#REF!)),IF(#REF!="Impacto",#REF!,""))),""),IFERROR(IF(#REF!="Probabilidad",(#REF!-(+#REF!*#REF!)),IF(#REF!="Impacto",#REF!,"")),""))</f>
        <v/>
      </c>
      <c r="J88" s="143" t="str">
        <f>IFERROR(IF(I88="","",IF(I88&lt;='Listas y tablas'!$L$3,"Muy Baja",IF(I88&lt;='Listas y tablas'!$L$4,"Baja",IF(I88&lt;='Listas y tablas'!$L$5,"Media",IF(I88&lt;='Listas y tablas'!$L$6,"Alta","Muy Alta"))))),"")</f>
        <v/>
      </c>
      <c r="K88" s="144"/>
      <c r="L88" s="145"/>
      <c r="M88" s="141"/>
      <c r="N88" s="141"/>
      <c r="O88" s="141"/>
      <c r="P88" s="141"/>
      <c r="Q88" s="157"/>
      <c r="R88" s="141"/>
      <c r="S88" s="141"/>
      <c r="T88" s="141"/>
      <c r="U88" s="141"/>
      <c r="V88" s="158"/>
      <c r="W88" s="141"/>
      <c r="X88" s="141"/>
      <c r="Y88" s="141"/>
      <c r="Z88" s="141"/>
      <c r="AA88" s="141"/>
      <c r="AB88" s="141"/>
      <c r="AC88" s="163"/>
      <c r="AD88" s="141"/>
      <c r="AE88" s="141"/>
      <c r="AF88" s="164"/>
      <c r="AG88" s="164"/>
      <c r="AH88" s="164"/>
      <c r="AI88" s="173"/>
      <c r="AJ88" s="162"/>
      <c r="AK88" s="162"/>
      <c r="AL88" s="162"/>
      <c r="AM88" s="164"/>
      <c r="AN88" s="174"/>
      <c r="AO88" s="182"/>
      <c r="AP88" s="180"/>
      <c r="AQ88" s="180"/>
      <c r="AR88" s="180"/>
      <c r="AS88" s="180"/>
      <c r="AT88" s="180"/>
      <c r="AU88" s="180"/>
      <c r="AV88" s="181"/>
      <c r="AW88" s="180"/>
      <c r="AX88" s="180"/>
      <c r="AY88" s="190"/>
      <c r="AZ88" s="190"/>
      <c r="BA88" s="190"/>
      <c r="BB88" s="190"/>
      <c r="BC88" s="189"/>
      <c r="BD88" s="189"/>
      <c r="BE88" s="189"/>
      <c r="BF88" s="196"/>
      <c r="BG88" s="190"/>
      <c r="BH88" s="190"/>
      <c r="BI88" s="194"/>
      <c r="BJ88" s="194"/>
      <c r="BK88" s="194"/>
      <c r="BL88" s="194"/>
      <c r="BM88" s="194"/>
      <c r="BN88" s="194"/>
      <c r="BO88" s="195"/>
      <c r="BP88" s="194"/>
      <c r="BQ88" s="194"/>
      <c r="BR88" s="202"/>
      <c r="BS88" s="202"/>
      <c r="BT88" s="202"/>
      <c r="BU88" s="202"/>
      <c r="BV88" s="201"/>
      <c r="BW88" s="201"/>
      <c r="BX88" s="201"/>
      <c r="BY88" s="202"/>
      <c r="BZ88" s="202"/>
      <c r="CA88" s="202"/>
    </row>
    <row r="89" spans="1:79" ht="151.5" customHeight="1">
      <c r="A89" s="121" t="str">
        <f t="array" ref="A89">IFERROR(INDEX(Riesgos!$A$7:$M$64,MATCH(E89,INDEX(Riesgos!$A$7:$M$64,,MATCH(E$7,Riesgos!$A$6:$M$6,0)),0),MATCH(A$7,Riesgos!$A$6:$M$6,0)),"")</f>
        <v/>
      </c>
      <c r="B89" s="125" t="str">
        <f t="array" ref="B89">IFERROR(INDEX(Riesgos!$A$7:$M$64,MATCH(E89,INDEX(Riesgos!$A$7:$M$64,,MATCH(E$7,Riesgos!$A$6:$M$6,0)),0),MATCH(B$7,Riesgos!$A$6:$M$6,0)),"")</f>
        <v/>
      </c>
      <c r="C89" s="125"/>
      <c r="D89" s="126" t="str">
        <f t="array" ref="D89">IFERROR(INDEX(Riesgos!$A$7:$M$64,MATCH(E89,INDEX(Riesgos!$A$7:$M$64,,MATCH(E$7,Riesgos!$A$6:$M$6,0)),0),MATCH(D$7,Riesgos!$A$6:$M$6,0)),"")</f>
        <v/>
      </c>
      <c r="E89" s="127"/>
      <c r="F89" s="127"/>
      <c r="G89" s="128" t="str">
        <f t="shared" si="2"/>
        <v/>
      </c>
      <c r="H89" s="129"/>
      <c r="I89" s="142" t="str">
        <f>IF(A88=A89,IFERROR(IF(AND(#REF!="Probabilidad",#REF!="Probabilidad"),(#REF!-(+#REF!*#REF!)),IF(#REF!="Probabilidad",(#REF!-(+#REF!*#REF!)),IF(#REF!="Impacto",#REF!,""))),""),IFERROR(IF(#REF!="Probabilidad",(#REF!-(+#REF!*#REF!)),IF(#REF!="Impacto",#REF!,"")),""))</f>
        <v/>
      </c>
      <c r="J89" s="143" t="str">
        <f>IFERROR(IF(I89="","",IF(I89&lt;='Listas y tablas'!$L$3,"Muy Baja",IF(I89&lt;='Listas y tablas'!$L$4,"Baja",IF(I89&lt;='Listas y tablas'!$L$5,"Media",IF(I89&lt;='Listas y tablas'!$L$6,"Alta","Muy Alta"))))),"")</f>
        <v/>
      </c>
      <c r="K89" s="144"/>
      <c r="L89" s="145"/>
      <c r="M89" s="141"/>
      <c r="N89" s="141"/>
      <c r="O89" s="141"/>
      <c r="P89" s="141"/>
      <c r="Q89" s="157"/>
      <c r="R89" s="141"/>
      <c r="S89" s="141"/>
      <c r="T89" s="141"/>
      <c r="U89" s="141"/>
      <c r="V89" s="158"/>
      <c r="W89" s="141"/>
      <c r="X89" s="141"/>
      <c r="Y89" s="141"/>
      <c r="Z89" s="141"/>
      <c r="AA89" s="141"/>
      <c r="AB89" s="141"/>
      <c r="AC89" s="163"/>
      <c r="AD89" s="141"/>
      <c r="AE89" s="141"/>
      <c r="AF89" s="164"/>
      <c r="AG89" s="164"/>
      <c r="AH89" s="164"/>
      <c r="AI89" s="173"/>
      <c r="AJ89" s="162"/>
      <c r="AK89" s="162"/>
      <c r="AL89" s="162"/>
      <c r="AM89" s="164"/>
      <c r="AN89" s="174"/>
      <c r="AO89" s="182"/>
      <c r="AP89" s="180"/>
      <c r="AQ89" s="180"/>
      <c r="AR89" s="180"/>
      <c r="AS89" s="180"/>
      <c r="AT89" s="180"/>
      <c r="AU89" s="180"/>
      <c r="AV89" s="181"/>
      <c r="AW89" s="180"/>
      <c r="AX89" s="180"/>
      <c r="AY89" s="190"/>
      <c r="AZ89" s="190"/>
      <c r="BA89" s="190"/>
      <c r="BB89" s="190"/>
      <c r="BC89" s="189"/>
      <c r="BD89" s="189"/>
      <c r="BE89" s="189"/>
      <c r="BF89" s="196"/>
      <c r="BG89" s="190"/>
      <c r="BH89" s="190"/>
      <c r="BI89" s="194"/>
      <c r="BJ89" s="194"/>
      <c r="BK89" s="194"/>
      <c r="BL89" s="194"/>
      <c r="BM89" s="194"/>
      <c r="BN89" s="194"/>
      <c r="BO89" s="195"/>
      <c r="BP89" s="194"/>
      <c r="BQ89" s="194"/>
      <c r="BR89" s="202"/>
      <c r="BS89" s="202"/>
      <c r="BT89" s="202"/>
      <c r="BU89" s="202"/>
      <c r="BV89" s="201"/>
      <c r="BW89" s="201"/>
      <c r="BX89" s="201"/>
      <c r="BY89" s="202"/>
      <c r="BZ89" s="202"/>
      <c r="CA89" s="202"/>
    </row>
    <row r="90" spans="1:79" ht="151.5" customHeight="1">
      <c r="A90" s="121" t="str">
        <f t="array" ref="A90">IFERROR(INDEX(Riesgos!$A$7:$M$64,MATCH(E90,INDEX(Riesgos!$A$7:$M$64,,MATCH(E$7,Riesgos!$A$6:$M$6,0)),0),MATCH(A$7,Riesgos!$A$6:$M$6,0)),"")</f>
        <v/>
      </c>
      <c r="B90" s="125" t="str">
        <f t="array" ref="B90">IFERROR(INDEX(Riesgos!$A$7:$M$64,MATCH(E90,INDEX(Riesgos!$A$7:$M$64,,MATCH(E$7,Riesgos!$A$6:$M$6,0)),0),MATCH(B$7,Riesgos!$A$6:$M$6,0)),"")</f>
        <v/>
      </c>
      <c r="C90" s="125"/>
      <c r="D90" s="126" t="str">
        <f t="array" ref="D90">IFERROR(INDEX(Riesgos!$A$7:$M$64,MATCH(E90,INDEX(Riesgos!$A$7:$M$64,,MATCH(E$7,Riesgos!$A$6:$M$6,0)),0),MATCH(D$7,Riesgos!$A$6:$M$6,0)),"")</f>
        <v/>
      </c>
      <c r="E90" s="127"/>
      <c r="F90" s="127"/>
      <c r="G90" s="128" t="str">
        <f t="shared" si="2"/>
        <v/>
      </c>
      <c r="H90" s="129"/>
      <c r="I90" s="142" t="str">
        <f>IF(A89=A90,IFERROR(IF(AND(#REF!="Probabilidad",#REF!="Probabilidad"),(#REF!-(+#REF!*#REF!)),IF(#REF!="Probabilidad",(#REF!-(+#REF!*#REF!)),IF(#REF!="Impacto",#REF!,""))),""),IFERROR(IF(#REF!="Probabilidad",(#REF!-(+#REF!*#REF!)),IF(#REF!="Impacto",#REF!,"")),""))</f>
        <v/>
      </c>
      <c r="J90" s="143" t="str">
        <f>IFERROR(IF(I90="","",IF(I90&lt;='Listas y tablas'!$L$3,"Muy Baja",IF(I90&lt;='Listas y tablas'!$L$4,"Baja",IF(I90&lt;='Listas y tablas'!$L$5,"Media",IF(I90&lt;='Listas y tablas'!$L$6,"Alta","Muy Alta"))))),"")</f>
        <v/>
      </c>
      <c r="K90" s="144"/>
      <c r="L90" s="145"/>
      <c r="M90" s="141"/>
      <c r="N90" s="141"/>
      <c r="O90" s="141"/>
      <c r="P90" s="141"/>
      <c r="Q90" s="157"/>
      <c r="R90" s="141"/>
      <c r="S90" s="141"/>
      <c r="T90" s="141"/>
      <c r="U90" s="141"/>
      <c r="V90" s="158"/>
      <c r="W90" s="141"/>
      <c r="X90" s="141"/>
      <c r="Y90" s="141"/>
      <c r="Z90" s="141"/>
      <c r="AA90" s="141"/>
      <c r="AB90" s="141"/>
      <c r="AC90" s="163"/>
      <c r="AD90" s="141"/>
      <c r="AE90" s="141"/>
      <c r="AF90" s="164"/>
      <c r="AG90" s="164"/>
      <c r="AH90" s="164"/>
      <c r="AI90" s="173"/>
      <c r="AJ90" s="162"/>
      <c r="AK90" s="162"/>
      <c r="AL90" s="162"/>
      <c r="AM90" s="164"/>
      <c r="AN90" s="174"/>
      <c r="AO90" s="182"/>
      <c r="AP90" s="180"/>
      <c r="AQ90" s="180"/>
      <c r="AR90" s="180"/>
      <c r="AS90" s="180"/>
      <c r="AT90" s="180"/>
      <c r="AU90" s="180"/>
      <c r="AV90" s="181"/>
      <c r="AW90" s="180"/>
      <c r="AX90" s="180"/>
      <c r="AY90" s="190"/>
      <c r="AZ90" s="190"/>
      <c r="BA90" s="190"/>
      <c r="BB90" s="190"/>
      <c r="BC90" s="189"/>
      <c r="BD90" s="189"/>
      <c r="BE90" s="189"/>
      <c r="BF90" s="196"/>
      <c r="BG90" s="190"/>
      <c r="BH90" s="190"/>
      <c r="BI90" s="194"/>
      <c r="BJ90" s="194"/>
      <c r="BK90" s="194"/>
      <c r="BL90" s="194"/>
      <c r="BM90" s="194"/>
      <c r="BN90" s="194"/>
      <c r="BO90" s="195"/>
      <c r="BP90" s="194"/>
      <c r="BQ90" s="194"/>
      <c r="BR90" s="202"/>
      <c r="BS90" s="202"/>
      <c r="BT90" s="202"/>
      <c r="BU90" s="202"/>
      <c r="BV90" s="201"/>
      <c r="BW90" s="201"/>
      <c r="BX90" s="201"/>
      <c r="BY90" s="202"/>
      <c r="BZ90" s="202"/>
      <c r="CA90" s="202"/>
    </row>
    <row r="91" spans="1:79" ht="151.5" customHeight="1">
      <c r="A91" s="121" t="str">
        <f t="array" ref="A91">IFERROR(INDEX(Riesgos!$A$7:$M$64,MATCH(E91,INDEX(Riesgos!$A$7:$M$64,,MATCH(E$7,Riesgos!$A$6:$M$6,0)),0),MATCH(A$7,Riesgos!$A$6:$M$6,0)),"")</f>
        <v/>
      </c>
      <c r="B91" s="125" t="str">
        <f t="array" ref="B91">IFERROR(INDEX(Riesgos!$A$7:$M$64,MATCH(E91,INDEX(Riesgos!$A$7:$M$64,,MATCH(E$7,Riesgos!$A$6:$M$6,0)),0),MATCH(B$7,Riesgos!$A$6:$M$6,0)),"")</f>
        <v/>
      </c>
      <c r="C91" s="125"/>
      <c r="D91" s="126" t="str">
        <f t="array" ref="D91">IFERROR(INDEX(Riesgos!$A$7:$M$64,MATCH(E91,INDEX(Riesgos!$A$7:$M$64,,MATCH(E$7,Riesgos!$A$6:$M$6,0)),0),MATCH(D$7,Riesgos!$A$6:$M$6,0)),"")</f>
        <v/>
      </c>
      <c r="E91" s="127"/>
      <c r="F91" s="127"/>
      <c r="G91" s="128" t="str">
        <f t="shared" si="2"/>
        <v/>
      </c>
      <c r="H91" s="129"/>
      <c r="I91" s="142" t="str">
        <f>IF(A90=A91,IFERROR(IF(AND(#REF!="Probabilidad",#REF!="Probabilidad"),(#REF!-(+#REF!*#REF!)),IF(#REF!="Probabilidad",(#REF!-(+#REF!*#REF!)),IF(#REF!="Impacto",#REF!,""))),""),IFERROR(IF(#REF!="Probabilidad",(#REF!-(+#REF!*#REF!)),IF(#REF!="Impacto",#REF!,"")),""))</f>
        <v/>
      </c>
      <c r="J91" s="143" t="str">
        <f>IFERROR(IF(I91="","",IF(I91&lt;='Listas y tablas'!$L$3,"Muy Baja",IF(I91&lt;='Listas y tablas'!$L$4,"Baja",IF(I91&lt;='Listas y tablas'!$L$5,"Media",IF(I91&lt;='Listas y tablas'!$L$6,"Alta","Muy Alta"))))),"")</f>
        <v/>
      </c>
      <c r="K91" s="144"/>
      <c r="L91" s="145"/>
      <c r="M91" s="141"/>
      <c r="N91" s="141"/>
      <c r="O91" s="141"/>
      <c r="P91" s="141"/>
      <c r="Q91" s="157"/>
      <c r="R91" s="141"/>
      <c r="S91" s="141"/>
      <c r="T91" s="141"/>
      <c r="U91" s="141"/>
      <c r="V91" s="158"/>
      <c r="W91" s="141"/>
      <c r="X91" s="141"/>
      <c r="Y91" s="141"/>
      <c r="Z91" s="141"/>
      <c r="AA91" s="141"/>
      <c r="AB91" s="141"/>
      <c r="AC91" s="163"/>
      <c r="AD91" s="141"/>
      <c r="AE91" s="141"/>
      <c r="AF91" s="164"/>
      <c r="AG91" s="164"/>
      <c r="AH91" s="164"/>
      <c r="AI91" s="173"/>
      <c r="AJ91" s="162"/>
      <c r="AK91" s="162"/>
      <c r="AL91" s="162"/>
      <c r="AM91" s="164"/>
      <c r="AN91" s="174"/>
      <c r="AO91" s="182"/>
      <c r="AP91" s="180"/>
      <c r="AQ91" s="180"/>
      <c r="AR91" s="180"/>
      <c r="AS91" s="180"/>
      <c r="AT91" s="180"/>
      <c r="AU91" s="180"/>
      <c r="AV91" s="181"/>
      <c r="AW91" s="180"/>
      <c r="AX91" s="180"/>
      <c r="AY91" s="190"/>
      <c r="AZ91" s="190"/>
      <c r="BA91" s="190"/>
      <c r="BB91" s="190"/>
      <c r="BC91" s="189"/>
      <c r="BD91" s="189"/>
      <c r="BE91" s="189"/>
      <c r="BF91" s="196"/>
      <c r="BG91" s="190"/>
      <c r="BH91" s="190"/>
      <c r="BI91" s="194"/>
      <c r="BJ91" s="194"/>
      <c r="BK91" s="194"/>
      <c r="BL91" s="194"/>
      <c r="BM91" s="194"/>
      <c r="BN91" s="194"/>
      <c r="BO91" s="195"/>
      <c r="BP91" s="194"/>
      <c r="BQ91" s="194"/>
      <c r="BR91" s="202"/>
      <c r="BS91" s="202"/>
      <c r="BT91" s="202"/>
      <c r="BU91" s="202"/>
      <c r="BV91" s="201"/>
      <c r="BW91" s="201"/>
      <c r="BX91" s="201"/>
      <c r="BY91" s="202"/>
      <c r="BZ91" s="202"/>
      <c r="CA91" s="202"/>
    </row>
    <row r="92" spans="1:79" ht="151.5" customHeight="1">
      <c r="A92" s="121" t="str">
        <f t="array" ref="A92">IFERROR(INDEX(Riesgos!$A$7:$M$64,MATCH(E92,INDEX(Riesgos!$A$7:$M$64,,MATCH(E$7,Riesgos!$A$6:$M$6,0)),0),MATCH(A$7,Riesgos!$A$6:$M$6,0)),"")</f>
        <v/>
      </c>
      <c r="B92" s="125" t="str">
        <f t="array" ref="B92">IFERROR(INDEX(Riesgos!$A$7:$M$64,MATCH(E92,INDEX(Riesgos!$A$7:$M$64,,MATCH(E$7,Riesgos!$A$6:$M$6,0)),0),MATCH(B$7,Riesgos!$A$6:$M$6,0)),"")</f>
        <v/>
      </c>
      <c r="C92" s="125"/>
      <c r="D92" s="126" t="str">
        <f t="array" ref="D92">IFERROR(INDEX(Riesgos!$A$7:$M$64,MATCH(E92,INDEX(Riesgos!$A$7:$M$64,,MATCH(E$7,Riesgos!$A$6:$M$6,0)),0),MATCH(D$7,Riesgos!$A$6:$M$6,0)),"")</f>
        <v/>
      </c>
      <c r="E92" s="127"/>
      <c r="F92" s="127"/>
      <c r="G92" s="128" t="str">
        <f t="shared" si="2"/>
        <v/>
      </c>
      <c r="H92" s="129"/>
      <c r="I92" s="142" t="str">
        <f>IF(A91=A92,IFERROR(IF(AND(#REF!="Probabilidad",#REF!="Probabilidad"),(#REF!-(+#REF!*#REF!)),IF(#REF!="Probabilidad",(#REF!-(+#REF!*#REF!)),IF(#REF!="Impacto",#REF!,""))),""),IFERROR(IF(#REF!="Probabilidad",(#REF!-(+#REF!*#REF!)),IF(#REF!="Impacto",#REF!,"")),""))</f>
        <v/>
      </c>
      <c r="J92" s="143" t="str">
        <f>IFERROR(IF(I92="","",IF(I92&lt;='Listas y tablas'!$L$3,"Muy Baja",IF(I92&lt;='Listas y tablas'!$L$4,"Baja",IF(I92&lt;='Listas y tablas'!$L$5,"Media",IF(I92&lt;='Listas y tablas'!$L$6,"Alta","Muy Alta"))))),"")</f>
        <v/>
      </c>
      <c r="K92" s="144"/>
      <c r="L92" s="145"/>
      <c r="M92" s="141"/>
      <c r="N92" s="141"/>
      <c r="O92" s="141"/>
      <c r="P92" s="141"/>
      <c r="Q92" s="157"/>
      <c r="R92" s="141"/>
      <c r="S92" s="141"/>
      <c r="T92" s="141"/>
      <c r="U92" s="141"/>
      <c r="V92" s="158"/>
      <c r="W92" s="141"/>
      <c r="X92" s="141"/>
      <c r="Y92" s="141"/>
      <c r="Z92" s="141"/>
      <c r="AA92" s="141"/>
      <c r="AB92" s="141"/>
      <c r="AC92" s="163"/>
      <c r="AD92" s="141"/>
      <c r="AE92" s="141"/>
      <c r="AF92" s="164"/>
      <c r="AG92" s="164"/>
      <c r="AH92" s="164"/>
      <c r="AI92" s="173"/>
      <c r="AJ92" s="162"/>
      <c r="AK92" s="162"/>
      <c r="AL92" s="162"/>
      <c r="AM92" s="164"/>
      <c r="AN92" s="174"/>
      <c r="AO92" s="182"/>
      <c r="AP92" s="180"/>
      <c r="AQ92" s="180"/>
      <c r="AR92" s="180"/>
      <c r="AS92" s="180"/>
      <c r="AT92" s="180"/>
      <c r="AU92" s="180"/>
      <c r="AV92" s="181"/>
      <c r="AW92" s="180"/>
      <c r="AX92" s="180"/>
      <c r="AY92" s="190"/>
      <c r="AZ92" s="190"/>
      <c r="BA92" s="190"/>
      <c r="BB92" s="190"/>
      <c r="BC92" s="189"/>
      <c r="BD92" s="189"/>
      <c r="BE92" s="189"/>
      <c r="BF92" s="196"/>
      <c r="BG92" s="190"/>
      <c r="BH92" s="190"/>
      <c r="BI92" s="194"/>
      <c r="BJ92" s="194"/>
      <c r="BK92" s="194"/>
      <c r="BL92" s="194"/>
      <c r="BM92" s="194"/>
      <c r="BN92" s="194"/>
      <c r="BO92" s="195"/>
      <c r="BP92" s="194"/>
      <c r="BQ92" s="194"/>
      <c r="BR92" s="202"/>
      <c r="BS92" s="202"/>
      <c r="BT92" s="202"/>
      <c r="BU92" s="202"/>
      <c r="BV92" s="201"/>
      <c r="BW92" s="201"/>
      <c r="BX92" s="201"/>
      <c r="BY92" s="202"/>
      <c r="BZ92" s="202"/>
      <c r="CA92" s="202"/>
    </row>
    <row r="93" spans="1:79" ht="151.5" customHeight="1">
      <c r="A93" s="121" t="str">
        <f t="array" ref="A93">IFERROR(INDEX(Riesgos!$A$7:$M$64,MATCH(E93,INDEX(Riesgos!$A$7:$M$64,,MATCH(E$7,Riesgos!$A$6:$M$6,0)),0),MATCH(A$7,Riesgos!$A$6:$M$6,0)),"")</f>
        <v/>
      </c>
      <c r="B93" s="125" t="str">
        <f t="array" ref="B93">IFERROR(INDEX(Riesgos!$A$7:$M$64,MATCH(E93,INDEX(Riesgos!$A$7:$M$64,,MATCH(E$7,Riesgos!$A$6:$M$6,0)),0),MATCH(B$7,Riesgos!$A$6:$M$6,0)),"")</f>
        <v/>
      </c>
      <c r="C93" s="125"/>
      <c r="D93" s="126" t="str">
        <f t="array" ref="D93">IFERROR(INDEX(Riesgos!$A$7:$M$64,MATCH(E93,INDEX(Riesgos!$A$7:$M$64,,MATCH(E$7,Riesgos!$A$6:$M$6,0)),0),MATCH(D$7,Riesgos!$A$6:$M$6,0)),"")</f>
        <v/>
      </c>
      <c r="E93" s="127"/>
      <c r="F93" s="127"/>
      <c r="G93" s="128" t="str">
        <f t="shared" si="2"/>
        <v/>
      </c>
      <c r="H93" s="129"/>
      <c r="I93" s="142" t="str">
        <f>IF(A92=A93,IFERROR(IF(AND(#REF!="Probabilidad",#REF!="Probabilidad"),(#REF!-(+#REF!*#REF!)),IF(#REF!="Probabilidad",(#REF!-(+#REF!*#REF!)),IF(#REF!="Impacto",#REF!,""))),""),IFERROR(IF(#REF!="Probabilidad",(#REF!-(+#REF!*#REF!)),IF(#REF!="Impacto",#REF!,"")),""))</f>
        <v/>
      </c>
      <c r="J93" s="143" t="str">
        <f>IFERROR(IF(I93="","",IF(I93&lt;='Listas y tablas'!$L$3,"Muy Baja",IF(I93&lt;='Listas y tablas'!$L$4,"Baja",IF(I93&lt;='Listas y tablas'!$L$5,"Media",IF(I93&lt;='Listas y tablas'!$L$6,"Alta","Muy Alta"))))),"")</f>
        <v/>
      </c>
      <c r="K93" s="144"/>
      <c r="L93" s="145"/>
      <c r="M93" s="141"/>
      <c r="N93" s="141"/>
      <c r="O93" s="141"/>
      <c r="P93" s="141"/>
      <c r="Q93" s="157"/>
      <c r="R93" s="141"/>
      <c r="S93" s="141"/>
      <c r="T93" s="141"/>
      <c r="U93" s="141"/>
      <c r="V93" s="158"/>
      <c r="W93" s="141"/>
      <c r="X93" s="141"/>
      <c r="Y93" s="141"/>
      <c r="Z93" s="141"/>
      <c r="AA93" s="141"/>
      <c r="AB93" s="141"/>
      <c r="AC93" s="163"/>
      <c r="AD93" s="141"/>
      <c r="AE93" s="141"/>
      <c r="AF93" s="164"/>
      <c r="AG93" s="164"/>
      <c r="AH93" s="164"/>
      <c r="AI93" s="173"/>
      <c r="AJ93" s="162"/>
      <c r="AK93" s="162"/>
      <c r="AL93" s="162"/>
      <c r="AM93" s="164"/>
      <c r="AN93" s="174"/>
      <c r="AO93" s="182"/>
      <c r="AP93" s="180"/>
      <c r="AQ93" s="180"/>
      <c r="AR93" s="180"/>
      <c r="AS93" s="180"/>
      <c r="AT93" s="180"/>
      <c r="AU93" s="180"/>
      <c r="AV93" s="181"/>
      <c r="AW93" s="180"/>
      <c r="AX93" s="180"/>
      <c r="AY93" s="190"/>
      <c r="AZ93" s="190"/>
      <c r="BA93" s="190"/>
      <c r="BB93" s="190"/>
      <c r="BC93" s="189"/>
      <c r="BD93" s="189"/>
      <c r="BE93" s="189"/>
      <c r="BF93" s="196"/>
      <c r="BG93" s="190"/>
      <c r="BH93" s="190"/>
      <c r="BI93" s="194"/>
      <c r="BJ93" s="194"/>
      <c r="BK93" s="194"/>
      <c r="BL93" s="194"/>
      <c r="BM93" s="194"/>
      <c r="BN93" s="194"/>
      <c r="BO93" s="195"/>
      <c r="BP93" s="194"/>
      <c r="BQ93" s="194"/>
      <c r="BR93" s="202"/>
      <c r="BS93" s="202"/>
      <c r="BT93" s="202"/>
      <c r="BU93" s="202"/>
      <c r="BV93" s="201"/>
      <c r="BW93" s="201"/>
      <c r="BX93" s="201"/>
      <c r="BY93" s="202"/>
      <c r="BZ93" s="202"/>
      <c r="CA93" s="202"/>
    </row>
    <row r="94" spans="1:79" ht="151.5" customHeight="1">
      <c r="A94" s="121" t="str">
        <f t="array" ref="A94">IFERROR(INDEX(Riesgos!$A$7:$M$64,MATCH(E94,INDEX(Riesgos!$A$7:$M$64,,MATCH(E$7,Riesgos!$A$6:$M$6,0)),0),MATCH(A$7,Riesgos!$A$6:$M$6,0)),"")</f>
        <v/>
      </c>
      <c r="B94" s="125" t="str">
        <f t="array" ref="B94">IFERROR(INDEX(Riesgos!$A$7:$M$64,MATCH(E94,INDEX(Riesgos!$A$7:$M$64,,MATCH(E$7,Riesgos!$A$6:$M$6,0)),0),MATCH(B$7,Riesgos!$A$6:$M$6,0)),"")</f>
        <v/>
      </c>
      <c r="C94" s="125"/>
      <c r="D94" s="126" t="str">
        <f t="array" ref="D94">IFERROR(INDEX(Riesgos!$A$7:$M$64,MATCH(E94,INDEX(Riesgos!$A$7:$M$64,,MATCH(E$7,Riesgos!$A$6:$M$6,0)),0),MATCH(D$7,Riesgos!$A$6:$M$6,0)),"")</f>
        <v/>
      </c>
      <c r="E94" s="127"/>
      <c r="F94" s="127"/>
      <c r="G94" s="128" t="str">
        <f t="shared" si="2"/>
        <v/>
      </c>
      <c r="H94" s="129"/>
      <c r="I94" s="142" t="str">
        <f>IF(A93=A94,IFERROR(IF(AND(#REF!="Probabilidad",#REF!="Probabilidad"),(#REF!-(+#REF!*#REF!)),IF(#REF!="Probabilidad",(#REF!-(+#REF!*#REF!)),IF(#REF!="Impacto",#REF!,""))),""),IFERROR(IF(#REF!="Probabilidad",(#REF!-(+#REF!*#REF!)),IF(#REF!="Impacto",#REF!,"")),""))</f>
        <v/>
      </c>
      <c r="J94" s="143" t="str">
        <f>IFERROR(IF(I94="","",IF(I94&lt;='Listas y tablas'!$L$3,"Muy Baja",IF(I94&lt;='Listas y tablas'!$L$4,"Baja",IF(I94&lt;='Listas y tablas'!$L$5,"Media",IF(I94&lt;='Listas y tablas'!$L$6,"Alta","Muy Alta"))))),"")</f>
        <v/>
      </c>
      <c r="K94" s="144"/>
      <c r="L94" s="145"/>
      <c r="M94" s="141"/>
      <c r="N94" s="141"/>
      <c r="O94" s="141"/>
      <c r="P94" s="141"/>
      <c r="Q94" s="157"/>
      <c r="R94" s="141"/>
      <c r="S94" s="141"/>
      <c r="T94" s="141"/>
      <c r="U94" s="141"/>
      <c r="V94" s="158"/>
      <c r="W94" s="141"/>
      <c r="X94" s="141"/>
      <c r="Y94" s="141"/>
      <c r="Z94" s="141"/>
      <c r="AA94" s="141"/>
      <c r="AB94" s="141"/>
      <c r="AC94" s="163"/>
      <c r="AD94" s="141"/>
      <c r="AE94" s="141"/>
      <c r="AF94" s="164"/>
      <c r="AG94" s="164"/>
      <c r="AH94" s="164"/>
      <c r="AI94" s="173"/>
      <c r="AJ94" s="162"/>
      <c r="AK94" s="162"/>
      <c r="AL94" s="162"/>
      <c r="AM94" s="164"/>
      <c r="AN94" s="174"/>
      <c r="AO94" s="182"/>
      <c r="AP94" s="180"/>
      <c r="AQ94" s="180"/>
      <c r="AR94" s="180"/>
      <c r="AS94" s="180"/>
      <c r="AT94" s="180"/>
      <c r="AU94" s="180"/>
      <c r="AV94" s="181"/>
      <c r="AW94" s="180"/>
      <c r="AX94" s="180"/>
      <c r="AY94" s="190"/>
      <c r="AZ94" s="190"/>
      <c r="BA94" s="190"/>
      <c r="BB94" s="190"/>
      <c r="BC94" s="189"/>
      <c r="BD94" s="189"/>
      <c r="BE94" s="189"/>
      <c r="BF94" s="196"/>
      <c r="BG94" s="190"/>
      <c r="BH94" s="190"/>
      <c r="BI94" s="194"/>
      <c r="BJ94" s="194"/>
      <c r="BK94" s="194"/>
      <c r="BL94" s="194"/>
      <c r="BM94" s="194"/>
      <c r="BN94" s="194"/>
      <c r="BO94" s="195"/>
      <c r="BP94" s="194"/>
      <c r="BQ94" s="194"/>
      <c r="BR94" s="202"/>
      <c r="BS94" s="202"/>
      <c r="BT94" s="202"/>
      <c r="BU94" s="202"/>
      <c r="BV94" s="201"/>
      <c r="BW94" s="201"/>
      <c r="BX94" s="201"/>
      <c r="BY94" s="202"/>
      <c r="BZ94" s="202"/>
      <c r="CA94" s="202"/>
    </row>
    <row r="95" spans="1:79" ht="151.5" customHeight="1">
      <c r="A95" s="121" t="str">
        <f t="array" ref="A95">IFERROR(INDEX(Riesgos!$A$7:$M$64,MATCH(E95,INDEX(Riesgos!$A$7:$M$64,,MATCH(E$7,Riesgos!$A$6:$M$6,0)),0),MATCH(A$7,Riesgos!$A$6:$M$6,0)),"")</f>
        <v/>
      </c>
      <c r="B95" s="125" t="str">
        <f t="array" ref="B95">IFERROR(INDEX(Riesgos!$A$7:$M$64,MATCH(E95,INDEX(Riesgos!$A$7:$M$64,,MATCH(E$7,Riesgos!$A$6:$M$6,0)),0),MATCH(B$7,Riesgos!$A$6:$M$6,0)),"")</f>
        <v/>
      </c>
      <c r="C95" s="125"/>
      <c r="D95" s="126" t="str">
        <f t="array" ref="D95">IFERROR(INDEX(Riesgos!$A$7:$M$64,MATCH(E95,INDEX(Riesgos!$A$7:$M$64,,MATCH(E$7,Riesgos!$A$6:$M$6,0)),0),MATCH(D$7,Riesgos!$A$6:$M$6,0)),"")</f>
        <v/>
      </c>
      <c r="E95" s="127"/>
      <c r="F95" s="127"/>
      <c r="G95" s="128" t="str">
        <f t="shared" si="2"/>
        <v/>
      </c>
      <c r="H95" s="129"/>
      <c r="I95" s="142" t="str">
        <f>IF(A94=A95,IFERROR(IF(AND(#REF!="Probabilidad",#REF!="Probabilidad"),(#REF!-(+#REF!*#REF!)),IF(#REF!="Probabilidad",(#REF!-(+#REF!*#REF!)),IF(#REF!="Impacto",#REF!,""))),""),IFERROR(IF(#REF!="Probabilidad",(#REF!-(+#REF!*#REF!)),IF(#REF!="Impacto",#REF!,"")),""))</f>
        <v/>
      </c>
      <c r="J95" s="143" t="str">
        <f>IFERROR(IF(I95="","",IF(I95&lt;='Listas y tablas'!$L$3,"Muy Baja",IF(I95&lt;='Listas y tablas'!$L$4,"Baja",IF(I95&lt;='Listas y tablas'!$L$5,"Media",IF(I95&lt;='Listas y tablas'!$L$6,"Alta","Muy Alta"))))),"")</f>
        <v/>
      </c>
      <c r="K95" s="144"/>
      <c r="L95" s="145"/>
      <c r="M95" s="141"/>
      <c r="N95" s="141"/>
      <c r="O95" s="141"/>
      <c r="P95" s="141"/>
      <c r="Q95" s="157"/>
      <c r="R95" s="141"/>
      <c r="S95" s="141"/>
      <c r="T95" s="141"/>
      <c r="U95" s="141"/>
      <c r="V95" s="158"/>
      <c r="W95" s="141"/>
      <c r="X95" s="141"/>
      <c r="Y95" s="141"/>
      <c r="Z95" s="141"/>
      <c r="AA95" s="141"/>
      <c r="AB95" s="141"/>
      <c r="AC95" s="163"/>
      <c r="AD95" s="141"/>
      <c r="AE95" s="141"/>
      <c r="AF95" s="164"/>
      <c r="AG95" s="164"/>
      <c r="AH95" s="164"/>
      <c r="AI95" s="173"/>
      <c r="AJ95" s="162"/>
      <c r="AK95" s="162"/>
      <c r="AL95" s="162"/>
      <c r="AM95" s="164"/>
      <c r="AN95" s="174"/>
      <c r="AO95" s="182"/>
      <c r="AP95" s="180"/>
      <c r="AQ95" s="180"/>
      <c r="AR95" s="180"/>
      <c r="AS95" s="180"/>
      <c r="AT95" s="180"/>
      <c r="AU95" s="180"/>
      <c r="AV95" s="181"/>
      <c r="AW95" s="180"/>
      <c r="AX95" s="180"/>
      <c r="AY95" s="190"/>
      <c r="AZ95" s="190"/>
      <c r="BA95" s="190"/>
      <c r="BB95" s="190"/>
      <c r="BC95" s="189"/>
      <c r="BD95" s="189"/>
      <c r="BE95" s="189"/>
      <c r="BF95" s="196"/>
      <c r="BG95" s="190"/>
      <c r="BH95" s="190"/>
      <c r="BI95" s="194"/>
      <c r="BJ95" s="194"/>
      <c r="BK95" s="194"/>
      <c r="BL95" s="194"/>
      <c r="BM95" s="194"/>
      <c r="BN95" s="194"/>
      <c r="BO95" s="195"/>
      <c r="BP95" s="194"/>
      <c r="BQ95" s="194"/>
      <c r="BR95" s="202"/>
      <c r="BS95" s="202"/>
      <c r="BT95" s="202"/>
      <c r="BU95" s="202"/>
      <c r="BV95" s="201"/>
      <c r="BW95" s="201"/>
      <c r="BX95" s="201"/>
      <c r="BY95" s="202"/>
      <c r="BZ95" s="202"/>
      <c r="CA95" s="202"/>
    </row>
    <row r="96" spans="1:79" ht="151.5" customHeight="1">
      <c r="A96" s="121" t="str">
        <f t="array" ref="A96">IFERROR(INDEX(Riesgos!$A$7:$M$64,MATCH(E96,INDEX(Riesgos!$A$7:$M$64,,MATCH(E$7,Riesgos!$A$6:$M$6,0)),0),MATCH(A$7,Riesgos!$A$6:$M$6,0)),"")</f>
        <v/>
      </c>
      <c r="B96" s="125" t="str">
        <f t="array" ref="B96">IFERROR(INDEX(Riesgos!$A$7:$M$64,MATCH(E96,INDEX(Riesgos!$A$7:$M$64,,MATCH(E$7,Riesgos!$A$6:$M$6,0)),0),MATCH(B$7,Riesgos!$A$6:$M$6,0)),"")</f>
        <v/>
      </c>
      <c r="C96" s="125"/>
      <c r="D96" s="126" t="str">
        <f t="array" ref="D96">IFERROR(INDEX(Riesgos!$A$7:$M$64,MATCH(E96,INDEX(Riesgos!$A$7:$M$64,,MATCH(E$7,Riesgos!$A$6:$M$6,0)),0),MATCH(D$7,Riesgos!$A$6:$M$6,0)),"")</f>
        <v/>
      </c>
      <c r="E96" s="127"/>
      <c r="F96" s="127"/>
      <c r="G96" s="128" t="str">
        <f t="shared" si="2"/>
        <v/>
      </c>
      <c r="H96" s="129"/>
      <c r="I96" s="142" t="str">
        <f>IF(A95=A96,IFERROR(IF(AND(#REF!="Probabilidad",#REF!="Probabilidad"),(#REF!-(+#REF!*#REF!)),IF(#REF!="Probabilidad",(#REF!-(+#REF!*#REF!)),IF(#REF!="Impacto",#REF!,""))),""),IFERROR(IF(#REF!="Probabilidad",(#REF!-(+#REF!*#REF!)),IF(#REF!="Impacto",#REF!,"")),""))</f>
        <v/>
      </c>
      <c r="J96" s="143" t="str">
        <f>IFERROR(IF(I96="","",IF(I96&lt;='Listas y tablas'!$L$3,"Muy Baja",IF(I96&lt;='Listas y tablas'!$L$4,"Baja",IF(I96&lt;='Listas y tablas'!$L$5,"Media",IF(I96&lt;='Listas y tablas'!$L$6,"Alta","Muy Alta"))))),"")</f>
        <v/>
      </c>
      <c r="K96" s="144"/>
      <c r="L96" s="145"/>
      <c r="M96" s="141"/>
      <c r="N96" s="141"/>
      <c r="O96" s="141"/>
      <c r="P96" s="141"/>
      <c r="Q96" s="157"/>
      <c r="R96" s="141"/>
      <c r="S96" s="141"/>
      <c r="T96" s="141"/>
      <c r="U96" s="141"/>
      <c r="V96" s="158"/>
      <c r="W96" s="141"/>
      <c r="X96" s="141"/>
      <c r="Y96" s="141"/>
      <c r="Z96" s="141"/>
      <c r="AA96" s="141"/>
      <c r="AB96" s="141"/>
      <c r="AC96" s="163"/>
      <c r="AD96" s="141"/>
      <c r="AE96" s="141"/>
      <c r="AF96" s="164"/>
      <c r="AG96" s="164"/>
      <c r="AH96" s="164"/>
      <c r="AI96" s="173"/>
      <c r="AJ96" s="162"/>
      <c r="AK96" s="162"/>
      <c r="AL96" s="162"/>
      <c r="AM96" s="164"/>
      <c r="AN96" s="174"/>
      <c r="AO96" s="182"/>
      <c r="AP96" s="180"/>
      <c r="AQ96" s="180"/>
      <c r="AR96" s="180"/>
      <c r="AS96" s="180"/>
      <c r="AT96" s="180"/>
      <c r="AU96" s="180"/>
      <c r="AV96" s="181"/>
      <c r="AW96" s="180"/>
      <c r="AX96" s="180"/>
      <c r="AY96" s="190"/>
      <c r="AZ96" s="190"/>
      <c r="BA96" s="190"/>
      <c r="BB96" s="190"/>
      <c r="BC96" s="189"/>
      <c r="BD96" s="189"/>
      <c r="BE96" s="189"/>
      <c r="BF96" s="196"/>
      <c r="BG96" s="190"/>
      <c r="BH96" s="190"/>
      <c r="BI96" s="194"/>
      <c r="BJ96" s="194"/>
      <c r="BK96" s="194"/>
      <c r="BL96" s="194"/>
      <c r="BM96" s="194"/>
      <c r="BN96" s="194"/>
      <c r="BO96" s="195"/>
      <c r="BP96" s="194"/>
      <c r="BQ96" s="194"/>
      <c r="BR96" s="202"/>
      <c r="BS96" s="202"/>
      <c r="BT96" s="202"/>
      <c r="BU96" s="202"/>
      <c r="BV96" s="201"/>
      <c r="BW96" s="201"/>
      <c r="BX96" s="201"/>
      <c r="BY96" s="202"/>
      <c r="BZ96" s="202"/>
      <c r="CA96" s="202"/>
    </row>
    <row r="97" spans="1:79" ht="151.5" customHeight="1">
      <c r="A97" s="121" t="str">
        <f t="array" ref="A97">IFERROR(INDEX(Riesgos!$A$7:$M$64,MATCH(E97,INDEX(Riesgos!$A$7:$M$64,,MATCH(E$7,Riesgos!$A$6:$M$6,0)),0),MATCH(A$7,Riesgos!$A$6:$M$6,0)),"")</f>
        <v/>
      </c>
      <c r="B97" s="125" t="str">
        <f t="array" ref="B97">IFERROR(INDEX(Riesgos!$A$7:$M$64,MATCH(E97,INDEX(Riesgos!$A$7:$M$64,,MATCH(E$7,Riesgos!$A$6:$M$6,0)),0),MATCH(B$7,Riesgos!$A$6:$M$6,0)),"")</f>
        <v/>
      </c>
      <c r="C97" s="125"/>
      <c r="D97" s="126" t="str">
        <f t="array" ref="D97">IFERROR(INDEX(Riesgos!$A$7:$M$64,MATCH(E97,INDEX(Riesgos!$A$7:$M$64,,MATCH(E$7,Riesgos!$A$6:$M$6,0)),0),MATCH(D$7,Riesgos!$A$6:$M$6,0)),"")</f>
        <v/>
      </c>
      <c r="E97" s="127"/>
      <c r="F97" s="127"/>
      <c r="G97" s="128" t="str">
        <f t="shared" si="2"/>
        <v/>
      </c>
      <c r="H97" s="129"/>
      <c r="I97" s="142" t="str">
        <f>IF(A96=A97,IFERROR(IF(AND(#REF!="Probabilidad",#REF!="Probabilidad"),(#REF!-(+#REF!*#REF!)),IF(#REF!="Probabilidad",(#REF!-(+#REF!*#REF!)),IF(#REF!="Impacto",#REF!,""))),""),IFERROR(IF(#REF!="Probabilidad",(#REF!-(+#REF!*#REF!)),IF(#REF!="Impacto",#REF!,"")),""))</f>
        <v/>
      </c>
      <c r="J97" s="143" t="str">
        <f>IFERROR(IF(I97="","",IF(I97&lt;='Listas y tablas'!$L$3,"Muy Baja",IF(I97&lt;='Listas y tablas'!$L$4,"Baja",IF(I97&lt;='Listas y tablas'!$L$5,"Media",IF(I97&lt;='Listas y tablas'!$L$6,"Alta","Muy Alta"))))),"")</f>
        <v/>
      </c>
      <c r="K97" s="144"/>
      <c r="L97" s="145"/>
      <c r="M97" s="141"/>
      <c r="N97" s="141"/>
      <c r="O97" s="141"/>
      <c r="P97" s="141"/>
      <c r="Q97" s="157"/>
      <c r="R97" s="141"/>
      <c r="S97" s="141"/>
      <c r="T97" s="141"/>
      <c r="U97" s="141"/>
      <c r="V97" s="158"/>
      <c r="W97" s="141"/>
      <c r="X97" s="141"/>
      <c r="Y97" s="141"/>
      <c r="Z97" s="141"/>
      <c r="AA97" s="141"/>
      <c r="AB97" s="141"/>
      <c r="AC97" s="163"/>
      <c r="AD97" s="141"/>
      <c r="AE97" s="141"/>
      <c r="AF97" s="164"/>
      <c r="AG97" s="164"/>
      <c r="AH97" s="164"/>
      <c r="AI97" s="173"/>
      <c r="AJ97" s="162"/>
      <c r="AK97" s="162"/>
      <c r="AL97" s="162"/>
      <c r="AM97" s="164"/>
      <c r="AN97" s="174"/>
      <c r="AO97" s="182"/>
      <c r="AP97" s="180"/>
      <c r="AQ97" s="180"/>
      <c r="AR97" s="180"/>
      <c r="AS97" s="180"/>
      <c r="AT97" s="180"/>
      <c r="AU97" s="180"/>
      <c r="AV97" s="181"/>
      <c r="AW97" s="180"/>
      <c r="AX97" s="180"/>
      <c r="AY97" s="190"/>
      <c r="AZ97" s="190"/>
      <c r="BA97" s="190"/>
      <c r="BB97" s="190"/>
      <c r="BC97" s="189"/>
      <c r="BD97" s="189"/>
      <c r="BE97" s="189"/>
      <c r="BF97" s="196"/>
      <c r="BG97" s="190"/>
      <c r="BH97" s="190"/>
      <c r="BI97" s="194"/>
      <c r="BJ97" s="194"/>
      <c r="BK97" s="194"/>
      <c r="BL97" s="194"/>
      <c r="BM97" s="194"/>
      <c r="BN97" s="194"/>
      <c r="BO97" s="195"/>
      <c r="BP97" s="194"/>
      <c r="BQ97" s="194"/>
      <c r="BR97" s="202"/>
      <c r="BS97" s="202"/>
      <c r="BT97" s="202"/>
      <c r="BU97" s="202"/>
      <c r="BV97" s="201"/>
      <c r="BW97" s="201"/>
      <c r="BX97" s="201"/>
      <c r="BY97" s="202"/>
      <c r="BZ97" s="202"/>
      <c r="CA97" s="202"/>
    </row>
    <row r="98" spans="1:79" ht="151.5" customHeight="1">
      <c r="A98" s="121" t="str">
        <f t="array" ref="A98">IFERROR(INDEX(Riesgos!$A$7:$M$64,MATCH(E98,INDEX(Riesgos!$A$7:$M$64,,MATCH(E$7,Riesgos!$A$6:$M$6,0)),0),MATCH(A$7,Riesgos!$A$6:$M$6,0)),"")</f>
        <v/>
      </c>
      <c r="B98" s="125" t="str">
        <f t="array" ref="B98">IFERROR(INDEX(Riesgos!$A$7:$M$64,MATCH(E98,INDEX(Riesgos!$A$7:$M$64,,MATCH(E$7,Riesgos!$A$6:$M$6,0)),0),MATCH(B$7,Riesgos!$A$6:$M$6,0)),"")</f>
        <v/>
      </c>
      <c r="C98" s="125"/>
      <c r="D98" s="126" t="str">
        <f t="array" ref="D98">IFERROR(INDEX(Riesgos!$A$7:$M$64,MATCH(E98,INDEX(Riesgos!$A$7:$M$64,,MATCH(E$7,Riesgos!$A$6:$M$6,0)),0),MATCH(D$7,Riesgos!$A$6:$M$6,0)),"")</f>
        <v/>
      </c>
      <c r="E98" s="127"/>
      <c r="F98" s="127"/>
      <c r="G98" s="128" t="str">
        <f t="shared" si="2"/>
        <v/>
      </c>
      <c r="H98" s="129"/>
      <c r="I98" s="142" t="str">
        <f>IF(A97=A98,IFERROR(IF(AND(#REF!="Probabilidad",#REF!="Probabilidad"),(#REF!-(+#REF!*#REF!)),IF(#REF!="Probabilidad",(#REF!-(+#REF!*#REF!)),IF(#REF!="Impacto",#REF!,""))),""),IFERROR(IF(#REF!="Probabilidad",(#REF!-(+#REF!*#REF!)),IF(#REF!="Impacto",#REF!,"")),""))</f>
        <v/>
      </c>
      <c r="J98" s="143" t="str">
        <f>IFERROR(IF(I98="","",IF(I98&lt;='Listas y tablas'!$L$3,"Muy Baja",IF(I98&lt;='Listas y tablas'!$L$4,"Baja",IF(I98&lt;='Listas y tablas'!$L$5,"Media",IF(I98&lt;='Listas y tablas'!$L$6,"Alta","Muy Alta"))))),"")</f>
        <v/>
      </c>
      <c r="K98" s="144"/>
      <c r="L98" s="145"/>
      <c r="M98" s="141"/>
      <c r="N98" s="141"/>
      <c r="O98" s="141"/>
      <c r="P98" s="141"/>
      <c r="Q98" s="157"/>
      <c r="R98" s="141"/>
      <c r="S98" s="141"/>
      <c r="T98" s="141"/>
      <c r="U98" s="141"/>
      <c r="V98" s="158"/>
      <c r="W98" s="141"/>
      <c r="X98" s="141"/>
      <c r="Y98" s="141"/>
      <c r="Z98" s="141"/>
      <c r="AA98" s="141"/>
      <c r="AB98" s="141"/>
      <c r="AC98" s="163"/>
      <c r="AD98" s="141"/>
      <c r="AE98" s="141"/>
      <c r="AF98" s="164"/>
      <c r="AG98" s="164"/>
      <c r="AH98" s="164"/>
      <c r="AI98" s="173"/>
      <c r="AJ98" s="162"/>
      <c r="AK98" s="162"/>
      <c r="AL98" s="162"/>
      <c r="AM98" s="164"/>
      <c r="AN98" s="174"/>
      <c r="AO98" s="182"/>
      <c r="AP98" s="180"/>
      <c r="AQ98" s="180"/>
      <c r="AR98" s="180"/>
      <c r="AS98" s="180"/>
      <c r="AT98" s="180"/>
      <c r="AU98" s="180"/>
      <c r="AV98" s="181"/>
      <c r="AW98" s="180"/>
      <c r="AX98" s="180"/>
      <c r="AY98" s="190"/>
      <c r="AZ98" s="190"/>
      <c r="BA98" s="190"/>
      <c r="BB98" s="190"/>
      <c r="BC98" s="189"/>
      <c r="BD98" s="189"/>
      <c r="BE98" s="189"/>
      <c r="BF98" s="196"/>
      <c r="BG98" s="190"/>
      <c r="BH98" s="190"/>
      <c r="BI98" s="194"/>
      <c r="BJ98" s="194"/>
      <c r="BK98" s="194"/>
      <c r="BL98" s="194"/>
      <c r="BM98" s="194"/>
      <c r="BN98" s="194"/>
      <c r="BO98" s="195"/>
      <c r="BP98" s="194"/>
      <c r="BQ98" s="194"/>
      <c r="BR98" s="202"/>
      <c r="BS98" s="202"/>
      <c r="BT98" s="202"/>
      <c r="BU98" s="202"/>
      <c r="BV98" s="201"/>
      <c r="BW98" s="201"/>
      <c r="BX98" s="201"/>
      <c r="BY98" s="202"/>
      <c r="BZ98" s="202"/>
      <c r="CA98" s="202"/>
    </row>
    <row r="99" spans="1:79" ht="151.5" customHeight="1">
      <c r="A99" s="121" t="str">
        <f t="array" ref="A99">IFERROR(INDEX(Riesgos!$A$7:$M$64,MATCH(E99,INDEX(Riesgos!$A$7:$M$64,,MATCH(E$7,Riesgos!$A$6:$M$6,0)),0),MATCH(A$7,Riesgos!$A$6:$M$6,0)),"")</f>
        <v/>
      </c>
      <c r="B99" s="125" t="str">
        <f t="array" ref="B99">IFERROR(INDEX(Riesgos!$A$7:$M$64,MATCH(E99,INDEX(Riesgos!$A$7:$M$64,,MATCH(E$7,Riesgos!$A$6:$M$6,0)),0),MATCH(B$7,Riesgos!$A$6:$M$6,0)),"")</f>
        <v/>
      </c>
      <c r="C99" s="125"/>
      <c r="D99" s="126" t="str">
        <f t="array" ref="D99">IFERROR(INDEX(Riesgos!$A$7:$M$64,MATCH(E99,INDEX(Riesgos!$A$7:$M$64,,MATCH(E$7,Riesgos!$A$6:$M$6,0)),0),MATCH(D$7,Riesgos!$A$6:$M$6,0)),"")</f>
        <v/>
      </c>
      <c r="E99" s="127"/>
      <c r="F99" s="127"/>
      <c r="G99" s="128" t="str">
        <f t="shared" si="2"/>
        <v/>
      </c>
      <c r="H99" s="129"/>
      <c r="I99" s="142" t="str">
        <f>IF(A98=A99,IFERROR(IF(AND(#REF!="Probabilidad",#REF!="Probabilidad"),(#REF!-(+#REF!*#REF!)),IF(#REF!="Probabilidad",(#REF!-(+#REF!*#REF!)),IF(#REF!="Impacto",#REF!,""))),""),IFERROR(IF(#REF!="Probabilidad",(#REF!-(+#REF!*#REF!)),IF(#REF!="Impacto",#REF!,"")),""))</f>
        <v/>
      </c>
      <c r="J99" s="143" t="str">
        <f>IFERROR(IF(I99="","",IF(I99&lt;='Listas y tablas'!$L$3,"Muy Baja",IF(I99&lt;='Listas y tablas'!$L$4,"Baja",IF(I99&lt;='Listas y tablas'!$L$5,"Media",IF(I99&lt;='Listas y tablas'!$L$6,"Alta","Muy Alta"))))),"")</f>
        <v/>
      </c>
      <c r="K99" s="144"/>
      <c r="L99" s="145"/>
      <c r="M99" s="141"/>
      <c r="N99" s="141"/>
      <c r="O99" s="141"/>
      <c r="P99" s="141"/>
      <c r="Q99" s="157"/>
      <c r="R99" s="141"/>
      <c r="S99" s="141"/>
      <c r="T99" s="141"/>
      <c r="U99" s="141"/>
      <c r="V99" s="158"/>
      <c r="W99" s="141"/>
      <c r="X99" s="141"/>
      <c r="Y99" s="141"/>
      <c r="Z99" s="141"/>
      <c r="AA99" s="141"/>
      <c r="AB99" s="141"/>
      <c r="AC99" s="163"/>
      <c r="AD99" s="141"/>
      <c r="AE99" s="141"/>
      <c r="AF99" s="164"/>
      <c r="AG99" s="164"/>
      <c r="AH99" s="164"/>
      <c r="AI99" s="173"/>
      <c r="AJ99" s="162"/>
      <c r="AK99" s="162"/>
      <c r="AL99" s="162"/>
      <c r="AM99" s="164"/>
      <c r="AN99" s="174"/>
      <c r="AO99" s="182"/>
      <c r="AP99" s="180"/>
      <c r="AQ99" s="180"/>
      <c r="AR99" s="180"/>
      <c r="AS99" s="180"/>
      <c r="AT99" s="180"/>
      <c r="AU99" s="180"/>
      <c r="AV99" s="181"/>
      <c r="AW99" s="180"/>
      <c r="AX99" s="180"/>
      <c r="AY99" s="190"/>
      <c r="AZ99" s="190"/>
      <c r="BA99" s="190"/>
      <c r="BB99" s="190"/>
      <c r="BC99" s="189"/>
      <c r="BD99" s="189"/>
      <c r="BE99" s="189"/>
      <c r="BF99" s="196"/>
      <c r="BG99" s="190"/>
      <c r="BH99" s="190"/>
      <c r="BI99" s="194"/>
      <c r="BJ99" s="194"/>
      <c r="BK99" s="194"/>
      <c r="BL99" s="194"/>
      <c r="BM99" s="194"/>
      <c r="BN99" s="194"/>
      <c r="BO99" s="195"/>
      <c r="BP99" s="194"/>
      <c r="BQ99" s="194"/>
      <c r="BR99" s="202"/>
      <c r="BS99" s="202"/>
      <c r="BT99" s="202"/>
      <c r="BU99" s="202"/>
      <c r="BV99" s="201"/>
      <c r="BW99" s="201"/>
      <c r="BX99" s="201"/>
      <c r="BY99" s="202"/>
      <c r="BZ99" s="202"/>
      <c r="CA99" s="202"/>
    </row>
    <row r="100" spans="1:79" ht="151.5" customHeight="1">
      <c r="A100" s="121" t="str">
        <f t="array" ref="A100">IFERROR(INDEX(Riesgos!$A$7:$M$64,MATCH(E100,INDEX(Riesgos!$A$7:$M$64,,MATCH(E$7,Riesgos!$A$6:$M$6,0)),0),MATCH(A$7,Riesgos!$A$6:$M$6,0)),"")</f>
        <v/>
      </c>
      <c r="B100" s="125" t="str">
        <f t="array" ref="B100">IFERROR(INDEX(Riesgos!$A$7:$M$64,MATCH(E100,INDEX(Riesgos!$A$7:$M$64,,MATCH(E$7,Riesgos!$A$6:$M$6,0)),0),MATCH(B$7,Riesgos!$A$6:$M$6,0)),"")</f>
        <v/>
      </c>
      <c r="C100" s="125"/>
      <c r="D100" s="126" t="str">
        <f t="array" ref="D100">IFERROR(INDEX(Riesgos!$A$7:$M$64,MATCH(E100,INDEX(Riesgos!$A$7:$M$64,,MATCH(E$7,Riesgos!$A$6:$M$6,0)),0),MATCH(D$7,Riesgos!$A$6:$M$6,0)),"")</f>
        <v/>
      </c>
      <c r="E100" s="127"/>
      <c r="F100" s="127"/>
      <c r="G100" s="128" t="str">
        <f t="shared" si="2"/>
        <v/>
      </c>
      <c r="H100" s="129"/>
      <c r="I100" s="142" t="str">
        <f>IF(A99=A100,IFERROR(IF(AND(#REF!="Probabilidad",#REF!="Probabilidad"),(#REF!-(+#REF!*#REF!)),IF(#REF!="Probabilidad",(#REF!-(+#REF!*#REF!)),IF(#REF!="Impacto",#REF!,""))),""),IFERROR(IF(#REF!="Probabilidad",(#REF!-(+#REF!*#REF!)),IF(#REF!="Impacto",#REF!,"")),""))</f>
        <v/>
      </c>
      <c r="J100" s="143" t="str">
        <f>IFERROR(IF(I100="","",IF(I100&lt;='Listas y tablas'!$L$3,"Muy Baja",IF(I100&lt;='Listas y tablas'!$L$4,"Baja",IF(I100&lt;='Listas y tablas'!$L$5,"Media",IF(I100&lt;='Listas y tablas'!$L$6,"Alta","Muy Alta"))))),"")</f>
        <v/>
      </c>
      <c r="K100" s="144"/>
      <c r="L100" s="145"/>
      <c r="M100" s="141"/>
      <c r="N100" s="141"/>
      <c r="O100" s="141"/>
      <c r="P100" s="141"/>
      <c r="Q100" s="157"/>
      <c r="R100" s="141"/>
      <c r="S100" s="141"/>
      <c r="T100" s="141"/>
      <c r="U100" s="141"/>
      <c r="V100" s="158"/>
      <c r="W100" s="141"/>
      <c r="X100" s="141"/>
      <c r="Y100" s="141"/>
      <c r="Z100" s="141"/>
      <c r="AA100" s="141"/>
      <c r="AB100" s="141"/>
      <c r="AC100" s="163"/>
      <c r="AD100" s="141"/>
      <c r="AE100" s="141"/>
      <c r="AF100" s="164"/>
      <c r="AG100" s="164"/>
      <c r="AH100" s="164"/>
      <c r="AI100" s="173"/>
      <c r="AJ100" s="162"/>
      <c r="AK100" s="162"/>
      <c r="AL100" s="162"/>
      <c r="AM100" s="164"/>
      <c r="AN100" s="174"/>
      <c r="AO100" s="182"/>
      <c r="AP100" s="180"/>
      <c r="AQ100" s="180"/>
      <c r="AR100" s="180"/>
      <c r="AS100" s="180"/>
      <c r="AT100" s="180"/>
      <c r="AU100" s="180"/>
      <c r="AV100" s="181"/>
      <c r="AW100" s="180"/>
      <c r="AX100" s="180"/>
      <c r="AY100" s="190"/>
      <c r="AZ100" s="190"/>
      <c r="BA100" s="190"/>
      <c r="BB100" s="190"/>
      <c r="BC100" s="189"/>
      <c r="BD100" s="189"/>
      <c r="BE100" s="189"/>
      <c r="BF100" s="196"/>
      <c r="BG100" s="190"/>
      <c r="BH100" s="190"/>
      <c r="BI100" s="194"/>
      <c r="BJ100" s="194"/>
      <c r="BK100" s="194"/>
      <c r="BL100" s="194"/>
      <c r="BM100" s="194"/>
      <c r="BN100" s="194"/>
      <c r="BO100" s="195"/>
      <c r="BP100" s="194"/>
      <c r="BQ100" s="194"/>
      <c r="BR100" s="202"/>
      <c r="BS100" s="202"/>
      <c r="BT100" s="202"/>
      <c r="BU100" s="202"/>
      <c r="BV100" s="201"/>
      <c r="BW100" s="201"/>
      <c r="BX100" s="201"/>
      <c r="BY100" s="202"/>
      <c r="BZ100" s="202"/>
      <c r="CA100" s="202"/>
    </row>
    <row r="101" spans="1:79" ht="151.5" customHeight="1">
      <c r="A101" s="121" t="str">
        <f t="array" ref="A101">IFERROR(INDEX(Riesgos!$A$7:$M$64,MATCH(E101,INDEX(Riesgos!$A$7:$M$64,,MATCH(E$7,Riesgos!$A$6:$M$6,0)),0),MATCH(A$7,Riesgos!$A$6:$M$6,0)),"")</f>
        <v/>
      </c>
      <c r="B101" s="125" t="str">
        <f t="array" ref="B101">IFERROR(INDEX(Riesgos!$A$7:$M$64,MATCH(E101,INDEX(Riesgos!$A$7:$M$64,,MATCH(E$7,Riesgos!$A$6:$M$6,0)),0),MATCH(B$7,Riesgos!$A$6:$M$6,0)),"")</f>
        <v/>
      </c>
      <c r="C101" s="125"/>
      <c r="D101" s="126" t="str">
        <f t="array" ref="D101">IFERROR(INDEX(Riesgos!$A$7:$M$64,MATCH(E101,INDEX(Riesgos!$A$7:$M$64,,MATCH(E$7,Riesgos!$A$6:$M$6,0)),0),MATCH(D$7,Riesgos!$A$6:$M$6,0)),"")</f>
        <v/>
      </c>
      <c r="E101" s="127"/>
      <c r="F101" s="127"/>
      <c r="G101" s="128" t="str">
        <f t="shared" si="2"/>
        <v/>
      </c>
      <c r="H101" s="129"/>
      <c r="I101" s="142" t="str">
        <f>IF(A100=A101,IFERROR(IF(AND(#REF!="Probabilidad",#REF!="Probabilidad"),(#REF!-(+#REF!*#REF!)),IF(#REF!="Probabilidad",(#REF!-(+#REF!*#REF!)),IF(#REF!="Impacto",#REF!,""))),""),IFERROR(IF(#REF!="Probabilidad",(#REF!-(+#REF!*#REF!)),IF(#REF!="Impacto",#REF!,"")),""))</f>
        <v/>
      </c>
      <c r="J101" s="143" t="str">
        <f>IFERROR(IF(I101="","",IF(I101&lt;='Listas y tablas'!$L$3,"Muy Baja",IF(I101&lt;='Listas y tablas'!$L$4,"Baja",IF(I101&lt;='Listas y tablas'!$L$5,"Media",IF(I101&lt;='Listas y tablas'!$L$6,"Alta","Muy Alta"))))),"")</f>
        <v/>
      </c>
      <c r="K101" s="144"/>
      <c r="L101" s="145"/>
      <c r="M101" s="141"/>
      <c r="N101" s="141"/>
      <c r="O101" s="141"/>
      <c r="P101" s="141"/>
      <c r="Q101" s="157"/>
      <c r="R101" s="141"/>
      <c r="S101" s="141"/>
      <c r="T101" s="141"/>
      <c r="U101" s="141"/>
      <c r="V101" s="158"/>
      <c r="W101" s="141"/>
      <c r="X101" s="141"/>
      <c r="Y101" s="141"/>
      <c r="Z101" s="141"/>
      <c r="AA101" s="141"/>
      <c r="AB101" s="141"/>
      <c r="AC101" s="163"/>
      <c r="AD101" s="141"/>
      <c r="AE101" s="141"/>
      <c r="AF101" s="164"/>
      <c r="AG101" s="164"/>
      <c r="AH101" s="164"/>
      <c r="AI101" s="173"/>
      <c r="AJ101" s="162"/>
      <c r="AK101" s="162"/>
      <c r="AL101" s="162"/>
      <c r="AM101" s="164"/>
      <c r="AN101" s="174"/>
      <c r="AO101" s="182"/>
      <c r="AP101" s="180"/>
      <c r="AQ101" s="180"/>
      <c r="AR101" s="180"/>
      <c r="AS101" s="180"/>
      <c r="AT101" s="180"/>
      <c r="AU101" s="180"/>
      <c r="AV101" s="181"/>
      <c r="AW101" s="180"/>
      <c r="AX101" s="180"/>
      <c r="AY101" s="190"/>
      <c r="AZ101" s="190"/>
      <c r="BA101" s="190"/>
      <c r="BB101" s="190"/>
      <c r="BC101" s="189"/>
      <c r="BD101" s="189"/>
      <c r="BE101" s="189"/>
      <c r="BF101" s="196"/>
      <c r="BG101" s="190"/>
      <c r="BH101" s="190"/>
      <c r="BI101" s="194"/>
      <c r="BJ101" s="194"/>
      <c r="BK101" s="194"/>
      <c r="BL101" s="194"/>
      <c r="BM101" s="194"/>
      <c r="BN101" s="194"/>
      <c r="BO101" s="195"/>
      <c r="BP101" s="194"/>
      <c r="BQ101" s="194"/>
      <c r="BR101" s="202"/>
      <c r="BS101" s="202"/>
      <c r="BT101" s="202"/>
      <c r="BU101" s="202"/>
      <c r="BV101" s="201"/>
      <c r="BW101" s="201"/>
      <c r="BX101" s="201"/>
      <c r="BY101" s="202"/>
      <c r="BZ101" s="202"/>
      <c r="CA101" s="202"/>
    </row>
    <row r="102" spans="1:79" ht="151.5" customHeight="1">
      <c r="A102" s="121" t="str">
        <f t="array" ref="A102">IFERROR(INDEX(Riesgos!$A$7:$M$64,MATCH(E102,INDEX(Riesgos!$A$7:$M$64,,MATCH(E$7,Riesgos!$A$6:$M$6,0)),0),MATCH(A$7,Riesgos!$A$6:$M$6,0)),"")</f>
        <v/>
      </c>
      <c r="B102" s="125" t="str">
        <f t="array" ref="B102">IFERROR(INDEX(Riesgos!$A$7:$M$64,MATCH(E102,INDEX(Riesgos!$A$7:$M$64,,MATCH(E$7,Riesgos!$A$6:$M$6,0)),0),MATCH(B$7,Riesgos!$A$6:$M$6,0)),"")</f>
        <v/>
      </c>
      <c r="C102" s="125"/>
      <c r="D102" s="126" t="str">
        <f t="array" ref="D102">IFERROR(INDEX(Riesgos!$A$7:$M$64,MATCH(E102,INDEX(Riesgos!$A$7:$M$64,,MATCH(E$7,Riesgos!$A$6:$M$6,0)),0),MATCH(D$7,Riesgos!$A$6:$M$6,0)),"")</f>
        <v/>
      </c>
      <c r="E102" s="127"/>
      <c r="F102" s="127"/>
      <c r="G102" s="128" t="str">
        <f t="shared" si="2"/>
        <v/>
      </c>
      <c r="H102" s="129"/>
      <c r="I102" s="142" t="str">
        <f>IF(A101=A102,IFERROR(IF(AND(#REF!="Probabilidad",#REF!="Probabilidad"),(#REF!-(+#REF!*#REF!)),IF(#REF!="Probabilidad",(#REF!-(+#REF!*#REF!)),IF(#REF!="Impacto",#REF!,""))),""),IFERROR(IF(#REF!="Probabilidad",(#REF!-(+#REF!*#REF!)),IF(#REF!="Impacto",#REF!,"")),""))</f>
        <v/>
      </c>
      <c r="J102" s="143" t="str">
        <f>IFERROR(IF(I102="","",IF(I102&lt;='Listas y tablas'!$L$3,"Muy Baja",IF(I102&lt;='Listas y tablas'!$L$4,"Baja",IF(I102&lt;='Listas y tablas'!$L$5,"Media",IF(I102&lt;='Listas y tablas'!$L$6,"Alta","Muy Alta"))))),"")</f>
        <v/>
      </c>
      <c r="K102" s="144"/>
      <c r="L102" s="145"/>
      <c r="M102" s="141"/>
      <c r="N102" s="141"/>
      <c r="O102" s="141"/>
      <c r="P102" s="141"/>
      <c r="Q102" s="157"/>
      <c r="R102" s="141"/>
      <c r="S102" s="141"/>
      <c r="T102" s="141"/>
      <c r="U102" s="141"/>
      <c r="V102" s="158"/>
      <c r="W102" s="141"/>
      <c r="X102" s="141"/>
      <c r="Y102" s="141"/>
      <c r="Z102" s="141"/>
      <c r="AA102" s="141"/>
      <c r="AB102" s="141"/>
      <c r="AC102" s="163"/>
      <c r="AD102" s="141"/>
      <c r="AE102" s="141"/>
      <c r="AF102" s="164"/>
      <c r="AG102" s="164"/>
      <c r="AH102" s="164"/>
      <c r="AI102" s="173"/>
      <c r="AJ102" s="162"/>
      <c r="AK102" s="162"/>
      <c r="AL102" s="162"/>
      <c r="AM102" s="164"/>
      <c r="AN102" s="174"/>
      <c r="AO102" s="182"/>
      <c r="AP102" s="180"/>
      <c r="AQ102" s="180"/>
      <c r="AR102" s="180"/>
      <c r="AS102" s="180"/>
      <c r="AT102" s="180"/>
      <c r="AU102" s="180"/>
      <c r="AV102" s="181"/>
      <c r="AW102" s="180"/>
      <c r="AX102" s="180"/>
      <c r="AY102" s="190"/>
      <c r="AZ102" s="190"/>
      <c r="BA102" s="190"/>
      <c r="BB102" s="190"/>
      <c r="BC102" s="189"/>
      <c r="BD102" s="189"/>
      <c r="BE102" s="189"/>
      <c r="BF102" s="196"/>
      <c r="BG102" s="190"/>
      <c r="BH102" s="190"/>
      <c r="BI102" s="194"/>
      <c r="BJ102" s="194"/>
      <c r="BK102" s="194"/>
      <c r="BL102" s="194"/>
      <c r="BM102" s="194"/>
      <c r="BN102" s="194"/>
      <c r="BO102" s="195"/>
      <c r="BP102" s="194"/>
      <c r="BQ102" s="194"/>
      <c r="BR102" s="202"/>
      <c r="BS102" s="202"/>
      <c r="BT102" s="202"/>
      <c r="BU102" s="202"/>
      <c r="BV102" s="201"/>
      <c r="BW102" s="201"/>
      <c r="BX102" s="201"/>
      <c r="BY102" s="202"/>
      <c r="BZ102" s="202"/>
      <c r="CA102" s="202"/>
    </row>
    <row r="103" spans="1:79" ht="151.5" customHeight="1">
      <c r="A103" s="121" t="str">
        <f t="array" ref="A103">IFERROR(INDEX(Riesgos!$A$7:$M$64,MATCH(E103,INDEX(Riesgos!$A$7:$M$64,,MATCH(E$7,Riesgos!$A$6:$M$6,0)),0),MATCH(A$7,Riesgos!$A$6:$M$6,0)),"")</f>
        <v/>
      </c>
      <c r="B103" s="125" t="str">
        <f t="array" ref="B103">IFERROR(INDEX(Riesgos!$A$7:$M$64,MATCH(E103,INDEX(Riesgos!$A$7:$M$64,,MATCH(E$7,Riesgos!$A$6:$M$6,0)),0),MATCH(B$7,Riesgos!$A$6:$M$6,0)),"")</f>
        <v/>
      </c>
      <c r="C103" s="125"/>
      <c r="D103" s="126" t="str">
        <f t="array" ref="D103">IFERROR(INDEX(Riesgos!$A$7:$M$64,MATCH(E103,INDEX(Riesgos!$A$7:$M$64,,MATCH(E$7,Riesgos!$A$6:$M$6,0)),0),MATCH(D$7,Riesgos!$A$6:$M$6,0)),"")</f>
        <v/>
      </c>
      <c r="E103" s="127"/>
      <c r="F103" s="127"/>
      <c r="G103" s="128" t="str">
        <f t="shared" si="2"/>
        <v/>
      </c>
      <c r="H103" s="129"/>
      <c r="I103" s="142" t="str">
        <f>IF(A102=A103,IFERROR(IF(AND(#REF!="Probabilidad",#REF!="Probabilidad"),(#REF!-(+#REF!*#REF!)),IF(#REF!="Probabilidad",(#REF!-(+#REF!*#REF!)),IF(#REF!="Impacto",#REF!,""))),""),IFERROR(IF(#REF!="Probabilidad",(#REF!-(+#REF!*#REF!)),IF(#REF!="Impacto",#REF!,"")),""))</f>
        <v/>
      </c>
      <c r="J103" s="143" t="str">
        <f>IFERROR(IF(I103="","",IF(I103&lt;='Listas y tablas'!$L$3,"Muy Baja",IF(I103&lt;='Listas y tablas'!$L$4,"Baja",IF(I103&lt;='Listas y tablas'!$L$5,"Media",IF(I103&lt;='Listas y tablas'!$L$6,"Alta","Muy Alta"))))),"")</f>
        <v/>
      </c>
      <c r="K103" s="144"/>
      <c r="L103" s="145"/>
      <c r="M103" s="141"/>
      <c r="N103" s="141"/>
      <c r="O103" s="141"/>
      <c r="P103" s="141"/>
      <c r="Q103" s="157"/>
      <c r="R103" s="141"/>
      <c r="S103" s="141"/>
      <c r="T103" s="141"/>
      <c r="U103" s="141"/>
      <c r="V103" s="158"/>
      <c r="W103" s="141"/>
      <c r="X103" s="141"/>
      <c r="Y103" s="141"/>
      <c r="Z103" s="141"/>
      <c r="AA103" s="141"/>
      <c r="AB103" s="141"/>
      <c r="AC103" s="163"/>
      <c r="AD103" s="141"/>
      <c r="AE103" s="141"/>
      <c r="AF103" s="164"/>
      <c r="AG103" s="164"/>
      <c r="AH103" s="164"/>
      <c r="AI103" s="173"/>
      <c r="AJ103" s="162"/>
      <c r="AK103" s="162"/>
      <c r="AL103" s="162"/>
      <c r="AM103" s="164"/>
      <c r="AN103" s="174"/>
      <c r="AO103" s="182"/>
      <c r="AP103" s="180"/>
      <c r="AQ103" s="180"/>
      <c r="AR103" s="180"/>
      <c r="AS103" s="180"/>
      <c r="AT103" s="180"/>
      <c r="AU103" s="180"/>
      <c r="AV103" s="181"/>
      <c r="AW103" s="180"/>
      <c r="AX103" s="180"/>
      <c r="AY103" s="190"/>
      <c r="AZ103" s="190"/>
      <c r="BA103" s="190"/>
      <c r="BB103" s="190"/>
      <c r="BC103" s="189"/>
      <c r="BD103" s="189"/>
      <c r="BE103" s="189"/>
      <c r="BF103" s="196"/>
      <c r="BG103" s="190"/>
      <c r="BH103" s="190"/>
      <c r="BI103" s="194"/>
      <c r="BJ103" s="194"/>
      <c r="BK103" s="194"/>
      <c r="BL103" s="194"/>
      <c r="BM103" s="194"/>
      <c r="BN103" s="194"/>
      <c r="BO103" s="195"/>
      <c r="BP103" s="194"/>
      <c r="BQ103" s="194"/>
      <c r="BR103" s="202"/>
      <c r="BS103" s="202"/>
      <c r="BT103" s="202"/>
      <c r="BU103" s="202"/>
      <c r="BV103" s="201"/>
      <c r="BW103" s="201"/>
      <c r="BX103" s="201"/>
      <c r="BY103" s="202"/>
      <c r="BZ103" s="202"/>
      <c r="CA103" s="202"/>
    </row>
    <row r="104" spans="1:79" ht="151.5" customHeight="1">
      <c r="A104" s="121" t="str">
        <f t="array" ref="A104">IFERROR(INDEX(Riesgos!$A$7:$M$64,MATCH(E104,INDEX(Riesgos!$A$7:$M$64,,MATCH(E$7,Riesgos!$A$6:$M$6,0)),0),MATCH(A$7,Riesgos!$A$6:$M$6,0)),"")</f>
        <v/>
      </c>
      <c r="B104" s="125" t="str">
        <f t="array" ref="B104">IFERROR(INDEX(Riesgos!$A$7:$M$64,MATCH(E104,INDEX(Riesgos!$A$7:$M$64,,MATCH(E$7,Riesgos!$A$6:$M$6,0)),0),MATCH(B$7,Riesgos!$A$6:$M$6,0)),"")</f>
        <v/>
      </c>
      <c r="C104" s="125"/>
      <c r="D104" s="126" t="str">
        <f t="array" ref="D104">IFERROR(INDEX(Riesgos!$A$7:$M$64,MATCH(E104,INDEX(Riesgos!$A$7:$M$64,,MATCH(E$7,Riesgos!$A$6:$M$6,0)),0),MATCH(D$7,Riesgos!$A$6:$M$6,0)),"")</f>
        <v/>
      </c>
      <c r="E104" s="127"/>
      <c r="F104" s="127"/>
      <c r="G104" s="128" t="str">
        <f t="shared" si="2"/>
        <v/>
      </c>
      <c r="H104" s="129"/>
      <c r="I104" s="142" t="str">
        <f>IF(A103=A104,IFERROR(IF(AND(#REF!="Probabilidad",#REF!="Probabilidad"),(#REF!-(+#REF!*#REF!)),IF(#REF!="Probabilidad",(#REF!-(+#REF!*#REF!)),IF(#REF!="Impacto",#REF!,""))),""),IFERROR(IF(#REF!="Probabilidad",(#REF!-(+#REF!*#REF!)),IF(#REF!="Impacto",#REF!,"")),""))</f>
        <v/>
      </c>
      <c r="J104" s="143" t="str">
        <f>IFERROR(IF(I104="","",IF(I104&lt;='Listas y tablas'!$L$3,"Muy Baja",IF(I104&lt;='Listas y tablas'!$L$4,"Baja",IF(I104&lt;='Listas y tablas'!$L$5,"Media",IF(I104&lt;='Listas y tablas'!$L$6,"Alta","Muy Alta"))))),"")</f>
        <v/>
      </c>
      <c r="K104" s="144"/>
      <c r="L104" s="145"/>
      <c r="M104" s="141"/>
      <c r="N104" s="141"/>
      <c r="O104" s="141"/>
      <c r="P104" s="141"/>
      <c r="Q104" s="157"/>
      <c r="R104" s="141"/>
      <c r="S104" s="141"/>
      <c r="T104" s="141"/>
      <c r="U104" s="141"/>
      <c r="V104" s="158"/>
      <c r="W104" s="141"/>
      <c r="X104" s="141"/>
      <c r="Y104" s="141"/>
      <c r="Z104" s="141"/>
      <c r="AA104" s="141"/>
      <c r="AB104" s="141"/>
      <c r="AC104" s="163"/>
      <c r="AD104" s="141"/>
      <c r="AE104" s="141"/>
      <c r="AF104" s="164"/>
      <c r="AG104" s="164"/>
      <c r="AH104" s="164"/>
      <c r="AI104" s="173"/>
      <c r="AJ104" s="162"/>
      <c r="AK104" s="162"/>
      <c r="AL104" s="162"/>
      <c r="AM104" s="164"/>
      <c r="AN104" s="174"/>
      <c r="AO104" s="182"/>
      <c r="AP104" s="180"/>
      <c r="AQ104" s="180"/>
      <c r="AR104" s="180"/>
      <c r="AS104" s="180"/>
      <c r="AT104" s="180"/>
      <c r="AU104" s="180"/>
      <c r="AV104" s="181"/>
      <c r="AW104" s="180"/>
      <c r="AX104" s="180"/>
      <c r="AY104" s="190"/>
      <c r="AZ104" s="190"/>
      <c r="BA104" s="190"/>
      <c r="BB104" s="190"/>
      <c r="BC104" s="189"/>
      <c r="BD104" s="189"/>
      <c r="BE104" s="189"/>
      <c r="BF104" s="196"/>
      <c r="BG104" s="190"/>
      <c r="BH104" s="190"/>
      <c r="BI104" s="194"/>
      <c r="BJ104" s="194"/>
      <c r="BK104" s="194"/>
      <c r="BL104" s="194"/>
      <c r="BM104" s="194"/>
      <c r="BN104" s="194"/>
      <c r="BO104" s="195"/>
      <c r="BP104" s="194"/>
      <c r="BQ104" s="194"/>
      <c r="BR104" s="202"/>
      <c r="BS104" s="202"/>
      <c r="BT104" s="202"/>
      <c r="BU104" s="202"/>
      <c r="BV104" s="201"/>
      <c r="BW104" s="201"/>
      <c r="BX104" s="201"/>
      <c r="BY104" s="202"/>
      <c r="BZ104" s="202"/>
      <c r="CA104" s="202"/>
    </row>
    <row r="105" spans="1:79" ht="151.5" customHeight="1">
      <c r="A105" s="121" t="str">
        <f t="array" ref="A105">IFERROR(INDEX(Riesgos!$A$7:$M$64,MATCH(E105,INDEX(Riesgos!$A$7:$M$64,,MATCH(E$7,Riesgos!$A$6:$M$6,0)),0),MATCH(A$7,Riesgos!$A$6:$M$6,0)),"")</f>
        <v/>
      </c>
      <c r="B105" s="125" t="str">
        <f t="array" ref="B105">IFERROR(INDEX(Riesgos!$A$7:$M$64,MATCH(E105,INDEX(Riesgos!$A$7:$M$64,,MATCH(E$7,Riesgos!$A$6:$M$6,0)),0),MATCH(B$7,Riesgos!$A$6:$M$6,0)),"")</f>
        <v/>
      </c>
      <c r="C105" s="125"/>
      <c r="D105" s="126" t="str">
        <f t="array" ref="D105">IFERROR(INDEX(Riesgos!$A$7:$M$64,MATCH(E105,INDEX(Riesgos!$A$7:$M$64,,MATCH(E$7,Riesgos!$A$6:$M$6,0)),0),MATCH(D$7,Riesgos!$A$6:$M$6,0)),"")</f>
        <v/>
      </c>
      <c r="E105" s="127"/>
      <c r="F105" s="127"/>
      <c r="G105" s="128" t="str">
        <f t="shared" si="2"/>
        <v/>
      </c>
      <c r="H105" s="129"/>
      <c r="I105" s="142" t="str">
        <f>IF(A104=A105,IFERROR(IF(AND(#REF!="Probabilidad",#REF!="Probabilidad"),(#REF!-(+#REF!*#REF!)),IF(#REF!="Probabilidad",(#REF!-(+#REF!*#REF!)),IF(#REF!="Impacto",#REF!,""))),""),IFERROR(IF(#REF!="Probabilidad",(#REF!-(+#REF!*#REF!)),IF(#REF!="Impacto",#REF!,"")),""))</f>
        <v/>
      </c>
      <c r="J105" s="143" t="str">
        <f>IFERROR(IF(I105="","",IF(I105&lt;='Listas y tablas'!$L$3,"Muy Baja",IF(I105&lt;='Listas y tablas'!$L$4,"Baja",IF(I105&lt;='Listas y tablas'!$L$5,"Media",IF(I105&lt;='Listas y tablas'!$L$6,"Alta","Muy Alta"))))),"")</f>
        <v/>
      </c>
      <c r="K105" s="144"/>
      <c r="L105" s="145"/>
      <c r="M105" s="141"/>
      <c r="N105" s="141"/>
      <c r="O105" s="141"/>
      <c r="P105" s="141"/>
      <c r="Q105" s="157"/>
      <c r="R105" s="141"/>
      <c r="S105" s="141"/>
      <c r="T105" s="141"/>
      <c r="U105" s="141"/>
      <c r="V105" s="158"/>
      <c r="W105" s="141"/>
      <c r="X105" s="141"/>
      <c r="Y105" s="141"/>
      <c r="Z105" s="141"/>
      <c r="AA105" s="141"/>
      <c r="AB105" s="141"/>
      <c r="AC105" s="163"/>
      <c r="AD105" s="141"/>
      <c r="AE105" s="141"/>
      <c r="AF105" s="164"/>
      <c r="AG105" s="164"/>
      <c r="AH105" s="164"/>
      <c r="AI105" s="173"/>
      <c r="AJ105" s="162"/>
      <c r="AK105" s="162"/>
      <c r="AL105" s="162"/>
      <c r="AM105" s="164"/>
      <c r="AN105" s="174"/>
      <c r="AO105" s="182"/>
      <c r="AP105" s="180"/>
      <c r="AQ105" s="180"/>
      <c r="AR105" s="180"/>
      <c r="AS105" s="180"/>
      <c r="AT105" s="180"/>
      <c r="AU105" s="180"/>
      <c r="AV105" s="181"/>
      <c r="AW105" s="180"/>
      <c r="AX105" s="180"/>
      <c r="AY105" s="190"/>
      <c r="AZ105" s="190"/>
      <c r="BA105" s="190"/>
      <c r="BB105" s="190"/>
      <c r="BC105" s="189"/>
      <c r="BD105" s="189"/>
      <c r="BE105" s="189"/>
      <c r="BF105" s="196"/>
      <c r="BG105" s="190"/>
      <c r="BH105" s="190"/>
      <c r="BI105" s="194"/>
      <c r="BJ105" s="194"/>
      <c r="BK105" s="194"/>
      <c r="BL105" s="194"/>
      <c r="BM105" s="194"/>
      <c r="BN105" s="194"/>
      <c r="BO105" s="195"/>
      <c r="BP105" s="194"/>
      <c r="BQ105" s="194"/>
      <c r="BR105" s="202"/>
      <c r="BS105" s="202"/>
      <c r="BT105" s="202"/>
      <c r="BU105" s="202"/>
      <c r="BV105" s="201"/>
      <c r="BW105" s="201"/>
      <c r="BX105" s="201"/>
      <c r="BY105" s="202"/>
      <c r="BZ105" s="202"/>
      <c r="CA105" s="202"/>
    </row>
    <row r="106" spans="1:79" ht="151.5" customHeight="1">
      <c r="A106" s="121" t="str">
        <f t="array" ref="A106">IFERROR(INDEX(Riesgos!$A$7:$M$64,MATCH(E106,INDEX(Riesgos!$A$7:$M$64,,MATCH(E$7,Riesgos!$A$6:$M$6,0)),0),MATCH(A$7,Riesgos!$A$6:$M$6,0)),"")</f>
        <v/>
      </c>
      <c r="B106" s="125" t="str">
        <f t="array" ref="B106">IFERROR(INDEX(Riesgos!$A$7:$M$64,MATCH(E106,INDEX(Riesgos!$A$7:$M$64,,MATCH(E$7,Riesgos!$A$6:$M$6,0)),0),MATCH(B$7,Riesgos!$A$6:$M$6,0)),"")</f>
        <v/>
      </c>
      <c r="C106" s="125"/>
      <c r="D106" s="126" t="str">
        <f t="array" ref="D106">IFERROR(INDEX(Riesgos!$A$7:$M$64,MATCH(E106,INDEX(Riesgos!$A$7:$M$64,,MATCH(E$7,Riesgos!$A$6:$M$6,0)),0),MATCH(D$7,Riesgos!$A$6:$M$6,0)),"")</f>
        <v/>
      </c>
      <c r="E106" s="127"/>
      <c r="F106" s="127"/>
      <c r="G106" s="128" t="str">
        <f t="shared" si="2"/>
        <v/>
      </c>
      <c r="H106" s="129"/>
      <c r="I106" s="142" t="str">
        <f>IF(A105=A106,IFERROR(IF(AND(#REF!="Probabilidad",#REF!="Probabilidad"),(#REF!-(+#REF!*#REF!)),IF(#REF!="Probabilidad",(#REF!-(+#REF!*#REF!)),IF(#REF!="Impacto",#REF!,""))),""),IFERROR(IF(#REF!="Probabilidad",(#REF!-(+#REF!*#REF!)),IF(#REF!="Impacto",#REF!,"")),""))</f>
        <v/>
      </c>
      <c r="J106" s="143" t="str">
        <f>IFERROR(IF(I106="","",IF(I106&lt;='Listas y tablas'!$L$3,"Muy Baja",IF(I106&lt;='Listas y tablas'!$L$4,"Baja",IF(I106&lt;='Listas y tablas'!$L$5,"Media",IF(I106&lt;='Listas y tablas'!$L$6,"Alta","Muy Alta"))))),"")</f>
        <v/>
      </c>
      <c r="K106" s="144"/>
      <c r="L106" s="145"/>
      <c r="M106" s="141"/>
      <c r="N106" s="141"/>
      <c r="O106" s="141"/>
      <c r="P106" s="141"/>
      <c r="Q106" s="157"/>
      <c r="R106" s="141"/>
      <c r="S106" s="141"/>
      <c r="T106" s="141"/>
      <c r="U106" s="141"/>
      <c r="V106" s="158"/>
      <c r="W106" s="141"/>
      <c r="X106" s="141"/>
      <c r="Y106" s="141"/>
      <c r="Z106" s="141"/>
      <c r="AA106" s="141"/>
      <c r="AB106" s="141"/>
      <c r="AC106" s="163"/>
      <c r="AD106" s="141"/>
      <c r="AE106" s="141"/>
      <c r="AF106" s="164"/>
      <c r="AG106" s="164"/>
      <c r="AH106" s="164"/>
      <c r="AI106" s="173"/>
      <c r="AJ106" s="162"/>
      <c r="AK106" s="162"/>
      <c r="AL106" s="162"/>
      <c r="AM106" s="164"/>
      <c r="AN106" s="174"/>
      <c r="AO106" s="182"/>
      <c r="AP106" s="180"/>
      <c r="AQ106" s="180"/>
      <c r="AR106" s="180"/>
      <c r="AS106" s="180"/>
      <c r="AT106" s="180"/>
      <c r="AU106" s="180"/>
      <c r="AV106" s="181"/>
      <c r="AW106" s="180"/>
      <c r="AX106" s="180"/>
      <c r="AY106" s="190"/>
      <c r="AZ106" s="190"/>
      <c r="BA106" s="190"/>
      <c r="BB106" s="190"/>
      <c r="BC106" s="189"/>
      <c r="BD106" s="189"/>
      <c r="BE106" s="189"/>
      <c r="BF106" s="196"/>
      <c r="BG106" s="190"/>
      <c r="BH106" s="190"/>
      <c r="BI106" s="194"/>
      <c r="BJ106" s="194"/>
      <c r="BK106" s="194"/>
      <c r="BL106" s="194"/>
      <c r="BM106" s="194"/>
      <c r="BN106" s="194"/>
      <c r="BO106" s="195"/>
      <c r="BP106" s="194"/>
      <c r="BQ106" s="194"/>
      <c r="BR106" s="202"/>
      <c r="BS106" s="202"/>
      <c r="BT106" s="202"/>
      <c r="BU106" s="202"/>
      <c r="BV106" s="201"/>
      <c r="BW106" s="201"/>
      <c r="BX106" s="201"/>
      <c r="BY106" s="202"/>
      <c r="BZ106" s="202"/>
      <c r="CA106" s="202"/>
    </row>
    <row r="107" spans="1:79" ht="151.5" customHeight="1">
      <c r="A107" s="121" t="str">
        <f t="array" ref="A107">IFERROR(INDEX(Riesgos!$A$7:$M$64,MATCH(E107,INDEX(Riesgos!$A$7:$M$64,,MATCH(E$7,Riesgos!$A$6:$M$6,0)),0),MATCH(A$7,Riesgos!$A$6:$M$6,0)),"")</f>
        <v/>
      </c>
      <c r="B107" s="125" t="str">
        <f t="array" ref="B107">IFERROR(INDEX(Riesgos!$A$7:$M$64,MATCH(E107,INDEX(Riesgos!$A$7:$M$64,,MATCH(E$7,Riesgos!$A$6:$M$6,0)),0),MATCH(B$7,Riesgos!$A$6:$M$6,0)),"")</f>
        <v/>
      </c>
      <c r="C107" s="125"/>
      <c r="D107" s="126" t="str">
        <f t="array" ref="D107">IFERROR(INDEX(Riesgos!$A$7:$M$64,MATCH(E107,INDEX(Riesgos!$A$7:$M$64,,MATCH(E$7,Riesgos!$A$6:$M$6,0)),0),MATCH(D$7,Riesgos!$A$6:$M$6,0)),"")</f>
        <v/>
      </c>
      <c r="E107" s="127"/>
      <c r="F107" s="127"/>
      <c r="G107" s="128" t="str">
        <f t="shared" si="2"/>
        <v/>
      </c>
      <c r="H107" s="129"/>
      <c r="I107" s="142" t="str">
        <f>IF(A106=A107,IFERROR(IF(AND(#REF!="Probabilidad",#REF!="Probabilidad"),(#REF!-(+#REF!*#REF!)),IF(#REF!="Probabilidad",(#REF!-(+#REF!*#REF!)),IF(#REF!="Impacto",#REF!,""))),""),IFERROR(IF(#REF!="Probabilidad",(#REF!-(+#REF!*#REF!)),IF(#REF!="Impacto",#REF!,"")),""))</f>
        <v/>
      </c>
      <c r="J107" s="143" t="str">
        <f>IFERROR(IF(I107="","",IF(I107&lt;='Listas y tablas'!$L$3,"Muy Baja",IF(I107&lt;='Listas y tablas'!$L$4,"Baja",IF(I107&lt;='Listas y tablas'!$L$5,"Media",IF(I107&lt;='Listas y tablas'!$L$6,"Alta","Muy Alta"))))),"")</f>
        <v/>
      </c>
      <c r="K107" s="144"/>
      <c r="L107" s="145"/>
      <c r="M107" s="141"/>
      <c r="N107" s="141"/>
      <c r="O107" s="141"/>
      <c r="P107" s="141"/>
      <c r="Q107" s="157"/>
      <c r="R107" s="141"/>
      <c r="S107" s="141"/>
      <c r="T107" s="141"/>
      <c r="U107" s="141"/>
      <c r="V107" s="158"/>
      <c r="W107" s="141"/>
      <c r="X107" s="141"/>
      <c r="Y107" s="141"/>
      <c r="Z107" s="141"/>
      <c r="AA107" s="141"/>
      <c r="AB107" s="141"/>
      <c r="AC107" s="163"/>
      <c r="AD107" s="141"/>
      <c r="AE107" s="141"/>
      <c r="AF107" s="164"/>
      <c r="AG107" s="164"/>
      <c r="AH107" s="164"/>
      <c r="AI107" s="173"/>
      <c r="AJ107" s="162"/>
      <c r="AK107" s="162"/>
      <c r="AL107" s="162"/>
      <c r="AM107" s="164"/>
      <c r="AN107" s="174"/>
      <c r="AO107" s="182"/>
      <c r="AP107" s="180"/>
      <c r="AQ107" s="180"/>
      <c r="AR107" s="180"/>
      <c r="AS107" s="180"/>
      <c r="AT107" s="180"/>
      <c r="AU107" s="180"/>
      <c r="AV107" s="181"/>
      <c r="AW107" s="180"/>
      <c r="AX107" s="180"/>
      <c r="AY107" s="190"/>
      <c r="AZ107" s="190"/>
      <c r="BA107" s="190"/>
      <c r="BB107" s="190"/>
      <c r="BC107" s="189"/>
      <c r="BD107" s="189"/>
      <c r="BE107" s="189"/>
      <c r="BF107" s="196"/>
      <c r="BG107" s="190"/>
      <c r="BH107" s="190"/>
      <c r="BI107" s="194"/>
      <c r="BJ107" s="194"/>
      <c r="BK107" s="194"/>
      <c r="BL107" s="194"/>
      <c r="BM107" s="194"/>
      <c r="BN107" s="194"/>
      <c r="BO107" s="195"/>
      <c r="BP107" s="194"/>
      <c r="BQ107" s="194"/>
      <c r="BR107" s="202"/>
      <c r="BS107" s="202"/>
      <c r="BT107" s="202"/>
      <c r="BU107" s="202"/>
      <c r="BV107" s="201"/>
      <c r="BW107" s="201"/>
      <c r="BX107" s="201"/>
      <c r="BY107" s="202"/>
      <c r="BZ107" s="202"/>
      <c r="CA107" s="202"/>
    </row>
    <row r="108" spans="1:79" ht="151.5" customHeight="1">
      <c r="A108" s="121" t="str">
        <f t="array" ref="A108">IFERROR(INDEX(Riesgos!$A$7:$M$64,MATCH(E108,INDEX(Riesgos!$A$7:$M$64,,MATCH(E$7,Riesgos!$A$6:$M$6,0)),0),MATCH(A$7,Riesgos!$A$6:$M$6,0)),"")</f>
        <v/>
      </c>
      <c r="B108" s="125" t="str">
        <f t="array" ref="B108">IFERROR(INDEX(Riesgos!$A$7:$M$64,MATCH(E108,INDEX(Riesgos!$A$7:$M$64,,MATCH(E$7,Riesgos!$A$6:$M$6,0)),0),MATCH(B$7,Riesgos!$A$6:$M$6,0)),"")</f>
        <v/>
      </c>
      <c r="C108" s="125"/>
      <c r="D108" s="126" t="str">
        <f t="array" ref="D108">IFERROR(INDEX(Riesgos!$A$7:$M$64,MATCH(E108,INDEX(Riesgos!$A$7:$M$64,,MATCH(E$7,Riesgos!$A$6:$M$6,0)),0),MATCH(D$7,Riesgos!$A$6:$M$6,0)),"")</f>
        <v/>
      </c>
      <c r="E108" s="127"/>
      <c r="F108" s="127"/>
      <c r="G108" s="128" t="str">
        <f t="shared" si="2"/>
        <v/>
      </c>
      <c r="H108" s="129"/>
      <c r="I108" s="142" t="str">
        <f>IF(A107=A108,IFERROR(IF(AND(#REF!="Probabilidad",#REF!="Probabilidad"),(#REF!-(+#REF!*#REF!)),IF(#REF!="Probabilidad",(#REF!-(+#REF!*#REF!)),IF(#REF!="Impacto",#REF!,""))),""),IFERROR(IF(#REF!="Probabilidad",(#REF!-(+#REF!*#REF!)),IF(#REF!="Impacto",#REF!,"")),""))</f>
        <v/>
      </c>
      <c r="J108" s="143" t="str">
        <f>IFERROR(IF(I108="","",IF(I108&lt;='Listas y tablas'!$L$3,"Muy Baja",IF(I108&lt;='Listas y tablas'!$L$4,"Baja",IF(I108&lt;='Listas y tablas'!$L$5,"Media",IF(I108&lt;='Listas y tablas'!$L$6,"Alta","Muy Alta"))))),"")</f>
        <v/>
      </c>
      <c r="K108" s="144"/>
      <c r="L108" s="145"/>
      <c r="M108" s="141"/>
      <c r="N108" s="141"/>
      <c r="O108" s="141"/>
      <c r="P108" s="141"/>
      <c r="Q108" s="157"/>
      <c r="R108" s="141"/>
      <c r="S108" s="141"/>
      <c r="T108" s="141"/>
      <c r="U108" s="141"/>
      <c r="V108" s="158"/>
      <c r="W108" s="141"/>
      <c r="X108" s="141"/>
      <c r="Y108" s="141"/>
      <c r="Z108" s="141"/>
      <c r="AA108" s="141"/>
      <c r="AB108" s="141"/>
      <c r="AC108" s="163"/>
      <c r="AD108" s="141"/>
      <c r="AE108" s="141"/>
      <c r="AF108" s="164"/>
      <c r="AG108" s="164"/>
      <c r="AH108" s="164"/>
      <c r="AI108" s="173"/>
      <c r="AJ108" s="162"/>
      <c r="AK108" s="162"/>
      <c r="AL108" s="162"/>
      <c r="AM108" s="164"/>
      <c r="AN108" s="174"/>
      <c r="AO108" s="182"/>
      <c r="AP108" s="180"/>
      <c r="AQ108" s="180"/>
      <c r="AR108" s="180"/>
      <c r="AS108" s="180"/>
      <c r="AT108" s="180"/>
      <c r="AU108" s="180"/>
      <c r="AV108" s="181"/>
      <c r="AW108" s="180"/>
      <c r="AX108" s="180"/>
      <c r="AY108" s="190"/>
      <c r="AZ108" s="190"/>
      <c r="BA108" s="190"/>
      <c r="BB108" s="190"/>
      <c r="BC108" s="189"/>
      <c r="BD108" s="189"/>
      <c r="BE108" s="189"/>
      <c r="BF108" s="196"/>
      <c r="BG108" s="190"/>
      <c r="BH108" s="190"/>
      <c r="BI108" s="194"/>
      <c r="BJ108" s="194"/>
      <c r="BK108" s="194"/>
      <c r="BL108" s="194"/>
      <c r="BM108" s="194"/>
      <c r="BN108" s="194"/>
      <c r="BO108" s="195"/>
      <c r="BP108" s="194"/>
      <c r="BQ108" s="194"/>
      <c r="BR108" s="202"/>
      <c r="BS108" s="202"/>
      <c r="BT108" s="202"/>
      <c r="BU108" s="202"/>
      <c r="BV108" s="201"/>
      <c r="BW108" s="201"/>
      <c r="BX108" s="201"/>
      <c r="BY108" s="202"/>
      <c r="BZ108" s="202"/>
      <c r="CA108" s="202"/>
    </row>
    <row r="109" spans="1:79" ht="151.5" customHeight="1">
      <c r="A109" s="121" t="str">
        <f t="array" ref="A109">IFERROR(INDEX(Riesgos!$A$7:$M$64,MATCH(E109,INDEX(Riesgos!$A$7:$M$64,,MATCH(E$7,Riesgos!$A$6:$M$6,0)),0),MATCH(A$7,Riesgos!$A$6:$M$6,0)),"")</f>
        <v/>
      </c>
      <c r="B109" s="125" t="str">
        <f t="array" ref="B109">IFERROR(INDEX(Riesgos!$A$7:$M$64,MATCH(E109,INDEX(Riesgos!$A$7:$M$64,,MATCH(E$7,Riesgos!$A$6:$M$6,0)),0),MATCH(B$7,Riesgos!$A$6:$M$6,0)),"")</f>
        <v/>
      </c>
      <c r="C109" s="125"/>
      <c r="D109" s="126" t="str">
        <f t="array" ref="D109">IFERROR(INDEX(Riesgos!$A$7:$M$64,MATCH(E109,INDEX(Riesgos!$A$7:$M$64,,MATCH(E$7,Riesgos!$A$6:$M$6,0)),0),MATCH(D$7,Riesgos!$A$6:$M$6,0)),"")</f>
        <v/>
      </c>
      <c r="E109" s="127"/>
      <c r="F109" s="127"/>
      <c r="G109" s="128" t="str">
        <f t="shared" si="2"/>
        <v/>
      </c>
      <c r="H109" s="129"/>
      <c r="I109" s="142" t="str">
        <f>IF(A108=A109,IFERROR(IF(AND(#REF!="Probabilidad",#REF!="Probabilidad"),(#REF!-(+#REF!*#REF!)),IF(#REF!="Probabilidad",(#REF!-(+#REF!*#REF!)),IF(#REF!="Impacto",#REF!,""))),""),IFERROR(IF(#REF!="Probabilidad",(#REF!-(+#REF!*#REF!)),IF(#REF!="Impacto",#REF!,"")),""))</f>
        <v/>
      </c>
      <c r="J109" s="143" t="str">
        <f>IFERROR(IF(I109="","",IF(I109&lt;='Listas y tablas'!$L$3,"Muy Baja",IF(I109&lt;='Listas y tablas'!$L$4,"Baja",IF(I109&lt;='Listas y tablas'!$L$5,"Media",IF(I109&lt;='Listas y tablas'!$L$6,"Alta","Muy Alta"))))),"")</f>
        <v/>
      </c>
      <c r="K109" s="144"/>
      <c r="L109" s="145"/>
      <c r="M109" s="141"/>
      <c r="N109" s="141"/>
      <c r="O109" s="141"/>
      <c r="P109" s="141"/>
      <c r="Q109" s="157"/>
      <c r="R109" s="141"/>
      <c r="S109" s="141"/>
      <c r="T109" s="141"/>
      <c r="U109" s="141"/>
      <c r="V109" s="158"/>
      <c r="W109" s="141"/>
      <c r="X109" s="141"/>
      <c r="Y109" s="141"/>
      <c r="Z109" s="141"/>
      <c r="AA109" s="141"/>
      <c r="AB109" s="141"/>
      <c r="AC109" s="163"/>
      <c r="AD109" s="141"/>
      <c r="AE109" s="141"/>
      <c r="AF109" s="164"/>
      <c r="AG109" s="164"/>
      <c r="AH109" s="164"/>
      <c r="AI109" s="173"/>
      <c r="AJ109" s="162"/>
      <c r="AK109" s="162"/>
      <c r="AL109" s="162"/>
      <c r="AM109" s="164"/>
      <c r="AN109" s="174"/>
      <c r="AO109" s="182"/>
      <c r="AP109" s="180"/>
      <c r="AQ109" s="180"/>
      <c r="AR109" s="180"/>
      <c r="AS109" s="180"/>
      <c r="AT109" s="180"/>
      <c r="AU109" s="180"/>
      <c r="AV109" s="181"/>
      <c r="AW109" s="180"/>
      <c r="AX109" s="180"/>
      <c r="AY109" s="190"/>
      <c r="AZ109" s="190"/>
      <c r="BA109" s="190"/>
      <c r="BB109" s="190"/>
      <c r="BC109" s="189"/>
      <c r="BD109" s="189"/>
      <c r="BE109" s="189"/>
      <c r="BF109" s="196"/>
      <c r="BG109" s="190"/>
      <c r="BH109" s="190"/>
      <c r="BI109" s="194"/>
      <c r="BJ109" s="194"/>
      <c r="BK109" s="194"/>
      <c r="BL109" s="194"/>
      <c r="BM109" s="194"/>
      <c r="BN109" s="194"/>
      <c r="BO109" s="195"/>
      <c r="BP109" s="194"/>
      <c r="BQ109" s="194"/>
      <c r="BR109" s="202"/>
      <c r="BS109" s="202"/>
      <c r="BT109" s="202"/>
      <c r="BU109" s="202"/>
      <c r="BV109" s="201"/>
      <c r="BW109" s="201"/>
      <c r="BX109" s="201"/>
      <c r="BY109" s="202"/>
      <c r="BZ109" s="202"/>
      <c r="CA109" s="202"/>
    </row>
    <row r="110" spans="1:79" ht="151.5" customHeight="1">
      <c r="A110" s="121" t="str">
        <f t="array" ref="A110">IFERROR(INDEX(Riesgos!$A$7:$M$64,MATCH(E110,INDEX(Riesgos!$A$7:$M$64,,MATCH(E$7,Riesgos!$A$6:$M$6,0)),0),MATCH(A$7,Riesgos!$A$6:$M$6,0)),"")</f>
        <v/>
      </c>
      <c r="B110" s="125" t="str">
        <f t="array" ref="B110">IFERROR(INDEX(Riesgos!$A$7:$M$64,MATCH(E110,INDEX(Riesgos!$A$7:$M$64,,MATCH(E$7,Riesgos!$A$6:$M$6,0)),0),MATCH(B$7,Riesgos!$A$6:$M$6,0)),"")</f>
        <v/>
      </c>
      <c r="C110" s="125"/>
      <c r="D110" s="126" t="str">
        <f t="array" ref="D110">IFERROR(INDEX(Riesgos!$A$7:$M$64,MATCH(E110,INDEX(Riesgos!$A$7:$M$64,,MATCH(E$7,Riesgos!$A$6:$M$6,0)),0),MATCH(D$7,Riesgos!$A$6:$M$6,0)),"")</f>
        <v/>
      </c>
      <c r="E110" s="127"/>
      <c r="F110" s="127"/>
      <c r="G110" s="128" t="str">
        <f t="shared" si="2"/>
        <v/>
      </c>
      <c r="H110" s="129"/>
      <c r="I110" s="142" t="str">
        <f>IF(A109=A110,IFERROR(IF(AND(#REF!="Probabilidad",#REF!="Probabilidad"),(#REF!-(+#REF!*#REF!)),IF(#REF!="Probabilidad",(#REF!-(+#REF!*#REF!)),IF(#REF!="Impacto",#REF!,""))),""),IFERROR(IF(#REF!="Probabilidad",(#REF!-(+#REF!*#REF!)),IF(#REF!="Impacto",#REF!,"")),""))</f>
        <v/>
      </c>
      <c r="J110" s="143" t="str">
        <f>IFERROR(IF(I110="","",IF(I110&lt;='Listas y tablas'!$L$3,"Muy Baja",IF(I110&lt;='Listas y tablas'!$L$4,"Baja",IF(I110&lt;='Listas y tablas'!$L$5,"Media",IF(I110&lt;='Listas y tablas'!$L$6,"Alta","Muy Alta"))))),"")</f>
        <v/>
      </c>
      <c r="K110" s="144"/>
      <c r="L110" s="145"/>
      <c r="M110" s="141"/>
      <c r="N110" s="141"/>
      <c r="O110" s="141"/>
      <c r="P110" s="141"/>
      <c r="Q110" s="157"/>
      <c r="R110" s="141"/>
      <c r="S110" s="141"/>
      <c r="T110" s="141"/>
      <c r="U110" s="141"/>
      <c r="V110" s="158"/>
      <c r="W110" s="141"/>
      <c r="X110" s="141"/>
      <c r="Y110" s="141"/>
      <c r="Z110" s="141"/>
      <c r="AA110" s="141"/>
      <c r="AB110" s="141"/>
      <c r="AC110" s="163"/>
      <c r="AD110" s="141"/>
      <c r="AE110" s="141"/>
      <c r="AF110" s="164"/>
      <c r="AG110" s="164"/>
      <c r="AH110" s="164"/>
      <c r="AI110" s="173"/>
      <c r="AJ110" s="162"/>
      <c r="AK110" s="162"/>
      <c r="AL110" s="162"/>
      <c r="AM110" s="164"/>
      <c r="AN110" s="174"/>
      <c r="AO110" s="182"/>
      <c r="AP110" s="180"/>
      <c r="AQ110" s="180"/>
      <c r="AR110" s="180"/>
      <c r="AS110" s="180"/>
      <c r="AT110" s="180"/>
      <c r="AU110" s="180"/>
      <c r="AV110" s="181"/>
      <c r="AW110" s="180"/>
      <c r="AX110" s="180"/>
      <c r="AY110" s="190"/>
      <c r="AZ110" s="190"/>
      <c r="BA110" s="190"/>
      <c r="BB110" s="190"/>
      <c r="BC110" s="189"/>
      <c r="BD110" s="189"/>
      <c r="BE110" s="189"/>
      <c r="BF110" s="196"/>
      <c r="BG110" s="190"/>
      <c r="BH110" s="190"/>
      <c r="BI110" s="194"/>
      <c r="BJ110" s="194"/>
      <c r="BK110" s="194"/>
      <c r="BL110" s="194"/>
      <c r="BM110" s="194"/>
      <c r="BN110" s="194"/>
      <c r="BO110" s="195"/>
      <c r="BP110" s="194"/>
      <c r="BQ110" s="194"/>
      <c r="BR110" s="202"/>
      <c r="BS110" s="202"/>
      <c r="BT110" s="202"/>
      <c r="BU110" s="202"/>
      <c r="BV110" s="201"/>
      <c r="BW110" s="201"/>
      <c r="BX110" s="201"/>
      <c r="BY110" s="202"/>
      <c r="BZ110" s="202"/>
      <c r="CA110" s="202"/>
    </row>
    <row r="111" spans="1:79" ht="151.5" customHeight="1">
      <c r="A111" s="121" t="str">
        <f t="array" ref="A111">IFERROR(INDEX(Riesgos!$A$7:$M$64,MATCH(E111,INDEX(Riesgos!$A$7:$M$64,,MATCH(E$7,Riesgos!$A$6:$M$6,0)),0),MATCH(A$7,Riesgos!$A$6:$M$6,0)),"")</f>
        <v/>
      </c>
      <c r="B111" s="125" t="str">
        <f t="array" ref="B111">IFERROR(INDEX(Riesgos!$A$7:$M$64,MATCH(E111,INDEX(Riesgos!$A$7:$M$64,,MATCH(E$7,Riesgos!$A$6:$M$6,0)),0),MATCH(B$7,Riesgos!$A$6:$M$6,0)),"")</f>
        <v/>
      </c>
      <c r="C111" s="125"/>
      <c r="D111" s="126" t="str">
        <f t="array" ref="D111">IFERROR(INDEX(Riesgos!$A$7:$M$64,MATCH(E111,INDEX(Riesgos!$A$7:$M$64,,MATCH(E$7,Riesgos!$A$6:$M$6,0)),0),MATCH(D$7,Riesgos!$A$6:$M$6,0)),"")</f>
        <v/>
      </c>
      <c r="E111" s="127"/>
      <c r="F111" s="127"/>
      <c r="G111" s="128" t="str">
        <f t="shared" si="2"/>
        <v/>
      </c>
      <c r="H111" s="129"/>
      <c r="I111" s="142" t="str">
        <f>IF(A110=A111,IFERROR(IF(AND(#REF!="Probabilidad",#REF!="Probabilidad"),(#REF!-(+#REF!*#REF!)),IF(#REF!="Probabilidad",(#REF!-(+#REF!*#REF!)),IF(#REF!="Impacto",#REF!,""))),""),IFERROR(IF(#REF!="Probabilidad",(#REF!-(+#REF!*#REF!)),IF(#REF!="Impacto",#REF!,"")),""))</f>
        <v/>
      </c>
      <c r="J111" s="143" t="str">
        <f>IFERROR(IF(I111="","",IF(I111&lt;='Listas y tablas'!$L$3,"Muy Baja",IF(I111&lt;='Listas y tablas'!$L$4,"Baja",IF(I111&lt;='Listas y tablas'!$L$5,"Media",IF(I111&lt;='Listas y tablas'!$L$6,"Alta","Muy Alta"))))),"")</f>
        <v/>
      </c>
      <c r="K111" s="144"/>
      <c r="L111" s="145"/>
      <c r="M111" s="141"/>
      <c r="N111" s="141"/>
      <c r="O111" s="141"/>
      <c r="P111" s="141"/>
      <c r="Q111" s="157"/>
      <c r="R111" s="141"/>
      <c r="S111" s="141"/>
      <c r="T111" s="141"/>
      <c r="U111" s="141"/>
      <c r="V111" s="158"/>
      <c r="W111" s="141"/>
      <c r="X111" s="141"/>
      <c r="Y111" s="141"/>
      <c r="Z111" s="141"/>
      <c r="AA111" s="141"/>
      <c r="AB111" s="141"/>
      <c r="AC111" s="163"/>
      <c r="AD111" s="141"/>
      <c r="AE111" s="141"/>
      <c r="AF111" s="164"/>
      <c r="AG111" s="164"/>
      <c r="AH111" s="164"/>
      <c r="AI111" s="173"/>
      <c r="AJ111" s="162"/>
      <c r="AK111" s="162"/>
      <c r="AL111" s="162"/>
      <c r="AM111" s="164"/>
      <c r="AN111" s="174"/>
      <c r="AO111" s="182"/>
      <c r="AP111" s="180"/>
      <c r="AQ111" s="180"/>
      <c r="AR111" s="180"/>
      <c r="AS111" s="180"/>
      <c r="AT111" s="180"/>
      <c r="AU111" s="180"/>
      <c r="AV111" s="181"/>
      <c r="AW111" s="180"/>
      <c r="AX111" s="180"/>
      <c r="AY111" s="190"/>
      <c r="AZ111" s="190"/>
      <c r="BA111" s="190"/>
      <c r="BB111" s="190"/>
      <c r="BC111" s="189"/>
      <c r="BD111" s="189"/>
      <c r="BE111" s="189"/>
      <c r="BF111" s="196"/>
      <c r="BG111" s="190"/>
      <c r="BH111" s="190"/>
      <c r="BI111" s="194"/>
      <c r="BJ111" s="194"/>
      <c r="BK111" s="194"/>
      <c r="BL111" s="194"/>
      <c r="BM111" s="194"/>
      <c r="BN111" s="194"/>
      <c r="BO111" s="195"/>
      <c r="BP111" s="194"/>
      <c r="BQ111" s="194"/>
      <c r="BR111" s="202"/>
      <c r="BS111" s="202"/>
      <c r="BT111" s="202"/>
      <c r="BU111" s="202"/>
      <c r="BV111" s="201"/>
      <c r="BW111" s="201"/>
      <c r="BX111" s="201"/>
      <c r="BY111" s="202"/>
      <c r="BZ111" s="202"/>
      <c r="CA111" s="202"/>
    </row>
    <row r="112" spans="1:79" ht="151.5" customHeight="1">
      <c r="A112" s="121" t="str">
        <f t="array" ref="A112">IFERROR(INDEX(Riesgos!$A$7:$M$64,MATCH(E112,INDEX(Riesgos!$A$7:$M$64,,MATCH(E$7,Riesgos!$A$6:$M$6,0)),0),MATCH(A$7,Riesgos!$A$6:$M$6,0)),"")</f>
        <v/>
      </c>
      <c r="B112" s="125" t="str">
        <f t="array" ref="B112">IFERROR(INDEX(Riesgos!$A$7:$M$64,MATCH(E112,INDEX(Riesgos!$A$7:$M$64,,MATCH(E$7,Riesgos!$A$6:$M$6,0)),0),MATCH(B$7,Riesgos!$A$6:$M$6,0)),"")</f>
        <v/>
      </c>
      <c r="C112" s="125"/>
      <c r="D112" s="126" t="str">
        <f t="array" ref="D112">IFERROR(INDEX(Riesgos!$A$7:$M$64,MATCH(E112,INDEX(Riesgos!$A$7:$M$64,,MATCH(E$7,Riesgos!$A$6:$M$6,0)),0),MATCH(D$7,Riesgos!$A$6:$M$6,0)),"")</f>
        <v/>
      </c>
      <c r="E112" s="127"/>
      <c r="F112" s="127"/>
      <c r="G112" s="128" t="str">
        <f t="shared" si="2"/>
        <v/>
      </c>
      <c r="H112" s="129"/>
      <c r="I112" s="142" t="str">
        <f>IF(A111=A112,IFERROR(IF(AND(#REF!="Probabilidad",#REF!="Probabilidad"),(#REF!-(+#REF!*#REF!)),IF(#REF!="Probabilidad",(#REF!-(+#REF!*#REF!)),IF(#REF!="Impacto",#REF!,""))),""),IFERROR(IF(#REF!="Probabilidad",(#REF!-(+#REF!*#REF!)),IF(#REF!="Impacto",#REF!,"")),""))</f>
        <v/>
      </c>
      <c r="J112" s="143" t="str">
        <f>IFERROR(IF(I112="","",IF(I112&lt;='Listas y tablas'!$L$3,"Muy Baja",IF(I112&lt;='Listas y tablas'!$L$4,"Baja",IF(I112&lt;='Listas y tablas'!$L$5,"Media",IF(I112&lt;='Listas y tablas'!$L$6,"Alta","Muy Alta"))))),"")</f>
        <v/>
      </c>
      <c r="K112" s="144"/>
      <c r="L112" s="145"/>
      <c r="M112" s="141"/>
      <c r="N112" s="141"/>
      <c r="O112" s="141"/>
      <c r="P112" s="141"/>
      <c r="Q112" s="157"/>
      <c r="R112" s="141"/>
      <c r="S112" s="141"/>
      <c r="T112" s="141"/>
      <c r="U112" s="141"/>
      <c r="V112" s="158"/>
      <c r="W112" s="141"/>
      <c r="X112" s="141"/>
      <c r="Y112" s="141"/>
      <c r="Z112" s="141"/>
      <c r="AA112" s="141"/>
      <c r="AB112" s="141"/>
      <c r="AC112" s="163"/>
      <c r="AD112" s="141"/>
      <c r="AE112" s="141"/>
      <c r="AF112" s="164"/>
      <c r="AG112" s="164"/>
      <c r="AH112" s="164"/>
      <c r="AI112" s="173"/>
      <c r="AJ112" s="162"/>
      <c r="AK112" s="162"/>
      <c r="AL112" s="162"/>
      <c r="AM112" s="164"/>
      <c r="AN112" s="174"/>
      <c r="AO112" s="182"/>
      <c r="AP112" s="180"/>
      <c r="AQ112" s="180"/>
      <c r="AR112" s="180"/>
      <c r="AS112" s="180"/>
      <c r="AT112" s="180"/>
      <c r="AU112" s="180"/>
      <c r="AV112" s="181"/>
      <c r="AW112" s="180"/>
      <c r="AX112" s="180"/>
      <c r="AY112" s="190"/>
      <c r="AZ112" s="190"/>
      <c r="BA112" s="190"/>
      <c r="BB112" s="190"/>
      <c r="BC112" s="189"/>
      <c r="BD112" s="189"/>
      <c r="BE112" s="189"/>
      <c r="BF112" s="196"/>
      <c r="BG112" s="190"/>
      <c r="BH112" s="190"/>
      <c r="BI112" s="194"/>
      <c r="BJ112" s="194"/>
      <c r="BK112" s="194"/>
      <c r="BL112" s="194"/>
      <c r="BM112" s="194"/>
      <c r="BN112" s="194"/>
      <c r="BO112" s="195"/>
      <c r="BP112" s="194"/>
      <c r="BQ112" s="194"/>
      <c r="BR112" s="202"/>
      <c r="BS112" s="202"/>
      <c r="BT112" s="202"/>
      <c r="BU112" s="202"/>
      <c r="BV112" s="201"/>
      <c r="BW112" s="201"/>
      <c r="BX112" s="201"/>
      <c r="BY112" s="202"/>
      <c r="BZ112" s="202"/>
      <c r="CA112" s="202"/>
    </row>
    <row r="113" spans="1:79" ht="151.5" customHeight="1">
      <c r="A113" s="121" t="str">
        <f t="array" ref="A113">IFERROR(INDEX(Riesgos!$A$7:$M$64,MATCH(E113,INDEX(Riesgos!$A$7:$M$64,,MATCH(E$7,Riesgos!$A$6:$M$6,0)),0),MATCH(A$7,Riesgos!$A$6:$M$6,0)),"")</f>
        <v/>
      </c>
      <c r="B113" s="125" t="str">
        <f t="array" ref="B113">IFERROR(INDEX(Riesgos!$A$7:$M$64,MATCH(E113,INDEX(Riesgos!$A$7:$M$64,,MATCH(E$7,Riesgos!$A$6:$M$6,0)),0),MATCH(B$7,Riesgos!$A$6:$M$6,0)),"")</f>
        <v/>
      </c>
      <c r="C113" s="125"/>
      <c r="D113" s="126" t="str">
        <f t="array" ref="D113">IFERROR(INDEX(Riesgos!$A$7:$M$64,MATCH(E113,INDEX(Riesgos!$A$7:$M$64,,MATCH(E$7,Riesgos!$A$6:$M$6,0)),0),MATCH(D$7,Riesgos!$A$6:$M$6,0)),"")</f>
        <v/>
      </c>
      <c r="E113" s="127"/>
      <c r="F113" s="127"/>
      <c r="G113" s="128" t="str">
        <f t="shared" si="2"/>
        <v/>
      </c>
      <c r="H113" s="129"/>
      <c r="I113" s="142" t="str">
        <f>IF(A112=A113,IFERROR(IF(AND(#REF!="Probabilidad",#REF!="Probabilidad"),(#REF!-(+#REF!*#REF!)),IF(#REF!="Probabilidad",(#REF!-(+#REF!*#REF!)),IF(#REF!="Impacto",#REF!,""))),""),IFERROR(IF(#REF!="Probabilidad",(#REF!-(+#REF!*#REF!)),IF(#REF!="Impacto",#REF!,"")),""))</f>
        <v/>
      </c>
      <c r="J113" s="143" t="str">
        <f>IFERROR(IF(I113="","",IF(I113&lt;='Listas y tablas'!$L$3,"Muy Baja",IF(I113&lt;='Listas y tablas'!$L$4,"Baja",IF(I113&lt;='Listas y tablas'!$L$5,"Media",IF(I113&lt;='Listas y tablas'!$L$6,"Alta","Muy Alta"))))),"")</f>
        <v/>
      </c>
      <c r="K113" s="144"/>
      <c r="L113" s="145"/>
      <c r="M113" s="141"/>
      <c r="N113" s="141"/>
      <c r="O113" s="141"/>
      <c r="P113" s="141"/>
      <c r="Q113" s="157"/>
      <c r="R113" s="141"/>
      <c r="S113" s="141"/>
      <c r="T113" s="141"/>
      <c r="U113" s="141"/>
      <c r="V113" s="158"/>
      <c r="W113" s="141"/>
      <c r="X113" s="141"/>
      <c r="Y113" s="141"/>
      <c r="Z113" s="141"/>
      <c r="AA113" s="141"/>
      <c r="AB113" s="141"/>
      <c r="AC113" s="163"/>
      <c r="AD113" s="141"/>
      <c r="AE113" s="141"/>
      <c r="AF113" s="164"/>
      <c r="AG113" s="164"/>
      <c r="AH113" s="164"/>
      <c r="AI113" s="173"/>
      <c r="AJ113" s="162"/>
      <c r="AK113" s="162"/>
      <c r="AL113" s="162"/>
      <c r="AM113" s="164"/>
      <c r="AN113" s="174"/>
      <c r="AO113" s="182"/>
      <c r="AP113" s="180"/>
      <c r="AQ113" s="180"/>
      <c r="AR113" s="180"/>
      <c r="AS113" s="180"/>
      <c r="AT113" s="180"/>
      <c r="AU113" s="180"/>
      <c r="AV113" s="181"/>
      <c r="AW113" s="180"/>
      <c r="AX113" s="180"/>
      <c r="AY113" s="190"/>
      <c r="AZ113" s="190"/>
      <c r="BA113" s="190"/>
      <c r="BB113" s="190"/>
      <c r="BC113" s="189"/>
      <c r="BD113" s="189"/>
      <c r="BE113" s="189"/>
      <c r="BF113" s="196"/>
      <c r="BG113" s="190"/>
      <c r="BH113" s="190"/>
      <c r="BI113" s="194"/>
      <c r="BJ113" s="194"/>
      <c r="BK113" s="194"/>
      <c r="BL113" s="194"/>
      <c r="BM113" s="194"/>
      <c r="BN113" s="194"/>
      <c r="BO113" s="195"/>
      <c r="BP113" s="194"/>
      <c r="BQ113" s="194"/>
      <c r="BR113" s="202"/>
      <c r="BS113" s="202"/>
      <c r="BT113" s="202"/>
      <c r="BU113" s="202"/>
      <c r="BV113" s="201"/>
      <c r="BW113" s="201"/>
      <c r="BX113" s="201"/>
      <c r="BY113" s="202"/>
      <c r="BZ113" s="202"/>
      <c r="CA113" s="202"/>
    </row>
    <row r="114" spans="1:79" ht="151.5" customHeight="1">
      <c r="A114" s="121" t="str">
        <f t="array" ref="A114">IFERROR(INDEX(Riesgos!$A$7:$M$64,MATCH(E114,INDEX(Riesgos!$A$7:$M$64,,MATCH(E$7,Riesgos!$A$6:$M$6,0)),0),MATCH(A$7,Riesgos!$A$6:$M$6,0)),"")</f>
        <v/>
      </c>
      <c r="B114" s="125" t="str">
        <f t="array" ref="B114">IFERROR(INDEX(Riesgos!$A$7:$M$64,MATCH(E114,INDEX(Riesgos!$A$7:$M$64,,MATCH(E$7,Riesgos!$A$6:$M$6,0)),0),MATCH(B$7,Riesgos!$A$6:$M$6,0)),"")</f>
        <v/>
      </c>
      <c r="C114" s="125"/>
      <c r="D114" s="126" t="str">
        <f t="array" ref="D114">IFERROR(INDEX(Riesgos!$A$7:$M$64,MATCH(E114,INDEX(Riesgos!$A$7:$M$64,,MATCH(E$7,Riesgos!$A$6:$M$6,0)),0),MATCH(D$7,Riesgos!$A$6:$M$6,0)),"")</f>
        <v/>
      </c>
      <c r="E114" s="127"/>
      <c r="F114" s="127"/>
      <c r="G114" s="128" t="str">
        <f t="shared" si="2"/>
        <v/>
      </c>
      <c r="H114" s="129"/>
      <c r="I114" s="142" t="str">
        <f>IF(A113=A114,IFERROR(IF(AND(#REF!="Probabilidad",#REF!="Probabilidad"),(#REF!-(+#REF!*#REF!)),IF(#REF!="Probabilidad",(#REF!-(+#REF!*#REF!)),IF(#REF!="Impacto",#REF!,""))),""),IFERROR(IF(#REF!="Probabilidad",(#REF!-(+#REF!*#REF!)),IF(#REF!="Impacto",#REF!,"")),""))</f>
        <v/>
      </c>
      <c r="J114" s="143" t="str">
        <f>IFERROR(IF(I114="","",IF(I114&lt;='Listas y tablas'!$L$3,"Muy Baja",IF(I114&lt;='Listas y tablas'!$L$4,"Baja",IF(I114&lt;='Listas y tablas'!$L$5,"Media",IF(I114&lt;='Listas y tablas'!$L$6,"Alta","Muy Alta"))))),"")</f>
        <v/>
      </c>
      <c r="K114" s="144"/>
      <c r="L114" s="145"/>
      <c r="M114" s="141"/>
      <c r="N114" s="141"/>
      <c r="O114" s="141"/>
      <c r="P114" s="141"/>
      <c r="Q114" s="157"/>
      <c r="R114" s="141"/>
      <c r="S114" s="141"/>
      <c r="T114" s="141"/>
      <c r="U114" s="141"/>
      <c r="V114" s="158"/>
      <c r="W114" s="141"/>
      <c r="X114" s="141"/>
      <c r="Y114" s="141"/>
      <c r="Z114" s="141"/>
      <c r="AA114" s="141"/>
      <c r="AB114" s="141"/>
      <c r="AC114" s="163"/>
      <c r="AD114" s="141"/>
      <c r="AE114" s="141"/>
      <c r="AF114" s="164"/>
      <c r="AG114" s="164"/>
      <c r="AH114" s="164"/>
      <c r="AI114" s="173"/>
      <c r="AJ114" s="162"/>
      <c r="AK114" s="162"/>
      <c r="AL114" s="162"/>
      <c r="AM114" s="164"/>
      <c r="AN114" s="174"/>
      <c r="AO114" s="182"/>
      <c r="AP114" s="180"/>
      <c r="AQ114" s="180"/>
      <c r="AR114" s="180"/>
      <c r="AS114" s="180"/>
      <c r="AT114" s="180"/>
      <c r="AU114" s="180"/>
      <c r="AV114" s="181"/>
      <c r="AW114" s="180"/>
      <c r="AX114" s="180"/>
      <c r="AY114" s="190"/>
      <c r="AZ114" s="190"/>
      <c r="BA114" s="190"/>
      <c r="BB114" s="190"/>
      <c r="BC114" s="189"/>
      <c r="BD114" s="189"/>
      <c r="BE114" s="189"/>
      <c r="BF114" s="196"/>
      <c r="BG114" s="190"/>
      <c r="BH114" s="190"/>
      <c r="BI114" s="194"/>
      <c r="BJ114" s="194"/>
      <c r="BK114" s="194"/>
      <c r="BL114" s="194"/>
      <c r="BM114" s="194"/>
      <c r="BN114" s="194"/>
      <c r="BO114" s="195"/>
      <c r="BP114" s="194"/>
      <c r="BQ114" s="194"/>
      <c r="BR114" s="202"/>
      <c r="BS114" s="202"/>
      <c r="BT114" s="202"/>
      <c r="BU114" s="202"/>
      <c r="BV114" s="201"/>
      <c r="BW114" s="201"/>
      <c r="BX114" s="201"/>
      <c r="BY114" s="202"/>
      <c r="BZ114" s="202"/>
      <c r="CA114" s="202"/>
    </row>
    <row r="115" spans="1:79" ht="151.5" customHeight="1">
      <c r="A115" s="121" t="str">
        <f t="array" ref="A115">IFERROR(INDEX(Riesgos!$A$7:$M$64,MATCH(E115,INDEX(Riesgos!$A$7:$M$64,,MATCH(E$7,Riesgos!$A$6:$M$6,0)),0),MATCH(A$7,Riesgos!$A$6:$M$6,0)),"")</f>
        <v/>
      </c>
      <c r="B115" s="125" t="str">
        <f t="array" ref="B115">IFERROR(INDEX(Riesgos!$A$7:$M$64,MATCH(E115,INDEX(Riesgos!$A$7:$M$64,,MATCH(E$7,Riesgos!$A$6:$M$6,0)),0),MATCH(B$7,Riesgos!$A$6:$M$6,0)),"")</f>
        <v/>
      </c>
      <c r="C115" s="125"/>
      <c r="D115" s="126" t="str">
        <f t="array" ref="D115">IFERROR(INDEX(Riesgos!$A$7:$M$64,MATCH(E115,INDEX(Riesgos!$A$7:$M$64,,MATCH(E$7,Riesgos!$A$6:$M$6,0)),0),MATCH(D$7,Riesgos!$A$6:$M$6,0)),"")</f>
        <v/>
      </c>
      <c r="E115" s="127"/>
      <c r="F115" s="127"/>
      <c r="G115" s="128" t="str">
        <f t="shared" si="2"/>
        <v/>
      </c>
      <c r="H115" s="129"/>
      <c r="I115" s="142" t="str">
        <f>IF(A114=A115,IFERROR(IF(AND(#REF!="Probabilidad",#REF!="Probabilidad"),(#REF!-(+#REF!*#REF!)),IF(#REF!="Probabilidad",(#REF!-(+#REF!*#REF!)),IF(#REF!="Impacto",#REF!,""))),""),IFERROR(IF(#REF!="Probabilidad",(#REF!-(+#REF!*#REF!)),IF(#REF!="Impacto",#REF!,"")),""))</f>
        <v/>
      </c>
      <c r="J115" s="143" t="str">
        <f>IFERROR(IF(I115="","",IF(I115&lt;='Listas y tablas'!$L$3,"Muy Baja",IF(I115&lt;='Listas y tablas'!$L$4,"Baja",IF(I115&lt;='Listas y tablas'!$L$5,"Media",IF(I115&lt;='Listas y tablas'!$L$6,"Alta","Muy Alta"))))),"")</f>
        <v/>
      </c>
      <c r="K115" s="144"/>
      <c r="L115" s="145"/>
      <c r="M115" s="141"/>
      <c r="N115" s="141"/>
      <c r="O115" s="141"/>
      <c r="P115" s="141"/>
      <c r="Q115" s="157"/>
      <c r="R115" s="141"/>
      <c r="S115" s="141"/>
      <c r="T115" s="141"/>
      <c r="U115" s="141"/>
      <c r="V115" s="158"/>
      <c r="W115" s="141"/>
      <c r="X115" s="141"/>
      <c r="Y115" s="141"/>
      <c r="Z115" s="141"/>
      <c r="AA115" s="141"/>
      <c r="AB115" s="141"/>
      <c r="AC115" s="163"/>
      <c r="AD115" s="141"/>
      <c r="AE115" s="141"/>
      <c r="AF115" s="164"/>
      <c r="AG115" s="164"/>
      <c r="AH115" s="164"/>
      <c r="AI115" s="173"/>
      <c r="AJ115" s="162"/>
      <c r="AK115" s="162"/>
      <c r="AL115" s="162"/>
      <c r="AM115" s="164"/>
      <c r="AN115" s="174"/>
      <c r="AO115" s="182"/>
      <c r="AP115" s="180"/>
      <c r="AQ115" s="180"/>
      <c r="AR115" s="180"/>
      <c r="AS115" s="180"/>
      <c r="AT115" s="180"/>
      <c r="AU115" s="180"/>
      <c r="AV115" s="181"/>
      <c r="AW115" s="180"/>
      <c r="AX115" s="180"/>
      <c r="AY115" s="190"/>
      <c r="AZ115" s="190"/>
      <c r="BA115" s="190"/>
      <c r="BB115" s="190"/>
      <c r="BC115" s="189"/>
      <c r="BD115" s="189"/>
      <c r="BE115" s="189"/>
      <c r="BF115" s="196"/>
      <c r="BG115" s="190"/>
      <c r="BH115" s="190"/>
      <c r="BI115" s="194"/>
      <c r="BJ115" s="194"/>
      <c r="BK115" s="194"/>
      <c r="BL115" s="194"/>
      <c r="BM115" s="194"/>
      <c r="BN115" s="194"/>
      <c r="BO115" s="195"/>
      <c r="BP115" s="194"/>
      <c r="BQ115" s="194"/>
      <c r="BR115" s="202"/>
      <c r="BS115" s="202"/>
      <c r="BT115" s="202"/>
      <c r="BU115" s="202"/>
      <c r="BV115" s="201"/>
      <c r="BW115" s="201"/>
      <c r="BX115" s="201"/>
      <c r="BY115" s="202"/>
      <c r="BZ115" s="202"/>
      <c r="CA115" s="202"/>
    </row>
    <row r="116" spans="1:79" ht="151.5" customHeight="1">
      <c r="A116" s="121" t="str">
        <f t="array" ref="A116">IFERROR(INDEX(Riesgos!$A$7:$M$64,MATCH(E116,INDEX(Riesgos!$A$7:$M$64,,MATCH(E$7,Riesgos!$A$6:$M$6,0)),0),MATCH(A$7,Riesgos!$A$6:$M$6,0)),"")</f>
        <v/>
      </c>
      <c r="B116" s="125" t="str">
        <f t="array" ref="B116">IFERROR(INDEX(Riesgos!$A$7:$M$64,MATCH(E116,INDEX(Riesgos!$A$7:$M$64,,MATCH(E$7,Riesgos!$A$6:$M$6,0)),0),MATCH(B$7,Riesgos!$A$6:$M$6,0)),"")</f>
        <v/>
      </c>
      <c r="C116" s="125"/>
      <c r="D116" s="126" t="str">
        <f t="array" ref="D116">IFERROR(INDEX(Riesgos!$A$7:$M$64,MATCH(E116,INDEX(Riesgos!$A$7:$M$64,,MATCH(E$7,Riesgos!$A$6:$M$6,0)),0),MATCH(D$7,Riesgos!$A$6:$M$6,0)),"")</f>
        <v/>
      </c>
      <c r="E116" s="127"/>
      <c r="F116" s="127"/>
      <c r="G116" s="128" t="str">
        <f t="shared" si="2"/>
        <v/>
      </c>
      <c r="H116" s="129"/>
      <c r="I116" s="142" t="str">
        <f>IF(A115=A116,IFERROR(IF(AND(#REF!="Probabilidad",#REF!="Probabilidad"),(#REF!-(+#REF!*#REF!)),IF(#REF!="Probabilidad",(#REF!-(+#REF!*#REF!)),IF(#REF!="Impacto",#REF!,""))),""),IFERROR(IF(#REF!="Probabilidad",(#REF!-(+#REF!*#REF!)),IF(#REF!="Impacto",#REF!,"")),""))</f>
        <v/>
      </c>
      <c r="J116" s="143" t="str">
        <f>IFERROR(IF(I116="","",IF(I116&lt;='Listas y tablas'!$L$3,"Muy Baja",IF(I116&lt;='Listas y tablas'!$L$4,"Baja",IF(I116&lt;='Listas y tablas'!$L$5,"Media",IF(I116&lt;='Listas y tablas'!$L$6,"Alta","Muy Alta"))))),"")</f>
        <v/>
      </c>
      <c r="K116" s="144"/>
      <c r="L116" s="145"/>
      <c r="M116" s="141"/>
      <c r="N116" s="141"/>
      <c r="O116" s="141"/>
      <c r="P116" s="141"/>
      <c r="Q116" s="157"/>
      <c r="R116" s="141"/>
      <c r="S116" s="141"/>
      <c r="T116" s="141"/>
      <c r="U116" s="141"/>
      <c r="V116" s="158"/>
      <c r="W116" s="141"/>
      <c r="X116" s="141"/>
      <c r="Y116" s="141"/>
      <c r="Z116" s="141"/>
      <c r="AA116" s="141"/>
      <c r="AB116" s="141"/>
      <c r="AC116" s="163"/>
      <c r="AD116" s="141"/>
      <c r="AE116" s="141"/>
      <c r="AF116" s="164"/>
      <c r="AG116" s="164"/>
      <c r="AH116" s="164"/>
      <c r="AI116" s="173"/>
      <c r="AJ116" s="162"/>
      <c r="AK116" s="162"/>
      <c r="AL116" s="162"/>
      <c r="AM116" s="164"/>
      <c r="AN116" s="174"/>
      <c r="AO116" s="182"/>
      <c r="AP116" s="180"/>
      <c r="AQ116" s="180"/>
      <c r="AR116" s="180"/>
      <c r="AS116" s="180"/>
      <c r="AT116" s="180"/>
      <c r="AU116" s="180"/>
      <c r="AV116" s="181"/>
      <c r="AW116" s="180"/>
      <c r="AX116" s="180"/>
      <c r="AY116" s="190"/>
      <c r="AZ116" s="190"/>
      <c r="BA116" s="190"/>
      <c r="BB116" s="190"/>
      <c r="BC116" s="189"/>
      <c r="BD116" s="189"/>
      <c r="BE116" s="189"/>
      <c r="BF116" s="196"/>
      <c r="BG116" s="190"/>
      <c r="BH116" s="190"/>
      <c r="BI116" s="194"/>
      <c r="BJ116" s="194"/>
      <c r="BK116" s="194"/>
      <c r="BL116" s="194"/>
      <c r="BM116" s="194"/>
      <c r="BN116" s="194"/>
      <c r="BO116" s="195"/>
      <c r="BP116" s="194"/>
      <c r="BQ116" s="194"/>
      <c r="BR116" s="202"/>
      <c r="BS116" s="202"/>
      <c r="BT116" s="202"/>
      <c r="BU116" s="202"/>
      <c r="BV116" s="201"/>
      <c r="BW116" s="201"/>
      <c r="BX116" s="201"/>
      <c r="BY116" s="202"/>
      <c r="BZ116" s="202"/>
      <c r="CA116" s="202"/>
    </row>
    <row r="117" spans="1:79" ht="151.5" customHeight="1">
      <c r="A117" s="121" t="str">
        <f t="array" ref="A117">IFERROR(INDEX(Riesgos!$A$7:$M$64,MATCH(E117,INDEX(Riesgos!$A$7:$M$64,,MATCH(E$7,Riesgos!$A$6:$M$6,0)),0),MATCH(A$7,Riesgos!$A$6:$M$6,0)),"")</f>
        <v/>
      </c>
      <c r="B117" s="125" t="str">
        <f t="array" ref="B117">IFERROR(INDEX(Riesgos!$A$7:$M$64,MATCH(E117,INDEX(Riesgos!$A$7:$M$64,,MATCH(E$7,Riesgos!$A$6:$M$6,0)),0),MATCH(B$7,Riesgos!$A$6:$M$6,0)),"")</f>
        <v/>
      </c>
      <c r="C117" s="125"/>
      <c r="D117" s="126" t="str">
        <f t="array" ref="D117">IFERROR(INDEX(Riesgos!$A$7:$M$64,MATCH(E117,INDEX(Riesgos!$A$7:$M$64,,MATCH(E$7,Riesgos!$A$6:$M$6,0)),0),MATCH(D$7,Riesgos!$A$6:$M$6,0)),"")</f>
        <v/>
      </c>
      <c r="E117" s="127"/>
      <c r="F117" s="127"/>
      <c r="G117" s="128" t="str">
        <f t="shared" si="2"/>
        <v/>
      </c>
      <c r="H117" s="129"/>
      <c r="I117" s="142" t="str">
        <f>IF(A116=A117,IFERROR(IF(AND(#REF!="Probabilidad",#REF!="Probabilidad"),(#REF!-(+#REF!*#REF!)),IF(#REF!="Probabilidad",(#REF!-(+#REF!*#REF!)),IF(#REF!="Impacto",#REF!,""))),""),IFERROR(IF(#REF!="Probabilidad",(#REF!-(+#REF!*#REF!)),IF(#REF!="Impacto",#REF!,"")),""))</f>
        <v/>
      </c>
      <c r="J117" s="143" t="str">
        <f>IFERROR(IF(I117="","",IF(I117&lt;='Listas y tablas'!$L$3,"Muy Baja",IF(I117&lt;='Listas y tablas'!$L$4,"Baja",IF(I117&lt;='Listas y tablas'!$L$5,"Media",IF(I117&lt;='Listas y tablas'!$L$6,"Alta","Muy Alta"))))),"")</f>
        <v/>
      </c>
      <c r="K117" s="144"/>
      <c r="L117" s="145"/>
      <c r="M117" s="141"/>
      <c r="N117" s="141"/>
      <c r="O117" s="141"/>
      <c r="P117" s="141"/>
      <c r="Q117" s="157"/>
      <c r="R117" s="141"/>
      <c r="S117" s="141"/>
      <c r="T117" s="141"/>
      <c r="U117" s="141"/>
      <c r="V117" s="158"/>
      <c r="W117" s="141"/>
      <c r="X117" s="141"/>
      <c r="Y117" s="141"/>
      <c r="Z117" s="141"/>
      <c r="AA117" s="141"/>
      <c r="AB117" s="141"/>
      <c r="AC117" s="163"/>
      <c r="AD117" s="141"/>
      <c r="AE117" s="141"/>
      <c r="AF117" s="164"/>
      <c r="AG117" s="164"/>
      <c r="AH117" s="164"/>
      <c r="AI117" s="173"/>
      <c r="AJ117" s="162"/>
      <c r="AK117" s="162"/>
      <c r="AL117" s="162"/>
      <c r="AM117" s="164"/>
      <c r="AN117" s="174"/>
      <c r="AO117" s="182"/>
      <c r="AP117" s="180"/>
      <c r="AQ117" s="180"/>
      <c r="AR117" s="180"/>
      <c r="AS117" s="180"/>
      <c r="AT117" s="180"/>
      <c r="AU117" s="180"/>
      <c r="AV117" s="181"/>
      <c r="AW117" s="180"/>
      <c r="AX117" s="180"/>
      <c r="AY117" s="190"/>
      <c r="AZ117" s="190"/>
      <c r="BA117" s="190"/>
      <c r="BB117" s="190"/>
      <c r="BC117" s="189"/>
      <c r="BD117" s="189"/>
      <c r="BE117" s="189"/>
      <c r="BF117" s="196"/>
      <c r="BG117" s="190"/>
      <c r="BH117" s="190"/>
      <c r="BI117" s="194"/>
      <c r="BJ117" s="194"/>
      <c r="BK117" s="194"/>
      <c r="BL117" s="194"/>
      <c r="BM117" s="194"/>
      <c r="BN117" s="194"/>
      <c r="BO117" s="195"/>
      <c r="BP117" s="194"/>
      <c r="BQ117" s="194"/>
      <c r="BR117" s="202"/>
      <c r="BS117" s="202"/>
      <c r="BT117" s="202"/>
      <c r="BU117" s="202"/>
      <c r="BV117" s="201"/>
      <c r="BW117" s="201"/>
      <c r="BX117" s="201"/>
      <c r="BY117" s="202"/>
      <c r="BZ117" s="202"/>
      <c r="CA117" s="202"/>
    </row>
    <row r="118" spans="1:79" ht="151.5" customHeight="1">
      <c r="A118" s="121" t="str">
        <f t="array" ref="A118">IFERROR(INDEX(Riesgos!$A$7:$M$64,MATCH(E118,INDEX(Riesgos!$A$7:$M$64,,MATCH(E$7,Riesgos!$A$6:$M$6,0)),0),MATCH(A$7,Riesgos!$A$6:$M$6,0)),"")</f>
        <v/>
      </c>
      <c r="B118" s="125" t="str">
        <f t="array" ref="B118">IFERROR(INDEX(Riesgos!$A$7:$M$64,MATCH(E118,INDEX(Riesgos!$A$7:$M$64,,MATCH(E$7,Riesgos!$A$6:$M$6,0)),0),MATCH(B$7,Riesgos!$A$6:$M$6,0)),"")</f>
        <v/>
      </c>
      <c r="C118" s="125"/>
      <c r="D118" s="126" t="str">
        <f t="array" ref="D118">IFERROR(INDEX(Riesgos!$A$7:$M$64,MATCH(E118,INDEX(Riesgos!$A$7:$M$64,,MATCH(E$7,Riesgos!$A$6:$M$6,0)),0),MATCH(D$7,Riesgos!$A$6:$M$6,0)),"")</f>
        <v/>
      </c>
      <c r="E118" s="127"/>
      <c r="F118" s="127"/>
      <c r="G118" s="128" t="str">
        <f t="shared" si="2"/>
        <v/>
      </c>
      <c r="H118" s="129"/>
      <c r="I118" s="142" t="str">
        <f>IF(A117=A118,IFERROR(IF(AND(#REF!="Probabilidad",#REF!="Probabilidad"),(#REF!-(+#REF!*#REF!)),IF(#REF!="Probabilidad",(#REF!-(+#REF!*#REF!)),IF(#REF!="Impacto",#REF!,""))),""),IFERROR(IF(#REF!="Probabilidad",(#REF!-(+#REF!*#REF!)),IF(#REF!="Impacto",#REF!,"")),""))</f>
        <v/>
      </c>
      <c r="J118" s="143" t="str">
        <f>IFERROR(IF(I118="","",IF(I118&lt;='Listas y tablas'!$L$3,"Muy Baja",IF(I118&lt;='Listas y tablas'!$L$4,"Baja",IF(I118&lt;='Listas y tablas'!$L$5,"Media",IF(I118&lt;='Listas y tablas'!$L$6,"Alta","Muy Alta"))))),"")</f>
        <v/>
      </c>
      <c r="K118" s="144"/>
      <c r="L118" s="145"/>
      <c r="M118" s="141"/>
      <c r="N118" s="141"/>
      <c r="O118" s="141"/>
      <c r="P118" s="141"/>
      <c r="Q118" s="157"/>
      <c r="R118" s="141"/>
      <c r="S118" s="141"/>
      <c r="T118" s="141"/>
      <c r="U118" s="141"/>
      <c r="V118" s="158"/>
      <c r="W118" s="141"/>
      <c r="X118" s="141"/>
      <c r="Y118" s="141"/>
      <c r="Z118" s="141"/>
      <c r="AA118" s="141"/>
      <c r="AB118" s="141"/>
      <c r="AC118" s="163"/>
      <c r="AD118" s="141"/>
      <c r="AE118" s="141"/>
      <c r="AF118" s="164"/>
      <c r="AG118" s="164"/>
      <c r="AH118" s="164"/>
      <c r="AI118" s="173"/>
      <c r="AJ118" s="162"/>
      <c r="AK118" s="162"/>
      <c r="AL118" s="162"/>
      <c r="AM118" s="164"/>
      <c r="AN118" s="174"/>
      <c r="AO118" s="182"/>
      <c r="AP118" s="180"/>
      <c r="AQ118" s="180"/>
      <c r="AR118" s="180"/>
      <c r="AS118" s="180"/>
      <c r="AT118" s="180"/>
      <c r="AU118" s="180"/>
      <c r="AV118" s="181"/>
      <c r="AW118" s="180"/>
      <c r="AX118" s="180"/>
      <c r="AY118" s="190"/>
      <c r="AZ118" s="190"/>
      <c r="BA118" s="190"/>
      <c r="BB118" s="190"/>
      <c r="BC118" s="189"/>
      <c r="BD118" s="189"/>
      <c r="BE118" s="189"/>
      <c r="BF118" s="196"/>
      <c r="BG118" s="190"/>
      <c r="BH118" s="190"/>
      <c r="BI118" s="194"/>
      <c r="BJ118" s="194"/>
      <c r="BK118" s="194"/>
      <c r="BL118" s="194"/>
      <c r="BM118" s="194"/>
      <c r="BN118" s="194"/>
      <c r="BO118" s="195"/>
      <c r="BP118" s="194"/>
      <c r="BQ118" s="194"/>
      <c r="BR118" s="202"/>
      <c r="BS118" s="202"/>
      <c r="BT118" s="202"/>
      <c r="BU118" s="202"/>
      <c r="BV118" s="201"/>
      <c r="BW118" s="201"/>
      <c r="BX118" s="201"/>
      <c r="BY118" s="202"/>
      <c r="BZ118" s="202"/>
      <c r="CA118" s="202"/>
    </row>
    <row r="119" spans="1:79" ht="151.5" customHeight="1">
      <c r="A119" s="121" t="str">
        <f t="array" ref="A119">IFERROR(INDEX(Riesgos!$A$7:$M$64,MATCH(E119,INDEX(Riesgos!$A$7:$M$64,,MATCH(E$7,Riesgos!$A$6:$M$6,0)),0),MATCH(A$7,Riesgos!$A$6:$M$6,0)),"")</f>
        <v/>
      </c>
      <c r="B119" s="125" t="str">
        <f t="array" ref="B119">IFERROR(INDEX(Riesgos!$A$7:$M$64,MATCH(E119,INDEX(Riesgos!$A$7:$M$64,,MATCH(E$7,Riesgos!$A$6:$M$6,0)),0),MATCH(B$7,Riesgos!$A$6:$M$6,0)),"")</f>
        <v/>
      </c>
      <c r="C119" s="125"/>
      <c r="D119" s="126" t="str">
        <f t="array" ref="D119">IFERROR(INDEX(Riesgos!$A$7:$M$64,MATCH(E119,INDEX(Riesgos!$A$7:$M$64,,MATCH(E$7,Riesgos!$A$6:$M$6,0)),0),MATCH(D$7,Riesgos!$A$6:$M$6,0)),"")</f>
        <v/>
      </c>
      <c r="E119" s="127"/>
      <c r="F119" s="127"/>
      <c r="G119" s="128" t="str">
        <f t="shared" si="2"/>
        <v/>
      </c>
      <c r="H119" s="129"/>
      <c r="I119" s="142" t="str">
        <f>IF(A118=A119,IFERROR(IF(AND(#REF!="Probabilidad",#REF!="Probabilidad"),(#REF!-(+#REF!*#REF!)),IF(#REF!="Probabilidad",(#REF!-(+#REF!*#REF!)),IF(#REF!="Impacto",#REF!,""))),""),IFERROR(IF(#REF!="Probabilidad",(#REF!-(+#REF!*#REF!)),IF(#REF!="Impacto",#REF!,"")),""))</f>
        <v/>
      </c>
      <c r="J119" s="143" t="str">
        <f>IFERROR(IF(I119="","",IF(I119&lt;='Listas y tablas'!$L$3,"Muy Baja",IF(I119&lt;='Listas y tablas'!$L$4,"Baja",IF(I119&lt;='Listas y tablas'!$L$5,"Media",IF(I119&lt;='Listas y tablas'!$L$6,"Alta","Muy Alta"))))),"")</f>
        <v/>
      </c>
      <c r="K119" s="144"/>
      <c r="L119" s="145"/>
      <c r="M119" s="141"/>
      <c r="N119" s="141"/>
      <c r="O119" s="141"/>
      <c r="P119" s="141"/>
      <c r="Q119" s="157"/>
      <c r="R119" s="141"/>
      <c r="S119" s="141"/>
      <c r="T119" s="141"/>
      <c r="U119" s="141"/>
      <c r="V119" s="158"/>
      <c r="W119" s="141"/>
      <c r="X119" s="141"/>
      <c r="Y119" s="141"/>
      <c r="Z119" s="141"/>
      <c r="AA119" s="141"/>
      <c r="AB119" s="141"/>
      <c r="AC119" s="163"/>
      <c r="AD119" s="141"/>
      <c r="AE119" s="141"/>
      <c r="AF119" s="164"/>
      <c r="AG119" s="164"/>
      <c r="AH119" s="164"/>
      <c r="AI119" s="173"/>
      <c r="AJ119" s="162"/>
      <c r="AK119" s="162"/>
      <c r="AL119" s="162"/>
      <c r="AM119" s="164"/>
      <c r="AN119" s="174"/>
      <c r="AO119" s="182"/>
      <c r="AP119" s="180"/>
      <c r="AQ119" s="180"/>
      <c r="AR119" s="180"/>
      <c r="AS119" s="180"/>
      <c r="AT119" s="180"/>
      <c r="AU119" s="180"/>
      <c r="AV119" s="181"/>
      <c r="AW119" s="180"/>
      <c r="AX119" s="180"/>
      <c r="AY119" s="190"/>
      <c r="AZ119" s="190"/>
      <c r="BA119" s="190"/>
      <c r="BB119" s="190"/>
      <c r="BC119" s="189"/>
      <c r="BD119" s="189"/>
      <c r="BE119" s="189"/>
      <c r="BF119" s="196"/>
      <c r="BG119" s="190"/>
      <c r="BH119" s="190"/>
      <c r="BI119" s="194"/>
      <c r="BJ119" s="194"/>
      <c r="BK119" s="194"/>
      <c r="BL119" s="194"/>
      <c r="BM119" s="194"/>
      <c r="BN119" s="194"/>
      <c r="BO119" s="195"/>
      <c r="BP119" s="194"/>
      <c r="BQ119" s="194"/>
      <c r="BR119" s="202"/>
      <c r="BS119" s="202"/>
      <c r="BT119" s="202"/>
      <c r="BU119" s="202"/>
      <c r="BV119" s="201"/>
      <c r="BW119" s="201"/>
      <c r="BX119" s="201"/>
      <c r="BY119" s="202"/>
      <c r="BZ119" s="202"/>
      <c r="CA119" s="202"/>
    </row>
    <row r="120" spans="1:79" ht="151.5" customHeight="1">
      <c r="A120" s="121" t="str">
        <f t="array" ref="A120">IFERROR(INDEX(Riesgos!$A$7:$M$64,MATCH(E120,INDEX(Riesgos!$A$7:$M$64,,MATCH(E$7,Riesgos!$A$6:$M$6,0)),0),MATCH(A$7,Riesgos!$A$6:$M$6,0)),"")</f>
        <v/>
      </c>
      <c r="B120" s="125" t="str">
        <f t="array" ref="B120">IFERROR(INDEX(Riesgos!$A$7:$M$64,MATCH(E120,INDEX(Riesgos!$A$7:$M$64,,MATCH(E$7,Riesgos!$A$6:$M$6,0)),0),MATCH(B$7,Riesgos!$A$6:$M$6,0)),"")</f>
        <v/>
      </c>
      <c r="C120" s="125"/>
      <c r="D120" s="126" t="str">
        <f t="array" ref="D120">IFERROR(INDEX(Riesgos!$A$7:$M$64,MATCH(E120,INDEX(Riesgos!$A$7:$M$64,,MATCH(E$7,Riesgos!$A$6:$M$6,0)),0),MATCH(D$7,Riesgos!$A$6:$M$6,0)),"")</f>
        <v/>
      </c>
      <c r="E120" s="127"/>
      <c r="F120" s="127"/>
      <c r="G120" s="128" t="str">
        <f t="shared" si="2"/>
        <v/>
      </c>
      <c r="H120" s="129"/>
      <c r="I120" s="142" t="str">
        <f>IF(A119=A120,IFERROR(IF(AND(#REF!="Probabilidad",#REF!="Probabilidad"),(#REF!-(+#REF!*#REF!)),IF(#REF!="Probabilidad",(#REF!-(+#REF!*#REF!)),IF(#REF!="Impacto",#REF!,""))),""),IFERROR(IF(#REF!="Probabilidad",(#REF!-(+#REF!*#REF!)),IF(#REF!="Impacto",#REF!,"")),""))</f>
        <v/>
      </c>
      <c r="J120" s="143" t="str">
        <f>IFERROR(IF(I120="","",IF(I120&lt;='Listas y tablas'!$L$3,"Muy Baja",IF(I120&lt;='Listas y tablas'!$L$4,"Baja",IF(I120&lt;='Listas y tablas'!$L$5,"Media",IF(I120&lt;='Listas y tablas'!$L$6,"Alta","Muy Alta"))))),"")</f>
        <v/>
      </c>
      <c r="K120" s="144"/>
      <c r="L120" s="145"/>
      <c r="M120" s="141"/>
      <c r="N120" s="141"/>
      <c r="O120" s="141"/>
      <c r="P120" s="141"/>
      <c r="Q120" s="157"/>
      <c r="R120" s="141"/>
      <c r="S120" s="141"/>
      <c r="T120" s="141"/>
      <c r="U120" s="141"/>
      <c r="V120" s="158"/>
      <c r="W120" s="141"/>
      <c r="X120" s="141"/>
      <c r="Y120" s="141"/>
      <c r="Z120" s="141"/>
      <c r="AA120" s="141"/>
      <c r="AB120" s="141"/>
      <c r="AC120" s="163"/>
      <c r="AD120" s="141"/>
      <c r="AE120" s="141"/>
      <c r="AF120" s="164"/>
      <c r="AG120" s="164"/>
      <c r="AH120" s="164"/>
      <c r="AI120" s="173"/>
      <c r="AJ120" s="162"/>
      <c r="AK120" s="162"/>
      <c r="AL120" s="162"/>
      <c r="AM120" s="164"/>
      <c r="AN120" s="174"/>
      <c r="AO120" s="182"/>
      <c r="AP120" s="180"/>
      <c r="AQ120" s="180"/>
      <c r="AR120" s="180"/>
      <c r="AS120" s="180"/>
      <c r="AT120" s="180"/>
      <c r="AU120" s="180"/>
      <c r="AV120" s="181"/>
      <c r="AW120" s="180"/>
      <c r="AX120" s="180"/>
      <c r="AY120" s="190"/>
      <c r="AZ120" s="190"/>
      <c r="BA120" s="190"/>
      <c r="BB120" s="190"/>
      <c r="BC120" s="189"/>
      <c r="BD120" s="189"/>
      <c r="BE120" s="189"/>
      <c r="BF120" s="196"/>
      <c r="BG120" s="190"/>
      <c r="BH120" s="190"/>
      <c r="BI120" s="194"/>
      <c r="BJ120" s="194"/>
      <c r="BK120" s="194"/>
      <c r="BL120" s="194"/>
      <c r="BM120" s="194"/>
      <c r="BN120" s="194"/>
      <c r="BO120" s="195"/>
      <c r="BP120" s="194"/>
      <c r="BQ120" s="194"/>
      <c r="BR120" s="202"/>
      <c r="BS120" s="202"/>
      <c r="BT120" s="202"/>
      <c r="BU120" s="202"/>
      <c r="BV120" s="201"/>
      <c r="BW120" s="201"/>
      <c r="BX120" s="201"/>
      <c r="BY120" s="202"/>
      <c r="BZ120" s="202"/>
      <c r="CA120" s="202"/>
    </row>
    <row r="121" spans="1:79" ht="151.5" customHeight="1">
      <c r="A121" s="121" t="str">
        <f t="array" ref="A121">IFERROR(INDEX(Riesgos!$A$7:$M$64,MATCH(E121,INDEX(Riesgos!$A$7:$M$64,,MATCH(E$7,Riesgos!$A$6:$M$6,0)),0),MATCH(A$7,Riesgos!$A$6:$M$6,0)),"")</f>
        <v/>
      </c>
      <c r="B121" s="125" t="str">
        <f t="array" ref="B121">IFERROR(INDEX(Riesgos!$A$7:$M$64,MATCH(E121,INDEX(Riesgos!$A$7:$M$64,,MATCH(E$7,Riesgos!$A$6:$M$6,0)),0),MATCH(B$7,Riesgos!$A$6:$M$6,0)),"")</f>
        <v/>
      </c>
      <c r="C121" s="125"/>
      <c r="D121" s="126" t="str">
        <f t="array" ref="D121">IFERROR(INDEX(Riesgos!$A$7:$M$64,MATCH(E121,INDEX(Riesgos!$A$7:$M$64,,MATCH(E$7,Riesgos!$A$6:$M$6,0)),0),MATCH(D$7,Riesgos!$A$6:$M$6,0)),"")</f>
        <v/>
      </c>
      <c r="E121" s="127"/>
      <c r="F121" s="127"/>
      <c r="G121" s="128" t="str">
        <f t="shared" si="2"/>
        <v/>
      </c>
      <c r="H121" s="129"/>
      <c r="I121" s="142" t="str">
        <f>IF(A120=A121,IFERROR(IF(AND(#REF!="Probabilidad",#REF!="Probabilidad"),(#REF!-(+#REF!*#REF!)),IF(#REF!="Probabilidad",(#REF!-(+#REF!*#REF!)),IF(#REF!="Impacto",#REF!,""))),""),IFERROR(IF(#REF!="Probabilidad",(#REF!-(+#REF!*#REF!)),IF(#REF!="Impacto",#REF!,"")),""))</f>
        <v/>
      </c>
      <c r="J121" s="143" t="str">
        <f>IFERROR(IF(I121="","",IF(I121&lt;='Listas y tablas'!$L$3,"Muy Baja",IF(I121&lt;='Listas y tablas'!$L$4,"Baja",IF(I121&lt;='Listas y tablas'!$L$5,"Media",IF(I121&lt;='Listas y tablas'!$L$6,"Alta","Muy Alta"))))),"")</f>
        <v/>
      </c>
      <c r="K121" s="144"/>
      <c r="L121" s="145"/>
      <c r="M121" s="141"/>
      <c r="N121" s="141"/>
      <c r="O121" s="141"/>
      <c r="P121" s="141"/>
      <c r="Q121" s="157"/>
      <c r="R121" s="141"/>
      <c r="S121" s="141"/>
      <c r="T121" s="141"/>
      <c r="U121" s="141"/>
      <c r="V121" s="158"/>
      <c r="W121" s="141"/>
      <c r="X121" s="141"/>
      <c r="Y121" s="141"/>
      <c r="Z121" s="141"/>
      <c r="AA121" s="141"/>
      <c r="AB121" s="141"/>
      <c r="AC121" s="163"/>
      <c r="AD121" s="141"/>
      <c r="AE121" s="141"/>
      <c r="AF121" s="164"/>
      <c r="AG121" s="164"/>
      <c r="AH121" s="164"/>
      <c r="AI121" s="173"/>
      <c r="AJ121" s="162"/>
      <c r="AK121" s="162"/>
      <c r="AL121" s="162"/>
      <c r="AM121" s="164"/>
      <c r="AN121" s="174"/>
      <c r="AO121" s="182"/>
      <c r="AP121" s="180"/>
      <c r="AQ121" s="180"/>
      <c r="AR121" s="180"/>
      <c r="AS121" s="180"/>
      <c r="AT121" s="180"/>
      <c r="AU121" s="180"/>
      <c r="AV121" s="181"/>
      <c r="AW121" s="180"/>
      <c r="AX121" s="180"/>
      <c r="AY121" s="190"/>
      <c r="AZ121" s="190"/>
      <c r="BA121" s="190"/>
      <c r="BB121" s="190"/>
      <c r="BC121" s="189"/>
      <c r="BD121" s="189"/>
      <c r="BE121" s="189"/>
      <c r="BF121" s="196"/>
      <c r="BG121" s="190"/>
      <c r="BH121" s="190"/>
      <c r="BI121" s="194"/>
      <c r="BJ121" s="194"/>
      <c r="BK121" s="194"/>
      <c r="BL121" s="194"/>
      <c r="BM121" s="194"/>
      <c r="BN121" s="194"/>
      <c r="BO121" s="195"/>
      <c r="BP121" s="194"/>
      <c r="BQ121" s="194"/>
      <c r="BR121" s="202"/>
      <c r="BS121" s="202"/>
      <c r="BT121" s="202"/>
      <c r="BU121" s="202"/>
      <c r="BV121" s="201"/>
      <c r="BW121" s="201"/>
      <c r="BX121" s="201"/>
      <c r="BY121" s="202"/>
      <c r="BZ121" s="202"/>
      <c r="CA121" s="202"/>
    </row>
    <row r="122" spans="1:79" ht="151.5" customHeight="1">
      <c r="A122" s="121" t="str">
        <f t="array" ref="A122">IFERROR(INDEX(Riesgos!$A$7:$M$64,MATCH(E122,INDEX(Riesgos!$A$7:$M$64,,MATCH(E$7,Riesgos!$A$6:$M$6,0)),0),MATCH(A$7,Riesgos!$A$6:$M$6,0)),"")</f>
        <v/>
      </c>
      <c r="B122" s="125" t="str">
        <f t="array" ref="B122">IFERROR(INDEX(Riesgos!$A$7:$M$64,MATCH(E122,INDEX(Riesgos!$A$7:$M$64,,MATCH(E$7,Riesgos!$A$6:$M$6,0)),0),MATCH(B$7,Riesgos!$A$6:$M$6,0)),"")</f>
        <v/>
      </c>
      <c r="C122" s="125"/>
      <c r="D122" s="126" t="str">
        <f t="array" ref="D122">IFERROR(INDEX(Riesgos!$A$7:$M$64,MATCH(E122,INDEX(Riesgos!$A$7:$M$64,,MATCH(E$7,Riesgos!$A$6:$M$6,0)),0),MATCH(D$7,Riesgos!$A$6:$M$6,0)),"")</f>
        <v/>
      </c>
      <c r="E122" s="127"/>
      <c r="F122" s="127"/>
      <c r="G122" s="128" t="str">
        <f t="shared" si="2"/>
        <v/>
      </c>
      <c r="H122" s="129"/>
      <c r="I122" s="142" t="str">
        <f>IF(A121=A122,IFERROR(IF(AND(#REF!="Probabilidad",#REF!="Probabilidad"),(#REF!-(+#REF!*#REF!)),IF(#REF!="Probabilidad",(#REF!-(+#REF!*#REF!)),IF(#REF!="Impacto",#REF!,""))),""),IFERROR(IF(#REF!="Probabilidad",(#REF!-(+#REF!*#REF!)),IF(#REF!="Impacto",#REF!,"")),""))</f>
        <v/>
      </c>
      <c r="J122" s="143" t="str">
        <f>IFERROR(IF(I122="","",IF(I122&lt;='Listas y tablas'!$L$3,"Muy Baja",IF(I122&lt;='Listas y tablas'!$L$4,"Baja",IF(I122&lt;='Listas y tablas'!$L$5,"Media",IF(I122&lt;='Listas y tablas'!$L$6,"Alta","Muy Alta"))))),"")</f>
        <v/>
      </c>
      <c r="K122" s="144"/>
      <c r="L122" s="145"/>
      <c r="M122" s="141"/>
      <c r="N122" s="141"/>
      <c r="O122" s="141"/>
      <c r="P122" s="141"/>
      <c r="Q122" s="157"/>
      <c r="R122" s="141"/>
      <c r="S122" s="141"/>
      <c r="T122" s="141"/>
      <c r="U122" s="141"/>
      <c r="V122" s="158"/>
      <c r="W122" s="141"/>
      <c r="X122" s="141"/>
      <c r="Y122" s="141"/>
      <c r="Z122" s="141"/>
      <c r="AA122" s="141"/>
      <c r="AB122" s="141"/>
      <c r="AC122" s="163"/>
      <c r="AD122" s="141"/>
      <c r="AE122" s="141"/>
      <c r="AF122" s="164"/>
      <c r="AG122" s="164"/>
      <c r="AH122" s="164"/>
      <c r="AI122" s="173"/>
      <c r="AJ122" s="162"/>
      <c r="AK122" s="162"/>
      <c r="AL122" s="162"/>
      <c r="AM122" s="164"/>
      <c r="AN122" s="174"/>
      <c r="AO122" s="182"/>
      <c r="AP122" s="180"/>
      <c r="AQ122" s="180"/>
      <c r="AR122" s="180"/>
      <c r="AS122" s="180"/>
      <c r="AT122" s="180"/>
      <c r="AU122" s="180"/>
      <c r="AV122" s="181"/>
      <c r="AW122" s="180"/>
      <c r="AX122" s="180"/>
      <c r="AY122" s="190"/>
      <c r="AZ122" s="190"/>
      <c r="BA122" s="190"/>
      <c r="BB122" s="190"/>
      <c r="BC122" s="189"/>
      <c r="BD122" s="189"/>
      <c r="BE122" s="189"/>
      <c r="BF122" s="196"/>
      <c r="BG122" s="190"/>
      <c r="BH122" s="190"/>
      <c r="BI122" s="194"/>
      <c r="BJ122" s="194"/>
      <c r="BK122" s="194"/>
      <c r="BL122" s="194"/>
      <c r="BM122" s="194"/>
      <c r="BN122" s="194"/>
      <c r="BO122" s="195"/>
      <c r="BP122" s="194"/>
      <c r="BQ122" s="194"/>
      <c r="BR122" s="202"/>
      <c r="BS122" s="202"/>
      <c r="BT122" s="202"/>
      <c r="BU122" s="202"/>
      <c r="BV122" s="201"/>
      <c r="BW122" s="201"/>
      <c r="BX122" s="201"/>
      <c r="BY122" s="202"/>
      <c r="BZ122" s="202"/>
      <c r="CA122" s="202"/>
    </row>
    <row r="123" spans="1:79" ht="151.5" customHeight="1">
      <c r="A123" s="121" t="str">
        <f t="array" ref="A123">IFERROR(INDEX(Riesgos!$A$7:$M$64,MATCH(E123,INDEX(Riesgos!$A$7:$M$64,,MATCH(E$7,Riesgos!$A$6:$M$6,0)),0),MATCH(A$7,Riesgos!$A$6:$M$6,0)),"")</f>
        <v/>
      </c>
      <c r="B123" s="125" t="str">
        <f t="array" ref="B123">IFERROR(INDEX(Riesgos!$A$7:$M$64,MATCH(E123,INDEX(Riesgos!$A$7:$M$64,,MATCH(E$7,Riesgos!$A$6:$M$6,0)),0),MATCH(B$7,Riesgos!$A$6:$M$6,0)),"")</f>
        <v/>
      </c>
      <c r="C123" s="125"/>
      <c r="D123" s="126" t="str">
        <f t="array" ref="D123">IFERROR(INDEX(Riesgos!$A$7:$M$64,MATCH(E123,INDEX(Riesgos!$A$7:$M$64,,MATCH(E$7,Riesgos!$A$6:$M$6,0)),0),MATCH(D$7,Riesgos!$A$6:$M$6,0)),"")</f>
        <v/>
      </c>
      <c r="E123" s="127"/>
      <c r="F123" s="127"/>
      <c r="G123" s="128" t="str">
        <f t="shared" si="2"/>
        <v/>
      </c>
      <c r="H123" s="129"/>
      <c r="I123" s="142" t="str">
        <f>IF(A122=A123,IFERROR(IF(AND(#REF!="Probabilidad",#REF!="Probabilidad"),(#REF!-(+#REF!*#REF!)),IF(#REF!="Probabilidad",(#REF!-(+#REF!*#REF!)),IF(#REF!="Impacto",#REF!,""))),""),IFERROR(IF(#REF!="Probabilidad",(#REF!-(+#REF!*#REF!)),IF(#REF!="Impacto",#REF!,"")),""))</f>
        <v/>
      </c>
      <c r="J123" s="143" t="str">
        <f>IFERROR(IF(I123="","",IF(I123&lt;='Listas y tablas'!$L$3,"Muy Baja",IF(I123&lt;='Listas y tablas'!$L$4,"Baja",IF(I123&lt;='Listas y tablas'!$L$5,"Media",IF(I123&lt;='Listas y tablas'!$L$6,"Alta","Muy Alta"))))),"")</f>
        <v/>
      </c>
      <c r="K123" s="144"/>
      <c r="L123" s="145"/>
      <c r="M123" s="141"/>
      <c r="N123" s="141"/>
      <c r="O123" s="141"/>
      <c r="P123" s="141"/>
      <c r="Q123" s="157"/>
      <c r="R123" s="141"/>
      <c r="S123" s="141"/>
      <c r="T123" s="141"/>
      <c r="U123" s="141"/>
      <c r="V123" s="158"/>
      <c r="W123" s="141"/>
      <c r="X123" s="141"/>
      <c r="Y123" s="141"/>
      <c r="Z123" s="141"/>
      <c r="AA123" s="141"/>
      <c r="AB123" s="141"/>
      <c r="AC123" s="163"/>
      <c r="AD123" s="141"/>
      <c r="AE123" s="141"/>
      <c r="AF123" s="164"/>
      <c r="AG123" s="164"/>
      <c r="AH123" s="164"/>
      <c r="AI123" s="173"/>
      <c r="AJ123" s="162"/>
      <c r="AK123" s="162"/>
      <c r="AL123" s="162"/>
      <c r="AM123" s="164"/>
      <c r="AN123" s="174"/>
      <c r="AO123" s="182"/>
      <c r="AP123" s="180"/>
      <c r="AQ123" s="180"/>
      <c r="AR123" s="180"/>
      <c r="AS123" s="180"/>
      <c r="AT123" s="180"/>
      <c r="AU123" s="180"/>
      <c r="AV123" s="181"/>
      <c r="AW123" s="180"/>
      <c r="AX123" s="180"/>
      <c r="AY123" s="190"/>
      <c r="AZ123" s="190"/>
      <c r="BA123" s="190"/>
      <c r="BB123" s="190"/>
      <c r="BC123" s="189"/>
      <c r="BD123" s="189"/>
      <c r="BE123" s="189"/>
      <c r="BF123" s="196"/>
      <c r="BG123" s="190"/>
      <c r="BH123" s="190"/>
      <c r="BI123" s="194"/>
      <c r="BJ123" s="194"/>
      <c r="BK123" s="194"/>
      <c r="BL123" s="194"/>
      <c r="BM123" s="194"/>
      <c r="BN123" s="194"/>
      <c r="BO123" s="195"/>
      <c r="BP123" s="194"/>
      <c r="BQ123" s="194"/>
      <c r="BR123" s="202"/>
      <c r="BS123" s="202"/>
      <c r="BT123" s="202"/>
      <c r="BU123" s="202"/>
      <c r="BV123" s="201"/>
      <c r="BW123" s="201"/>
      <c r="BX123" s="201"/>
      <c r="BY123" s="202"/>
      <c r="BZ123" s="202"/>
      <c r="CA123" s="202"/>
    </row>
    <row r="124" spans="1:79" ht="151.5" customHeight="1">
      <c r="A124" s="121" t="str">
        <f t="array" ref="A124">IFERROR(INDEX(Riesgos!$A$7:$M$64,MATCH(E124,INDEX(Riesgos!$A$7:$M$64,,MATCH(E$7,Riesgos!$A$6:$M$6,0)),0),MATCH(A$7,Riesgos!$A$6:$M$6,0)),"")</f>
        <v/>
      </c>
      <c r="B124" s="125" t="str">
        <f t="array" ref="B124">IFERROR(INDEX(Riesgos!$A$7:$M$64,MATCH(E124,INDEX(Riesgos!$A$7:$M$64,,MATCH(E$7,Riesgos!$A$6:$M$6,0)),0),MATCH(B$7,Riesgos!$A$6:$M$6,0)),"")</f>
        <v/>
      </c>
      <c r="C124" s="125"/>
      <c r="D124" s="126" t="str">
        <f t="array" ref="D124">IFERROR(INDEX(Riesgos!$A$7:$M$64,MATCH(E124,INDEX(Riesgos!$A$7:$M$64,,MATCH(E$7,Riesgos!$A$6:$M$6,0)),0),MATCH(D$7,Riesgos!$A$6:$M$6,0)),"")</f>
        <v/>
      </c>
      <c r="E124" s="127"/>
      <c r="F124" s="127"/>
      <c r="G124" s="128" t="str">
        <f t="shared" si="2"/>
        <v/>
      </c>
      <c r="H124" s="129"/>
      <c r="I124" s="142" t="str">
        <f>IF(A123=A124,IFERROR(IF(AND(#REF!="Probabilidad",#REF!="Probabilidad"),(#REF!-(+#REF!*#REF!)),IF(#REF!="Probabilidad",(#REF!-(+#REF!*#REF!)),IF(#REF!="Impacto",#REF!,""))),""),IFERROR(IF(#REF!="Probabilidad",(#REF!-(+#REF!*#REF!)),IF(#REF!="Impacto",#REF!,"")),""))</f>
        <v/>
      </c>
      <c r="J124" s="143" t="str">
        <f>IFERROR(IF(I124="","",IF(I124&lt;='Listas y tablas'!$L$3,"Muy Baja",IF(I124&lt;='Listas y tablas'!$L$4,"Baja",IF(I124&lt;='Listas y tablas'!$L$5,"Media",IF(I124&lt;='Listas y tablas'!$L$6,"Alta","Muy Alta"))))),"")</f>
        <v/>
      </c>
      <c r="K124" s="144"/>
      <c r="L124" s="145"/>
      <c r="M124" s="141"/>
      <c r="N124" s="141"/>
      <c r="O124" s="141"/>
      <c r="P124" s="141"/>
      <c r="Q124" s="157"/>
      <c r="R124" s="141"/>
      <c r="S124" s="141"/>
      <c r="T124" s="141"/>
      <c r="U124" s="141"/>
      <c r="V124" s="158"/>
      <c r="W124" s="141"/>
      <c r="X124" s="141"/>
      <c r="Y124" s="141"/>
      <c r="Z124" s="141"/>
      <c r="AA124" s="141"/>
      <c r="AB124" s="141"/>
      <c r="AC124" s="163"/>
      <c r="AD124" s="141"/>
      <c r="AE124" s="141"/>
      <c r="AF124" s="164"/>
      <c r="AG124" s="164"/>
      <c r="AH124" s="164"/>
      <c r="AI124" s="173"/>
      <c r="AJ124" s="162"/>
      <c r="AK124" s="162"/>
      <c r="AL124" s="162"/>
      <c r="AM124" s="164"/>
      <c r="AN124" s="174"/>
      <c r="AO124" s="182"/>
      <c r="AP124" s="180"/>
      <c r="AQ124" s="180"/>
      <c r="AR124" s="180"/>
      <c r="AS124" s="180"/>
      <c r="AT124" s="180"/>
      <c r="AU124" s="180"/>
      <c r="AV124" s="181"/>
      <c r="AW124" s="180"/>
      <c r="AX124" s="180"/>
      <c r="AY124" s="190"/>
      <c r="AZ124" s="190"/>
      <c r="BA124" s="190"/>
      <c r="BB124" s="190"/>
      <c r="BC124" s="189"/>
      <c r="BD124" s="189"/>
      <c r="BE124" s="189"/>
      <c r="BF124" s="196"/>
      <c r="BG124" s="190"/>
      <c r="BH124" s="190"/>
      <c r="BI124" s="194"/>
      <c r="BJ124" s="194"/>
      <c r="BK124" s="194"/>
      <c r="BL124" s="194"/>
      <c r="BM124" s="194"/>
      <c r="BN124" s="194"/>
      <c r="BO124" s="195"/>
      <c r="BP124" s="194"/>
      <c r="BQ124" s="194"/>
      <c r="BR124" s="202"/>
      <c r="BS124" s="202"/>
      <c r="BT124" s="202"/>
      <c r="BU124" s="202"/>
      <c r="BV124" s="201"/>
      <c r="BW124" s="201"/>
      <c r="BX124" s="201"/>
      <c r="BY124" s="202"/>
      <c r="BZ124" s="202"/>
      <c r="CA124" s="202"/>
    </row>
    <row r="125" spans="1:79" ht="151.5" customHeight="1">
      <c r="A125" s="121" t="str">
        <f t="array" ref="A125">IFERROR(INDEX(Riesgos!$A$7:$M$64,MATCH(E125,INDEX(Riesgos!$A$7:$M$64,,MATCH(E$7,Riesgos!$A$6:$M$6,0)),0),MATCH(A$7,Riesgos!$A$6:$M$6,0)),"")</f>
        <v/>
      </c>
      <c r="B125" s="125" t="str">
        <f t="array" ref="B125">IFERROR(INDEX(Riesgos!$A$7:$M$64,MATCH(E125,INDEX(Riesgos!$A$7:$M$64,,MATCH(E$7,Riesgos!$A$6:$M$6,0)),0),MATCH(B$7,Riesgos!$A$6:$M$6,0)),"")</f>
        <v/>
      </c>
      <c r="C125" s="125"/>
      <c r="D125" s="126" t="str">
        <f t="array" ref="D125">IFERROR(INDEX(Riesgos!$A$7:$M$64,MATCH(E125,INDEX(Riesgos!$A$7:$M$64,,MATCH(E$7,Riesgos!$A$6:$M$6,0)),0),MATCH(D$7,Riesgos!$A$6:$M$6,0)),"")</f>
        <v/>
      </c>
      <c r="E125" s="127"/>
      <c r="F125" s="127"/>
      <c r="G125" s="128" t="str">
        <f t="shared" si="2"/>
        <v/>
      </c>
      <c r="H125" s="129"/>
      <c r="I125" s="142" t="str">
        <f>IF(A124=A125,IFERROR(IF(AND(#REF!="Probabilidad",#REF!="Probabilidad"),(#REF!-(+#REF!*#REF!)),IF(#REF!="Probabilidad",(#REF!-(+#REF!*#REF!)),IF(#REF!="Impacto",#REF!,""))),""),IFERROR(IF(#REF!="Probabilidad",(#REF!-(+#REF!*#REF!)),IF(#REF!="Impacto",#REF!,"")),""))</f>
        <v/>
      </c>
      <c r="J125" s="143" t="str">
        <f>IFERROR(IF(I125="","",IF(I125&lt;='Listas y tablas'!$L$3,"Muy Baja",IF(I125&lt;='Listas y tablas'!$L$4,"Baja",IF(I125&lt;='Listas y tablas'!$L$5,"Media",IF(I125&lt;='Listas y tablas'!$L$6,"Alta","Muy Alta"))))),"")</f>
        <v/>
      </c>
      <c r="K125" s="144"/>
      <c r="L125" s="145"/>
      <c r="M125" s="141"/>
      <c r="N125" s="141"/>
      <c r="O125" s="141"/>
      <c r="P125" s="141"/>
      <c r="Q125" s="157"/>
      <c r="R125" s="141"/>
      <c r="S125" s="141"/>
      <c r="T125" s="141"/>
      <c r="U125" s="141"/>
      <c r="V125" s="158"/>
      <c r="W125" s="141"/>
      <c r="X125" s="141"/>
      <c r="Y125" s="141"/>
      <c r="Z125" s="141"/>
      <c r="AA125" s="141"/>
      <c r="AB125" s="141"/>
      <c r="AC125" s="163"/>
      <c r="AD125" s="141"/>
      <c r="AE125" s="141"/>
      <c r="AF125" s="164"/>
      <c r="AG125" s="164"/>
      <c r="AH125" s="164"/>
      <c r="AI125" s="173"/>
      <c r="AJ125" s="162"/>
      <c r="AK125" s="162"/>
      <c r="AL125" s="162"/>
      <c r="AM125" s="164"/>
      <c r="AN125" s="174"/>
      <c r="AO125" s="182"/>
      <c r="AP125" s="180"/>
      <c r="AQ125" s="180"/>
      <c r="AR125" s="180"/>
      <c r="AS125" s="180"/>
      <c r="AT125" s="180"/>
      <c r="AU125" s="180"/>
      <c r="AV125" s="181"/>
      <c r="AW125" s="180"/>
      <c r="AX125" s="180"/>
      <c r="AY125" s="190"/>
      <c r="AZ125" s="190"/>
      <c r="BA125" s="190"/>
      <c r="BB125" s="190"/>
      <c r="BC125" s="189"/>
      <c r="BD125" s="189"/>
      <c r="BE125" s="189"/>
      <c r="BF125" s="196"/>
      <c r="BG125" s="190"/>
      <c r="BH125" s="190"/>
      <c r="BI125" s="194"/>
      <c r="BJ125" s="194"/>
      <c r="BK125" s="194"/>
      <c r="BL125" s="194"/>
      <c r="BM125" s="194"/>
      <c r="BN125" s="194"/>
      <c r="BO125" s="195"/>
      <c r="BP125" s="194"/>
      <c r="BQ125" s="194"/>
      <c r="BR125" s="202"/>
      <c r="BS125" s="202"/>
      <c r="BT125" s="202"/>
      <c r="BU125" s="202"/>
      <c r="BV125" s="201"/>
      <c r="BW125" s="201"/>
      <c r="BX125" s="201"/>
      <c r="BY125" s="202"/>
      <c r="BZ125" s="202"/>
      <c r="CA125" s="202"/>
    </row>
    <row r="126" spans="1:79" ht="151.5" customHeight="1">
      <c r="A126" s="121" t="str">
        <f t="array" ref="A126">IFERROR(INDEX(Riesgos!$A$7:$M$64,MATCH(E126,INDEX(Riesgos!$A$7:$M$64,,MATCH(E$7,Riesgos!$A$6:$M$6,0)),0),MATCH(A$7,Riesgos!$A$6:$M$6,0)),"")</f>
        <v/>
      </c>
      <c r="B126" s="125" t="str">
        <f t="array" ref="B126">IFERROR(INDEX(Riesgos!$A$7:$M$64,MATCH(E126,INDEX(Riesgos!$A$7:$M$64,,MATCH(E$7,Riesgos!$A$6:$M$6,0)),0),MATCH(B$7,Riesgos!$A$6:$M$6,0)),"")</f>
        <v/>
      </c>
      <c r="C126" s="125"/>
      <c r="D126" s="126" t="str">
        <f t="array" ref="D126">IFERROR(INDEX(Riesgos!$A$7:$M$64,MATCH(E126,INDEX(Riesgos!$A$7:$M$64,,MATCH(E$7,Riesgos!$A$6:$M$6,0)),0),MATCH(D$7,Riesgos!$A$6:$M$6,0)),"")</f>
        <v/>
      </c>
      <c r="E126" s="127"/>
      <c r="F126" s="127"/>
      <c r="G126" s="128" t="str">
        <f t="shared" si="2"/>
        <v/>
      </c>
      <c r="H126" s="129"/>
      <c r="I126" s="142" t="str">
        <f>IF(A125=A126,IFERROR(IF(AND(#REF!="Probabilidad",#REF!="Probabilidad"),(#REF!-(+#REF!*#REF!)),IF(#REF!="Probabilidad",(#REF!-(+#REF!*#REF!)),IF(#REF!="Impacto",#REF!,""))),""),IFERROR(IF(#REF!="Probabilidad",(#REF!-(+#REF!*#REF!)),IF(#REF!="Impacto",#REF!,"")),""))</f>
        <v/>
      </c>
      <c r="J126" s="143" t="str">
        <f>IFERROR(IF(I126="","",IF(I126&lt;='Listas y tablas'!$L$3,"Muy Baja",IF(I126&lt;='Listas y tablas'!$L$4,"Baja",IF(I126&lt;='Listas y tablas'!$L$5,"Media",IF(I126&lt;='Listas y tablas'!$L$6,"Alta","Muy Alta"))))),"")</f>
        <v/>
      </c>
      <c r="K126" s="144"/>
      <c r="L126" s="145"/>
      <c r="M126" s="141"/>
      <c r="N126" s="141"/>
      <c r="O126" s="141"/>
      <c r="P126" s="141"/>
      <c r="Q126" s="157"/>
      <c r="R126" s="141"/>
      <c r="S126" s="141"/>
      <c r="T126" s="141"/>
      <c r="U126" s="141"/>
      <c r="V126" s="158"/>
      <c r="W126" s="141"/>
      <c r="X126" s="141"/>
      <c r="Y126" s="141"/>
      <c r="Z126" s="141"/>
      <c r="AA126" s="141"/>
      <c r="AB126" s="141"/>
      <c r="AC126" s="163"/>
      <c r="AD126" s="141"/>
      <c r="AE126" s="141"/>
      <c r="AF126" s="164"/>
      <c r="AG126" s="164"/>
      <c r="AH126" s="164"/>
      <c r="AI126" s="173"/>
      <c r="AJ126" s="162"/>
      <c r="AK126" s="162"/>
      <c r="AL126" s="162"/>
      <c r="AM126" s="164"/>
      <c r="AN126" s="174"/>
      <c r="AO126" s="182"/>
      <c r="AP126" s="180"/>
      <c r="AQ126" s="180"/>
      <c r="AR126" s="180"/>
      <c r="AS126" s="180"/>
      <c r="AT126" s="180"/>
      <c r="AU126" s="180"/>
      <c r="AV126" s="181"/>
      <c r="AW126" s="180"/>
      <c r="AX126" s="180"/>
      <c r="AY126" s="190"/>
      <c r="AZ126" s="190"/>
      <c r="BA126" s="190"/>
      <c r="BB126" s="190"/>
      <c r="BC126" s="189"/>
      <c r="BD126" s="189"/>
      <c r="BE126" s="189"/>
      <c r="BF126" s="196"/>
      <c r="BG126" s="190"/>
      <c r="BH126" s="190"/>
      <c r="BI126" s="194"/>
      <c r="BJ126" s="194"/>
      <c r="BK126" s="194"/>
      <c r="BL126" s="194"/>
      <c r="BM126" s="194"/>
      <c r="BN126" s="194"/>
      <c r="BO126" s="195"/>
      <c r="BP126" s="194"/>
      <c r="BQ126" s="194"/>
      <c r="BR126" s="202"/>
      <c r="BS126" s="202"/>
      <c r="BT126" s="202"/>
      <c r="BU126" s="202"/>
      <c r="BV126" s="201"/>
      <c r="BW126" s="201"/>
      <c r="BX126" s="201"/>
      <c r="BY126" s="202"/>
      <c r="BZ126" s="202"/>
      <c r="CA126" s="202"/>
    </row>
    <row r="127" spans="1:79" ht="151.5" customHeight="1">
      <c r="A127" s="121" t="str">
        <f t="array" ref="A127">IFERROR(INDEX(Riesgos!$A$7:$M$64,MATCH(E127,INDEX(Riesgos!$A$7:$M$64,,MATCH(E$7,Riesgos!$A$6:$M$6,0)),0),MATCH(A$7,Riesgos!$A$6:$M$6,0)),"")</f>
        <v/>
      </c>
      <c r="B127" s="125" t="str">
        <f t="array" ref="B127">IFERROR(INDEX(Riesgos!$A$7:$M$64,MATCH(E127,INDEX(Riesgos!$A$7:$M$64,,MATCH(E$7,Riesgos!$A$6:$M$6,0)),0),MATCH(B$7,Riesgos!$A$6:$M$6,0)),"")</f>
        <v/>
      </c>
      <c r="C127" s="125"/>
      <c r="D127" s="126" t="str">
        <f t="array" ref="D127">IFERROR(INDEX(Riesgos!$A$7:$M$64,MATCH(E127,INDEX(Riesgos!$A$7:$M$64,,MATCH(E$7,Riesgos!$A$6:$M$6,0)),0),MATCH(D$7,Riesgos!$A$6:$M$6,0)),"")</f>
        <v/>
      </c>
      <c r="E127" s="127"/>
      <c r="F127" s="127"/>
      <c r="G127" s="128" t="str">
        <f t="shared" si="2"/>
        <v/>
      </c>
      <c r="H127" s="129"/>
      <c r="I127" s="142" t="str">
        <f>IF(A126=A127,IFERROR(IF(AND(#REF!="Probabilidad",#REF!="Probabilidad"),(#REF!-(+#REF!*#REF!)),IF(#REF!="Probabilidad",(#REF!-(+#REF!*#REF!)),IF(#REF!="Impacto",#REF!,""))),""),IFERROR(IF(#REF!="Probabilidad",(#REF!-(+#REF!*#REF!)),IF(#REF!="Impacto",#REF!,"")),""))</f>
        <v/>
      </c>
      <c r="J127" s="143" t="str">
        <f>IFERROR(IF(I127="","",IF(I127&lt;='Listas y tablas'!$L$3,"Muy Baja",IF(I127&lt;='Listas y tablas'!$L$4,"Baja",IF(I127&lt;='Listas y tablas'!$L$5,"Media",IF(I127&lt;='Listas y tablas'!$L$6,"Alta","Muy Alta"))))),"")</f>
        <v/>
      </c>
      <c r="K127" s="144"/>
      <c r="L127" s="145"/>
      <c r="M127" s="141"/>
      <c r="N127" s="141"/>
      <c r="O127" s="141"/>
      <c r="P127" s="141"/>
      <c r="Q127" s="157"/>
      <c r="R127" s="141"/>
      <c r="S127" s="141"/>
      <c r="T127" s="141"/>
      <c r="U127" s="141"/>
      <c r="V127" s="158"/>
      <c r="W127" s="141"/>
      <c r="X127" s="141"/>
      <c r="Y127" s="141"/>
      <c r="Z127" s="141"/>
      <c r="AA127" s="141"/>
      <c r="AB127" s="141"/>
      <c r="AC127" s="163"/>
      <c r="AD127" s="141"/>
      <c r="AE127" s="141"/>
      <c r="AF127" s="164"/>
      <c r="AG127" s="164"/>
      <c r="AH127" s="164"/>
      <c r="AI127" s="173"/>
      <c r="AJ127" s="162"/>
      <c r="AK127" s="162"/>
      <c r="AL127" s="162"/>
      <c r="AM127" s="164"/>
      <c r="AN127" s="174"/>
      <c r="AO127" s="182"/>
      <c r="AP127" s="180"/>
      <c r="AQ127" s="180"/>
      <c r="AR127" s="180"/>
      <c r="AS127" s="180"/>
      <c r="AT127" s="180"/>
      <c r="AU127" s="180"/>
      <c r="AV127" s="181"/>
      <c r="AW127" s="180"/>
      <c r="AX127" s="180"/>
      <c r="AY127" s="190"/>
      <c r="AZ127" s="190"/>
      <c r="BA127" s="190"/>
      <c r="BB127" s="190"/>
      <c r="BC127" s="189"/>
      <c r="BD127" s="189"/>
      <c r="BE127" s="189"/>
      <c r="BF127" s="196"/>
      <c r="BG127" s="190"/>
      <c r="BH127" s="190"/>
      <c r="BI127" s="194"/>
      <c r="BJ127" s="194"/>
      <c r="BK127" s="194"/>
      <c r="BL127" s="194"/>
      <c r="BM127" s="194"/>
      <c r="BN127" s="194"/>
      <c r="BO127" s="195"/>
      <c r="BP127" s="194"/>
      <c r="BQ127" s="194"/>
      <c r="BR127" s="202"/>
      <c r="BS127" s="202"/>
      <c r="BT127" s="202"/>
      <c r="BU127" s="202"/>
      <c r="BV127" s="201"/>
      <c r="BW127" s="201"/>
      <c r="BX127" s="201"/>
      <c r="BY127" s="202"/>
      <c r="BZ127" s="202"/>
      <c r="CA127" s="202"/>
    </row>
    <row r="128" spans="1:79" ht="151.5" customHeight="1">
      <c r="A128" s="121" t="str">
        <f t="array" ref="A128">IFERROR(INDEX(Riesgos!$A$7:$M$64,MATCH(E128,INDEX(Riesgos!$A$7:$M$64,,MATCH(E$7,Riesgos!$A$6:$M$6,0)),0),MATCH(A$7,Riesgos!$A$6:$M$6,0)),"")</f>
        <v/>
      </c>
      <c r="B128" s="125" t="str">
        <f t="array" ref="B128">IFERROR(INDEX(Riesgos!$A$7:$M$64,MATCH(E128,INDEX(Riesgos!$A$7:$M$64,,MATCH(E$7,Riesgos!$A$6:$M$6,0)),0),MATCH(B$7,Riesgos!$A$6:$M$6,0)),"")</f>
        <v/>
      </c>
      <c r="C128" s="125"/>
      <c r="D128" s="126" t="str">
        <f t="array" ref="D128">IFERROR(INDEX(Riesgos!$A$7:$M$64,MATCH(E128,INDEX(Riesgos!$A$7:$M$64,,MATCH(E$7,Riesgos!$A$6:$M$6,0)),0),MATCH(D$7,Riesgos!$A$6:$M$6,0)),"")</f>
        <v/>
      </c>
      <c r="E128" s="127"/>
      <c r="F128" s="127"/>
      <c r="G128" s="128" t="str">
        <f t="shared" si="2"/>
        <v/>
      </c>
      <c r="H128" s="129"/>
      <c r="I128" s="142" t="str">
        <f>IF(A127=A128,IFERROR(IF(AND(#REF!="Probabilidad",#REF!="Probabilidad"),(#REF!-(+#REF!*#REF!)),IF(#REF!="Probabilidad",(#REF!-(+#REF!*#REF!)),IF(#REF!="Impacto",#REF!,""))),""),IFERROR(IF(#REF!="Probabilidad",(#REF!-(+#REF!*#REF!)),IF(#REF!="Impacto",#REF!,"")),""))</f>
        <v/>
      </c>
      <c r="J128" s="143" t="str">
        <f>IFERROR(IF(I128="","",IF(I128&lt;='Listas y tablas'!$L$3,"Muy Baja",IF(I128&lt;='Listas y tablas'!$L$4,"Baja",IF(I128&lt;='Listas y tablas'!$L$5,"Media",IF(I128&lt;='Listas y tablas'!$L$6,"Alta","Muy Alta"))))),"")</f>
        <v/>
      </c>
      <c r="K128" s="144"/>
      <c r="L128" s="145"/>
      <c r="M128" s="141"/>
      <c r="N128" s="141"/>
      <c r="O128" s="141"/>
      <c r="P128" s="141"/>
      <c r="Q128" s="157"/>
      <c r="R128" s="141"/>
      <c r="S128" s="141"/>
      <c r="T128" s="141"/>
      <c r="U128" s="141"/>
      <c r="V128" s="158"/>
      <c r="W128" s="141"/>
      <c r="X128" s="141"/>
      <c r="Y128" s="141"/>
      <c r="Z128" s="141"/>
      <c r="AA128" s="141"/>
      <c r="AB128" s="141"/>
      <c r="AC128" s="163"/>
      <c r="AD128" s="141"/>
      <c r="AE128" s="141"/>
      <c r="AF128" s="164"/>
      <c r="AG128" s="164"/>
      <c r="AH128" s="164"/>
      <c r="AI128" s="173"/>
      <c r="AJ128" s="162"/>
      <c r="AK128" s="162"/>
      <c r="AL128" s="162"/>
      <c r="AM128" s="164"/>
      <c r="AN128" s="174"/>
      <c r="AO128" s="182"/>
      <c r="AP128" s="180"/>
      <c r="AQ128" s="180"/>
      <c r="AR128" s="180"/>
      <c r="AS128" s="180"/>
      <c r="AT128" s="180"/>
      <c r="AU128" s="180"/>
      <c r="AV128" s="181"/>
      <c r="AW128" s="180"/>
      <c r="AX128" s="180"/>
      <c r="AY128" s="190"/>
      <c r="AZ128" s="190"/>
      <c r="BA128" s="190"/>
      <c r="BB128" s="190"/>
      <c r="BC128" s="189"/>
      <c r="BD128" s="189"/>
      <c r="BE128" s="189"/>
      <c r="BF128" s="196"/>
      <c r="BG128" s="190"/>
      <c r="BH128" s="190"/>
      <c r="BI128" s="194"/>
      <c r="BJ128" s="194"/>
      <c r="BK128" s="194"/>
      <c r="BL128" s="194"/>
      <c r="BM128" s="194"/>
      <c r="BN128" s="194"/>
      <c r="BO128" s="195"/>
      <c r="BP128" s="194"/>
      <c r="BQ128" s="194"/>
      <c r="BR128" s="202"/>
      <c r="BS128" s="202"/>
      <c r="BT128" s="202"/>
      <c r="BU128" s="202"/>
      <c r="BV128" s="201"/>
      <c r="BW128" s="201"/>
      <c r="BX128" s="201"/>
      <c r="BY128" s="202"/>
      <c r="BZ128" s="202"/>
      <c r="CA128" s="202"/>
    </row>
    <row r="129" spans="1:79" ht="151.5" customHeight="1">
      <c r="A129" s="121" t="str">
        <f t="array" ref="A129">IFERROR(INDEX(Riesgos!$A$7:$M$64,MATCH(E129,INDEX(Riesgos!$A$7:$M$64,,MATCH(E$7,Riesgos!$A$6:$M$6,0)),0),MATCH(A$7,Riesgos!$A$6:$M$6,0)),"")</f>
        <v/>
      </c>
      <c r="B129" s="125" t="str">
        <f t="array" ref="B129">IFERROR(INDEX(Riesgos!$A$7:$M$64,MATCH(E129,INDEX(Riesgos!$A$7:$M$64,,MATCH(E$7,Riesgos!$A$6:$M$6,0)),0),MATCH(B$7,Riesgos!$A$6:$M$6,0)),"")</f>
        <v/>
      </c>
      <c r="C129" s="125"/>
      <c r="D129" s="126" t="str">
        <f t="array" ref="D129">IFERROR(INDEX(Riesgos!$A$7:$M$64,MATCH(E129,INDEX(Riesgos!$A$7:$M$64,,MATCH(E$7,Riesgos!$A$6:$M$6,0)),0),MATCH(D$7,Riesgos!$A$6:$M$6,0)),"")</f>
        <v/>
      </c>
      <c r="E129" s="127"/>
      <c r="F129" s="127"/>
      <c r="G129" s="128" t="str">
        <f t="shared" si="2"/>
        <v/>
      </c>
      <c r="H129" s="129"/>
      <c r="I129" s="142" t="str">
        <f>IF(A128=A129,IFERROR(IF(AND(#REF!="Probabilidad",#REF!="Probabilidad"),(#REF!-(+#REF!*#REF!)),IF(#REF!="Probabilidad",(#REF!-(+#REF!*#REF!)),IF(#REF!="Impacto",#REF!,""))),""),IFERROR(IF(#REF!="Probabilidad",(#REF!-(+#REF!*#REF!)),IF(#REF!="Impacto",#REF!,"")),""))</f>
        <v/>
      </c>
      <c r="J129" s="143" t="str">
        <f>IFERROR(IF(I129="","",IF(I129&lt;='Listas y tablas'!$L$3,"Muy Baja",IF(I129&lt;='Listas y tablas'!$L$4,"Baja",IF(I129&lt;='Listas y tablas'!$L$5,"Media",IF(I129&lt;='Listas y tablas'!$L$6,"Alta","Muy Alta"))))),"")</f>
        <v/>
      </c>
      <c r="K129" s="144"/>
      <c r="L129" s="145"/>
      <c r="M129" s="141"/>
      <c r="N129" s="141"/>
      <c r="O129" s="141"/>
      <c r="P129" s="141"/>
      <c r="Q129" s="157"/>
      <c r="R129" s="141"/>
      <c r="S129" s="141"/>
      <c r="T129" s="141"/>
      <c r="U129" s="141"/>
      <c r="V129" s="158"/>
      <c r="W129" s="141"/>
      <c r="X129" s="141"/>
      <c r="Y129" s="141"/>
      <c r="Z129" s="141"/>
      <c r="AA129" s="141"/>
      <c r="AB129" s="141"/>
      <c r="AC129" s="163"/>
      <c r="AD129" s="141"/>
      <c r="AE129" s="141"/>
      <c r="AF129" s="164"/>
      <c r="AG129" s="164"/>
      <c r="AH129" s="164"/>
      <c r="AI129" s="173"/>
      <c r="AJ129" s="162"/>
      <c r="AK129" s="162"/>
      <c r="AL129" s="162"/>
      <c r="AM129" s="164"/>
      <c r="AN129" s="174"/>
      <c r="AO129" s="182"/>
      <c r="AP129" s="180"/>
      <c r="AQ129" s="180"/>
      <c r="AR129" s="180"/>
      <c r="AS129" s="180"/>
      <c r="AT129" s="180"/>
      <c r="AU129" s="180"/>
      <c r="AV129" s="181"/>
      <c r="AW129" s="180"/>
      <c r="AX129" s="180"/>
      <c r="AY129" s="190"/>
      <c r="AZ129" s="190"/>
      <c r="BA129" s="190"/>
      <c r="BB129" s="190"/>
      <c r="BC129" s="189"/>
      <c r="BD129" s="189"/>
      <c r="BE129" s="189"/>
      <c r="BF129" s="196"/>
      <c r="BG129" s="190"/>
      <c r="BH129" s="190"/>
      <c r="BI129" s="194"/>
      <c r="BJ129" s="194"/>
      <c r="BK129" s="194"/>
      <c r="BL129" s="194"/>
      <c r="BM129" s="194"/>
      <c r="BN129" s="194"/>
      <c r="BO129" s="195"/>
      <c r="BP129" s="194"/>
      <c r="BQ129" s="194"/>
      <c r="BR129" s="202"/>
      <c r="BS129" s="202"/>
      <c r="BT129" s="202"/>
      <c r="BU129" s="202"/>
      <c r="BV129" s="201"/>
      <c r="BW129" s="201"/>
      <c r="BX129" s="201"/>
      <c r="BY129" s="202"/>
      <c r="BZ129" s="202"/>
      <c r="CA129" s="202"/>
    </row>
    <row r="130" spans="1:79" ht="151.5" customHeight="1">
      <c r="A130" s="121" t="str">
        <f t="array" ref="A130">IFERROR(INDEX(Riesgos!$A$7:$M$64,MATCH(E130,INDEX(Riesgos!$A$7:$M$64,,MATCH(E$7,Riesgos!$A$6:$M$6,0)),0),MATCH(A$7,Riesgos!$A$6:$M$6,0)),"")</f>
        <v/>
      </c>
      <c r="B130" s="125" t="str">
        <f t="array" ref="B130">IFERROR(INDEX(Riesgos!$A$7:$M$64,MATCH(E130,INDEX(Riesgos!$A$7:$M$64,,MATCH(E$7,Riesgos!$A$6:$M$6,0)),0),MATCH(B$7,Riesgos!$A$6:$M$6,0)),"")</f>
        <v/>
      </c>
      <c r="C130" s="125"/>
      <c r="D130" s="126" t="str">
        <f t="array" ref="D130">IFERROR(INDEX(Riesgos!$A$7:$M$64,MATCH(E130,INDEX(Riesgos!$A$7:$M$64,,MATCH(E$7,Riesgos!$A$6:$M$6,0)),0),MATCH(D$7,Riesgos!$A$6:$M$6,0)),"")</f>
        <v/>
      </c>
      <c r="E130" s="127"/>
      <c r="F130" s="127"/>
      <c r="G130" s="128" t="str">
        <f t="shared" si="2"/>
        <v/>
      </c>
      <c r="H130" s="129"/>
      <c r="I130" s="142" t="str">
        <f>IF(A129=A130,IFERROR(IF(AND(#REF!="Probabilidad",#REF!="Probabilidad"),(#REF!-(+#REF!*#REF!)),IF(#REF!="Probabilidad",(#REF!-(+#REF!*#REF!)),IF(#REF!="Impacto",#REF!,""))),""),IFERROR(IF(#REF!="Probabilidad",(#REF!-(+#REF!*#REF!)),IF(#REF!="Impacto",#REF!,"")),""))</f>
        <v/>
      </c>
      <c r="J130" s="143" t="str">
        <f>IFERROR(IF(I130="","",IF(I130&lt;='Listas y tablas'!$L$3,"Muy Baja",IF(I130&lt;='Listas y tablas'!$L$4,"Baja",IF(I130&lt;='Listas y tablas'!$L$5,"Media",IF(I130&lt;='Listas y tablas'!$L$6,"Alta","Muy Alta"))))),"")</f>
        <v/>
      </c>
      <c r="K130" s="144"/>
      <c r="L130" s="145"/>
      <c r="M130" s="141"/>
      <c r="N130" s="141"/>
      <c r="O130" s="141"/>
      <c r="P130" s="141"/>
      <c r="Q130" s="157"/>
      <c r="R130" s="141"/>
      <c r="S130" s="141"/>
      <c r="T130" s="141"/>
      <c r="U130" s="141"/>
      <c r="V130" s="158"/>
      <c r="W130" s="141"/>
      <c r="X130" s="141"/>
      <c r="Y130" s="141"/>
      <c r="Z130" s="141"/>
      <c r="AA130" s="141"/>
      <c r="AB130" s="141"/>
      <c r="AC130" s="163"/>
      <c r="AD130" s="141"/>
      <c r="AE130" s="141"/>
      <c r="AF130" s="164"/>
      <c r="AG130" s="164"/>
      <c r="AH130" s="164"/>
      <c r="AI130" s="173"/>
      <c r="AJ130" s="162"/>
      <c r="AK130" s="162"/>
      <c r="AL130" s="162"/>
      <c r="AM130" s="164"/>
      <c r="AN130" s="174"/>
      <c r="AO130" s="182"/>
      <c r="AP130" s="180"/>
      <c r="AQ130" s="180"/>
      <c r="AR130" s="180"/>
      <c r="AS130" s="180"/>
      <c r="AT130" s="180"/>
      <c r="AU130" s="180"/>
      <c r="AV130" s="181"/>
      <c r="AW130" s="180"/>
      <c r="AX130" s="180"/>
      <c r="AY130" s="190"/>
      <c r="AZ130" s="190"/>
      <c r="BA130" s="190"/>
      <c r="BB130" s="190"/>
      <c r="BC130" s="189"/>
      <c r="BD130" s="189"/>
      <c r="BE130" s="189"/>
      <c r="BF130" s="196"/>
      <c r="BG130" s="190"/>
      <c r="BH130" s="190"/>
      <c r="BI130" s="194"/>
      <c r="BJ130" s="194"/>
      <c r="BK130" s="194"/>
      <c r="BL130" s="194"/>
      <c r="BM130" s="194"/>
      <c r="BN130" s="194"/>
      <c r="BO130" s="195"/>
      <c r="BP130" s="194"/>
      <c r="BQ130" s="194"/>
      <c r="BR130" s="202"/>
      <c r="BS130" s="202"/>
      <c r="BT130" s="202"/>
      <c r="BU130" s="202"/>
      <c r="BV130" s="201"/>
      <c r="BW130" s="201"/>
      <c r="BX130" s="201"/>
      <c r="BY130" s="202"/>
      <c r="BZ130" s="202"/>
      <c r="CA130" s="202"/>
    </row>
    <row r="131" spans="1:79" ht="151.5" customHeight="1">
      <c r="A131" s="121" t="str">
        <f t="array" ref="A131">IFERROR(INDEX(Riesgos!$A$7:$M$64,MATCH(E131,INDEX(Riesgos!$A$7:$M$64,,MATCH(E$7,Riesgos!$A$6:$M$6,0)),0),MATCH(A$7,Riesgos!$A$6:$M$6,0)),"")</f>
        <v/>
      </c>
      <c r="B131" s="125" t="str">
        <f t="array" ref="B131">IFERROR(INDEX(Riesgos!$A$7:$M$64,MATCH(E131,INDEX(Riesgos!$A$7:$M$64,,MATCH(E$7,Riesgos!$A$6:$M$6,0)),0),MATCH(B$7,Riesgos!$A$6:$M$6,0)),"")</f>
        <v/>
      </c>
      <c r="C131" s="125"/>
      <c r="D131" s="126" t="str">
        <f t="array" ref="D131">IFERROR(INDEX(Riesgos!$A$7:$M$64,MATCH(E131,INDEX(Riesgos!$A$7:$M$64,,MATCH(E$7,Riesgos!$A$6:$M$6,0)),0),MATCH(D$7,Riesgos!$A$6:$M$6,0)),"")</f>
        <v/>
      </c>
      <c r="E131" s="127"/>
      <c r="F131" s="127"/>
      <c r="G131" s="128" t="str">
        <f t="shared" si="2"/>
        <v/>
      </c>
      <c r="H131" s="129"/>
      <c r="I131" s="142" t="str">
        <f>IF(A130=A131,IFERROR(IF(AND(#REF!="Probabilidad",#REF!="Probabilidad"),(#REF!-(+#REF!*#REF!)),IF(#REF!="Probabilidad",(#REF!-(+#REF!*#REF!)),IF(#REF!="Impacto",#REF!,""))),""),IFERROR(IF(#REF!="Probabilidad",(#REF!-(+#REF!*#REF!)),IF(#REF!="Impacto",#REF!,"")),""))</f>
        <v/>
      </c>
      <c r="J131" s="143" t="str">
        <f>IFERROR(IF(I131="","",IF(I131&lt;='Listas y tablas'!$L$3,"Muy Baja",IF(I131&lt;='Listas y tablas'!$L$4,"Baja",IF(I131&lt;='Listas y tablas'!$L$5,"Media",IF(I131&lt;='Listas y tablas'!$L$6,"Alta","Muy Alta"))))),"")</f>
        <v/>
      </c>
      <c r="K131" s="144"/>
      <c r="L131" s="145"/>
      <c r="M131" s="141"/>
      <c r="N131" s="141"/>
      <c r="O131" s="141"/>
      <c r="P131" s="141"/>
      <c r="Q131" s="157"/>
      <c r="R131" s="141"/>
      <c r="S131" s="141"/>
      <c r="T131" s="141"/>
      <c r="U131" s="141"/>
      <c r="V131" s="158"/>
      <c r="W131" s="141"/>
      <c r="X131" s="141"/>
      <c r="Y131" s="141"/>
      <c r="Z131" s="141"/>
      <c r="AA131" s="141"/>
      <c r="AB131" s="141"/>
      <c r="AC131" s="163"/>
      <c r="AD131" s="141"/>
      <c r="AE131" s="141"/>
      <c r="AF131" s="164"/>
      <c r="AG131" s="164"/>
      <c r="AH131" s="164"/>
      <c r="AI131" s="173"/>
      <c r="AJ131" s="162"/>
      <c r="AK131" s="162"/>
      <c r="AL131" s="162"/>
      <c r="AM131" s="164"/>
      <c r="AN131" s="174"/>
      <c r="AO131" s="182"/>
      <c r="AP131" s="180"/>
      <c r="AQ131" s="180"/>
      <c r="AR131" s="180"/>
      <c r="AS131" s="180"/>
      <c r="AT131" s="180"/>
      <c r="AU131" s="180"/>
      <c r="AV131" s="181"/>
      <c r="AW131" s="180"/>
      <c r="AX131" s="180"/>
      <c r="AY131" s="190"/>
      <c r="AZ131" s="190"/>
      <c r="BA131" s="190"/>
      <c r="BB131" s="190"/>
      <c r="BC131" s="189"/>
      <c r="BD131" s="189"/>
      <c r="BE131" s="189"/>
      <c r="BF131" s="196"/>
      <c r="BG131" s="190"/>
      <c r="BH131" s="190"/>
      <c r="BI131" s="194"/>
      <c r="BJ131" s="194"/>
      <c r="BK131" s="194"/>
      <c r="BL131" s="194"/>
      <c r="BM131" s="194"/>
      <c r="BN131" s="194"/>
      <c r="BO131" s="195"/>
      <c r="BP131" s="194"/>
      <c r="BQ131" s="194"/>
      <c r="BR131" s="202"/>
      <c r="BS131" s="202"/>
      <c r="BT131" s="202"/>
      <c r="BU131" s="202"/>
      <c r="BV131" s="201"/>
      <c r="BW131" s="201"/>
      <c r="BX131" s="201"/>
      <c r="BY131" s="202"/>
      <c r="BZ131" s="202"/>
      <c r="CA131" s="202"/>
    </row>
    <row r="132" spans="1:79" ht="151.5" customHeight="1">
      <c r="A132" s="121" t="str">
        <f t="array" ref="A132">IFERROR(INDEX(Riesgos!$A$7:$M$64,MATCH(E132,INDEX(Riesgos!$A$7:$M$64,,MATCH(E$7,Riesgos!$A$6:$M$6,0)),0),MATCH(A$7,Riesgos!$A$6:$M$6,0)),"")</f>
        <v/>
      </c>
      <c r="B132" s="125" t="str">
        <f t="array" ref="B132">IFERROR(INDEX(Riesgos!$A$7:$M$64,MATCH(E132,INDEX(Riesgos!$A$7:$M$64,,MATCH(E$7,Riesgos!$A$6:$M$6,0)),0),MATCH(B$7,Riesgos!$A$6:$M$6,0)),"")</f>
        <v/>
      </c>
      <c r="C132" s="125"/>
      <c r="D132" s="126" t="str">
        <f t="array" ref="D132">IFERROR(INDEX(Riesgos!$A$7:$M$64,MATCH(E132,INDEX(Riesgos!$A$7:$M$64,,MATCH(E$7,Riesgos!$A$6:$M$6,0)),0),MATCH(D$7,Riesgos!$A$6:$M$6,0)),"")</f>
        <v/>
      </c>
      <c r="E132" s="127"/>
      <c r="F132" s="127"/>
      <c r="G132" s="128" t="str">
        <f t="shared" si="2"/>
        <v/>
      </c>
      <c r="H132" s="129"/>
      <c r="I132" s="142" t="str">
        <f>IF(A131=A132,IFERROR(IF(AND(#REF!="Probabilidad",#REF!="Probabilidad"),(#REF!-(+#REF!*#REF!)),IF(#REF!="Probabilidad",(#REF!-(+#REF!*#REF!)),IF(#REF!="Impacto",#REF!,""))),""),IFERROR(IF(#REF!="Probabilidad",(#REF!-(+#REF!*#REF!)),IF(#REF!="Impacto",#REF!,"")),""))</f>
        <v/>
      </c>
      <c r="J132" s="143" t="str">
        <f>IFERROR(IF(I132="","",IF(I132&lt;='Listas y tablas'!$L$3,"Muy Baja",IF(I132&lt;='Listas y tablas'!$L$4,"Baja",IF(I132&lt;='Listas y tablas'!$L$5,"Media",IF(I132&lt;='Listas y tablas'!$L$6,"Alta","Muy Alta"))))),"")</f>
        <v/>
      </c>
      <c r="K132" s="144"/>
      <c r="L132" s="145"/>
      <c r="M132" s="141"/>
      <c r="N132" s="141"/>
      <c r="O132" s="141"/>
      <c r="P132" s="141"/>
      <c r="Q132" s="157"/>
      <c r="R132" s="141"/>
      <c r="S132" s="141"/>
      <c r="T132" s="141"/>
      <c r="U132" s="141"/>
      <c r="V132" s="158"/>
      <c r="W132" s="141"/>
      <c r="X132" s="141"/>
      <c r="Y132" s="141"/>
      <c r="Z132" s="141"/>
      <c r="AA132" s="141"/>
      <c r="AB132" s="141"/>
      <c r="AC132" s="163"/>
      <c r="AD132" s="141"/>
      <c r="AE132" s="141"/>
      <c r="AF132" s="164"/>
      <c r="AG132" s="164"/>
      <c r="AH132" s="164"/>
      <c r="AI132" s="173"/>
      <c r="AJ132" s="162"/>
      <c r="AK132" s="162"/>
      <c r="AL132" s="162"/>
      <c r="AM132" s="164"/>
      <c r="AN132" s="174"/>
      <c r="AO132" s="182"/>
      <c r="AP132" s="180"/>
      <c r="AQ132" s="180"/>
      <c r="AR132" s="180"/>
      <c r="AS132" s="180"/>
      <c r="AT132" s="180"/>
      <c r="AU132" s="180"/>
      <c r="AV132" s="181"/>
      <c r="AW132" s="180"/>
      <c r="AX132" s="180"/>
      <c r="AY132" s="190"/>
      <c r="AZ132" s="190"/>
      <c r="BA132" s="190"/>
      <c r="BB132" s="190"/>
      <c r="BC132" s="189"/>
      <c r="BD132" s="189"/>
      <c r="BE132" s="189"/>
      <c r="BF132" s="196"/>
      <c r="BG132" s="190"/>
      <c r="BH132" s="190"/>
      <c r="BI132" s="194"/>
      <c r="BJ132" s="194"/>
      <c r="BK132" s="194"/>
      <c r="BL132" s="194"/>
      <c r="BM132" s="194"/>
      <c r="BN132" s="194"/>
      <c r="BO132" s="195"/>
      <c r="BP132" s="194"/>
      <c r="BQ132" s="194"/>
      <c r="BR132" s="202"/>
      <c r="BS132" s="202"/>
      <c r="BT132" s="202"/>
      <c r="BU132" s="202"/>
      <c r="BV132" s="201"/>
      <c r="BW132" s="201"/>
      <c r="BX132" s="201"/>
      <c r="BY132" s="202"/>
      <c r="BZ132" s="202"/>
      <c r="CA132" s="202"/>
    </row>
    <row r="133" spans="1:79" ht="151.5" customHeight="1">
      <c r="A133" s="121" t="str">
        <f t="array" ref="A133">IFERROR(INDEX(Riesgos!$A$7:$M$64,MATCH(E133,INDEX(Riesgos!$A$7:$M$64,,MATCH(E$7,Riesgos!$A$6:$M$6,0)),0),MATCH(A$7,Riesgos!$A$6:$M$6,0)),"")</f>
        <v/>
      </c>
      <c r="B133" s="125" t="str">
        <f t="array" ref="B133">IFERROR(INDEX(Riesgos!$A$7:$M$64,MATCH(E133,INDEX(Riesgos!$A$7:$M$64,,MATCH(E$7,Riesgos!$A$6:$M$6,0)),0),MATCH(B$7,Riesgos!$A$6:$M$6,0)),"")</f>
        <v/>
      </c>
      <c r="C133" s="125"/>
      <c r="D133" s="126" t="str">
        <f t="array" ref="D133">IFERROR(INDEX(Riesgos!$A$7:$M$64,MATCH(E133,INDEX(Riesgos!$A$7:$M$64,,MATCH(E$7,Riesgos!$A$6:$M$6,0)),0),MATCH(D$7,Riesgos!$A$6:$M$6,0)),"")</f>
        <v/>
      </c>
      <c r="E133" s="127"/>
      <c r="F133" s="127"/>
      <c r="G133" s="128" t="str">
        <f t="shared" si="2"/>
        <v/>
      </c>
      <c r="H133" s="129"/>
      <c r="I133" s="142" t="str">
        <f>IF(A132=A133,IFERROR(IF(AND(#REF!="Probabilidad",#REF!="Probabilidad"),(#REF!-(+#REF!*#REF!)),IF(#REF!="Probabilidad",(#REF!-(+#REF!*#REF!)),IF(#REF!="Impacto",#REF!,""))),""),IFERROR(IF(#REF!="Probabilidad",(#REF!-(+#REF!*#REF!)),IF(#REF!="Impacto",#REF!,"")),""))</f>
        <v/>
      </c>
      <c r="J133" s="143" t="str">
        <f>IFERROR(IF(I133="","",IF(I133&lt;='Listas y tablas'!$L$3,"Muy Baja",IF(I133&lt;='Listas y tablas'!$L$4,"Baja",IF(I133&lt;='Listas y tablas'!$L$5,"Media",IF(I133&lt;='Listas y tablas'!$L$6,"Alta","Muy Alta"))))),"")</f>
        <v/>
      </c>
      <c r="K133" s="144"/>
      <c r="L133" s="145"/>
      <c r="M133" s="141"/>
      <c r="N133" s="141"/>
      <c r="O133" s="141"/>
      <c r="P133" s="141"/>
      <c r="Q133" s="157"/>
      <c r="R133" s="141"/>
      <c r="S133" s="141"/>
      <c r="T133" s="141"/>
      <c r="U133" s="141"/>
      <c r="V133" s="158"/>
      <c r="W133" s="141"/>
      <c r="X133" s="141"/>
      <c r="Y133" s="141"/>
      <c r="Z133" s="141"/>
      <c r="AA133" s="141"/>
      <c r="AB133" s="141"/>
      <c r="AC133" s="163"/>
      <c r="AD133" s="141"/>
      <c r="AE133" s="141"/>
      <c r="AF133" s="164"/>
      <c r="AG133" s="164"/>
      <c r="AH133" s="164"/>
      <c r="AI133" s="173"/>
      <c r="AJ133" s="162"/>
      <c r="AK133" s="162"/>
      <c r="AL133" s="162"/>
      <c r="AM133" s="164"/>
      <c r="AN133" s="174"/>
      <c r="AO133" s="182"/>
      <c r="AP133" s="180"/>
      <c r="AQ133" s="180"/>
      <c r="AR133" s="180"/>
      <c r="AS133" s="180"/>
      <c r="AT133" s="180"/>
      <c r="AU133" s="180"/>
      <c r="AV133" s="181"/>
      <c r="AW133" s="180"/>
      <c r="AX133" s="180"/>
      <c r="AY133" s="190"/>
      <c r="AZ133" s="190"/>
      <c r="BA133" s="190"/>
      <c r="BB133" s="190"/>
      <c r="BC133" s="189"/>
      <c r="BD133" s="189"/>
      <c r="BE133" s="189"/>
      <c r="BF133" s="196"/>
      <c r="BG133" s="190"/>
      <c r="BH133" s="190"/>
      <c r="BI133" s="194"/>
      <c r="BJ133" s="194"/>
      <c r="BK133" s="194"/>
      <c r="BL133" s="194"/>
      <c r="BM133" s="194"/>
      <c r="BN133" s="194"/>
      <c r="BO133" s="195"/>
      <c r="BP133" s="194"/>
      <c r="BQ133" s="194"/>
      <c r="BR133" s="202"/>
      <c r="BS133" s="202"/>
      <c r="BT133" s="202"/>
      <c r="BU133" s="202"/>
      <c r="BV133" s="201"/>
      <c r="BW133" s="201"/>
      <c r="BX133" s="201"/>
      <c r="BY133" s="202"/>
      <c r="BZ133" s="202"/>
      <c r="CA133" s="202"/>
    </row>
    <row r="134" spans="1:79" ht="151.5" customHeight="1">
      <c r="A134" s="121" t="str">
        <f t="array" ref="A134">IFERROR(INDEX(Riesgos!$A$7:$M$64,MATCH(E134,INDEX(Riesgos!$A$7:$M$64,,MATCH(E$7,Riesgos!$A$6:$M$6,0)),0),MATCH(A$7,Riesgos!$A$6:$M$6,0)),"")</f>
        <v/>
      </c>
      <c r="B134" s="125" t="str">
        <f t="array" ref="B134">IFERROR(INDEX(Riesgos!$A$7:$M$64,MATCH(E134,INDEX(Riesgos!$A$7:$M$64,,MATCH(E$7,Riesgos!$A$6:$M$6,0)),0),MATCH(B$7,Riesgos!$A$6:$M$6,0)),"")</f>
        <v/>
      </c>
      <c r="C134" s="125"/>
      <c r="D134" s="126" t="str">
        <f t="array" ref="D134">IFERROR(INDEX(Riesgos!$A$7:$M$64,MATCH(E134,INDEX(Riesgos!$A$7:$M$64,,MATCH(E$7,Riesgos!$A$6:$M$6,0)),0),MATCH(D$7,Riesgos!$A$6:$M$6,0)),"")</f>
        <v/>
      </c>
      <c r="E134" s="127"/>
      <c r="F134" s="127"/>
      <c r="G134" s="128" t="str">
        <f t="shared" si="2"/>
        <v/>
      </c>
      <c r="H134" s="129"/>
      <c r="I134" s="142" t="str">
        <f>IF(A133=A134,IFERROR(IF(AND(#REF!="Probabilidad",#REF!="Probabilidad"),(#REF!-(+#REF!*#REF!)),IF(#REF!="Probabilidad",(#REF!-(+#REF!*#REF!)),IF(#REF!="Impacto",#REF!,""))),""),IFERROR(IF(#REF!="Probabilidad",(#REF!-(+#REF!*#REF!)),IF(#REF!="Impacto",#REF!,"")),""))</f>
        <v/>
      </c>
      <c r="J134" s="143" t="str">
        <f>IFERROR(IF(I134="","",IF(I134&lt;='Listas y tablas'!$L$3,"Muy Baja",IF(I134&lt;='Listas y tablas'!$L$4,"Baja",IF(I134&lt;='Listas y tablas'!$L$5,"Media",IF(I134&lt;='Listas y tablas'!$L$6,"Alta","Muy Alta"))))),"")</f>
        <v/>
      </c>
      <c r="K134" s="144"/>
      <c r="L134" s="145"/>
      <c r="M134" s="141"/>
      <c r="N134" s="141"/>
      <c r="O134" s="141"/>
      <c r="P134" s="141"/>
      <c r="Q134" s="157"/>
      <c r="R134" s="141"/>
      <c r="S134" s="141"/>
      <c r="T134" s="141"/>
      <c r="U134" s="141"/>
      <c r="V134" s="158"/>
      <c r="W134" s="141"/>
      <c r="X134" s="141"/>
      <c r="Y134" s="141"/>
      <c r="Z134" s="141"/>
      <c r="AA134" s="141"/>
      <c r="AB134" s="141"/>
      <c r="AC134" s="163"/>
      <c r="AD134" s="141"/>
      <c r="AE134" s="141"/>
      <c r="AF134" s="164"/>
      <c r="AG134" s="164"/>
      <c r="AH134" s="164"/>
      <c r="AI134" s="173"/>
      <c r="AJ134" s="162"/>
      <c r="AK134" s="162"/>
      <c r="AL134" s="162"/>
      <c r="AM134" s="164"/>
      <c r="AN134" s="174"/>
      <c r="AO134" s="182"/>
      <c r="AP134" s="180"/>
      <c r="AQ134" s="180"/>
      <c r="AR134" s="180"/>
      <c r="AS134" s="180"/>
      <c r="AT134" s="180"/>
      <c r="AU134" s="180"/>
      <c r="AV134" s="181"/>
      <c r="AW134" s="180"/>
      <c r="AX134" s="180"/>
      <c r="AY134" s="190"/>
      <c r="AZ134" s="190"/>
      <c r="BA134" s="190"/>
      <c r="BB134" s="190"/>
      <c r="BC134" s="189"/>
      <c r="BD134" s="189"/>
      <c r="BE134" s="189"/>
      <c r="BF134" s="196"/>
      <c r="BG134" s="190"/>
      <c r="BH134" s="190"/>
      <c r="BI134" s="194"/>
      <c r="BJ134" s="194"/>
      <c r="BK134" s="194"/>
      <c r="BL134" s="194"/>
      <c r="BM134" s="194"/>
      <c r="BN134" s="194"/>
      <c r="BO134" s="195"/>
      <c r="BP134" s="194"/>
      <c r="BQ134" s="194"/>
      <c r="BR134" s="202"/>
      <c r="BS134" s="202"/>
      <c r="BT134" s="202"/>
      <c r="BU134" s="202"/>
      <c r="BV134" s="201"/>
      <c r="BW134" s="201"/>
      <c r="BX134" s="201"/>
      <c r="BY134" s="202"/>
      <c r="BZ134" s="202"/>
      <c r="CA134" s="202"/>
    </row>
    <row r="135" spans="1:79" ht="151.5" customHeight="1">
      <c r="A135" s="121" t="str">
        <f t="array" ref="A135">IFERROR(INDEX(Riesgos!$A$7:$M$64,MATCH(E135,INDEX(Riesgos!$A$7:$M$64,,MATCH(E$7,Riesgos!$A$6:$M$6,0)),0),MATCH(A$7,Riesgos!$A$6:$M$6,0)),"")</f>
        <v/>
      </c>
      <c r="B135" s="125" t="str">
        <f t="array" ref="B135">IFERROR(INDEX(Riesgos!$A$7:$M$64,MATCH(E135,INDEX(Riesgos!$A$7:$M$64,,MATCH(E$7,Riesgos!$A$6:$M$6,0)),0),MATCH(B$7,Riesgos!$A$6:$M$6,0)),"")</f>
        <v/>
      </c>
      <c r="C135" s="125"/>
      <c r="D135" s="126" t="str">
        <f t="array" ref="D135">IFERROR(INDEX(Riesgos!$A$7:$M$64,MATCH(E135,INDEX(Riesgos!$A$7:$M$64,,MATCH(E$7,Riesgos!$A$6:$M$6,0)),0),MATCH(D$7,Riesgos!$A$6:$M$6,0)),"")</f>
        <v/>
      </c>
      <c r="E135" s="127"/>
      <c r="F135" s="127"/>
      <c r="G135" s="128" t="str">
        <f t="shared" si="2"/>
        <v/>
      </c>
      <c r="H135" s="129"/>
      <c r="I135" s="142" t="str">
        <f>IF(A134=A135,IFERROR(IF(AND(#REF!="Probabilidad",#REF!="Probabilidad"),(#REF!-(+#REF!*#REF!)),IF(#REF!="Probabilidad",(#REF!-(+#REF!*#REF!)),IF(#REF!="Impacto",#REF!,""))),""),IFERROR(IF(#REF!="Probabilidad",(#REF!-(+#REF!*#REF!)),IF(#REF!="Impacto",#REF!,"")),""))</f>
        <v/>
      </c>
      <c r="J135" s="143" t="str">
        <f>IFERROR(IF(I135="","",IF(I135&lt;='Listas y tablas'!$L$3,"Muy Baja",IF(I135&lt;='Listas y tablas'!$L$4,"Baja",IF(I135&lt;='Listas y tablas'!$L$5,"Media",IF(I135&lt;='Listas y tablas'!$L$6,"Alta","Muy Alta"))))),"")</f>
        <v/>
      </c>
      <c r="K135" s="144"/>
      <c r="L135" s="145"/>
      <c r="M135" s="141"/>
      <c r="N135" s="141"/>
      <c r="O135" s="141"/>
      <c r="P135" s="141"/>
      <c r="Q135" s="157"/>
      <c r="R135" s="141"/>
      <c r="S135" s="141"/>
      <c r="T135" s="141"/>
      <c r="U135" s="141"/>
      <c r="V135" s="158"/>
      <c r="W135" s="141"/>
      <c r="X135" s="141"/>
      <c r="Y135" s="141"/>
      <c r="Z135" s="141"/>
      <c r="AA135" s="141"/>
      <c r="AB135" s="141"/>
      <c r="AC135" s="163"/>
      <c r="AD135" s="141"/>
      <c r="AE135" s="141"/>
      <c r="AF135" s="164"/>
      <c r="AG135" s="164"/>
      <c r="AH135" s="164"/>
      <c r="AI135" s="173"/>
      <c r="AJ135" s="162"/>
      <c r="AK135" s="162"/>
      <c r="AL135" s="162"/>
      <c r="AM135" s="164"/>
      <c r="AN135" s="174"/>
      <c r="AO135" s="182"/>
      <c r="AP135" s="180"/>
      <c r="AQ135" s="180"/>
      <c r="AR135" s="180"/>
      <c r="AS135" s="180"/>
      <c r="AT135" s="180"/>
      <c r="AU135" s="180"/>
      <c r="AV135" s="181"/>
      <c r="AW135" s="180"/>
      <c r="AX135" s="180"/>
      <c r="AY135" s="190"/>
      <c r="AZ135" s="190"/>
      <c r="BA135" s="190"/>
      <c r="BB135" s="190"/>
      <c r="BC135" s="189"/>
      <c r="BD135" s="189"/>
      <c r="BE135" s="189"/>
      <c r="BF135" s="196"/>
      <c r="BG135" s="190"/>
      <c r="BH135" s="190"/>
      <c r="BI135" s="194"/>
      <c r="BJ135" s="194"/>
      <c r="BK135" s="194"/>
      <c r="BL135" s="194"/>
      <c r="BM135" s="194"/>
      <c r="BN135" s="194"/>
      <c r="BO135" s="195"/>
      <c r="BP135" s="194"/>
      <c r="BQ135" s="194"/>
      <c r="BR135" s="202"/>
      <c r="BS135" s="202"/>
      <c r="BT135" s="202"/>
      <c r="BU135" s="202"/>
      <c r="BV135" s="201"/>
      <c r="BW135" s="201"/>
      <c r="BX135" s="201"/>
      <c r="BY135" s="202"/>
      <c r="BZ135" s="202"/>
      <c r="CA135" s="202"/>
    </row>
    <row r="136" spans="1:79" ht="151.5" customHeight="1">
      <c r="A136" s="121" t="str">
        <f t="array" ref="A136">IFERROR(INDEX(Riesgos!$A$7:$M$64,MATCH(E136,INDEX(Riesgos!$A$7:$M$64,,MATCH(E$7,Riesgos!$A$6:$M$6,0)),0),MATCH(A$7,Riesgos!$A$6:$M$6,0)),"")</f>
        <v/>
      </c>
      <c r="B136" s="125" t="str">
        <f t="array" ref="B136">IFERROR(INDEX(Riesgos!$A$7:$M$64,MATCH(E136,INDEX(Riesgos!$A$7:$M$64,,MATCH(E$7,Riesgos!$A$6:$M$6,0)),0),MATCH(B$7,Riesgos!$A$6:$M$6,0)),"")</f>
        <v/>
      </c>
      <c r="C136" s="125"/>
      <c r="D136" s="126" t="str">
        <f t="array" ref="D136">IFERROR(INDEX(Riesgos!$A$7:$M$64,MATCH(E136,INDEX(Riesgos!$A$7:$M$64,,MATCH(E$7,Riesgos!$A$6:$M$6,0)),0),MATCH(D$7,Riesgos!$A$6:$M$6,0)),"")</f>
        <v/>
      </c>
      <c r="E136" s="127"/>
      <c r="F136" s="127"/>
      <c r="G136" s="128" t="str">
        <f t="shared" si="2"/>
        <v/>
      </c>
      <c r="H136" s="129"/>
      <c r="I136" s="142" t="str">
        <f>IF(A135=A136,IFERROR(IF(AND(#REF!="Probabilidad",#REF!="Probabilidad"),(#REF!-(+#REF!*#REF!)),IF(#REF!="Probabilidad",(#REF!-(+#REF!*#REF!)),IF(#REF!="Impacto",#REF!,""))),""),IFERROR(IF(#REF!="Probabilidad",(#REF!-(+#REF!*#REF!)),IF(#REF!="Impacto",#REF!,"")),""))</f>
        <v/>
      </c>
      <c r="J136" s="143" t="str">
        <f>IFERROR(IF(I136="","",IF(I136&lt;='Listas y tablas'!$L$3,"Muy Baja",IF(I136&lt;='Listas y tablas'!$L$4,"Baja",IF(I136&lt;='Listas y tablas'!$L$5,"Media",IF(I136&lt;='Listas y tablas'!$L$6,"Alta","Muy Alta"))))),"")</f>
        <v/>
      </c>
      <c r="K136" s="144"/>
      <c r="L136" s="145"/>
      <c r="M136" s="141"/>
      <c r="N136" s="141"/>
      <c r="O136" s="141"/>
      <c r="P136" s="141"/>
      <c r="Q136" s="157"/>
      <c r="R136" s="141"/>
      <c r="S136" s="141"/>
      <c r="T136" s="141"/>
      <c r="U136" s="141"/>
      <c r="V136" s="158"/>
      <c r="W136" s="141"/>
      <c r="X136" s="141"/>
      <c r="Y136" s="141"/>
      <c r="Z136" s="141"/>
      <c r="AA136" s="141"/>
      <c r="AB136" s="141"/>
      <c r="AC136" s="163"/>
      <c r="AD136" s="141"/>
      <c r="AE136" s="141"/>
      <c r="AF136" s="164"/>
      <c r="AG136" s="164"/>
      <c r="AH136" s="164"/>
      <c r="AI136" s="173"/>
      <c r="AJ136" s="162"/>
      <c r="AK136" s="162"/>
      <c r="AL136" s="162"/>
      <c r="AM136" s="164"/>
      <c r="AN136" s="174"/>
      <c r="AO136" s="182"/>
      <c r="AP136" s="180"/>
      <c r="AQ136" s="180"/>
      <c r="AR136" s="180"/>
      <c r="AS136" s="180"/>
      <c r="AT136" s="180"/>
      <c r="AU136" s="180"/>
      <c r="AV136" s="181"/>
      <c r="AW136" s="180"/>
      <c r="AX136" s="180"/>
      <c r="AY136" s="190"/>
      <c r="AZ136" s="190"/>
      <c r="BA136" s="190"/>
      <c r="BB136" s="190"/>
      <c r="BC136" s="189"/>
      <c r="BD136" s="189"/>
      <c r="BE136" s="189"/>
      <c r="BF136" s="196"/>
      <c r="BG136" s="190"/>
      <c r="BH136" s="190"/>
      <c r="BI136" s="194"/>
      <c r="BJ136" s="194"/>
      <c r="BK136" s="194"/>
      <c r="BL136" s="194"/>
      <c r="BM136" s="194"/>
      <c r="BN136" s="194"/>
      <c r="BO136" s="195"/>
      <c r="BP136" s="194"/>
      <c r="BQ136" s="194"/>
      <c r="BR136" s="202"/>
      <c r="BS136" s="202"/>
      <c r="BT136" s="202"/>
      <c r="BU136" s="202"/>
      <c r="BV136" s="201"/>
      <c r="BW136" s="201"/>
      <c r="BX136" s="201"/>
      <c r="BY136" s="202"/>
      <c r="BZ136" s="202"/>
      <c r="CA136" s="202"/>
    </row>
    <row r="137" spans="1:79" ht="151.5" customHeight="1">
      <c r="A137" s="121" t="str">
        <f t="array" ref="A137">IFERROR(INDEX(Riesgos!$A$7:$M$64,MATCH(E137,INDEX(Riesgos!$A$7:$M$64,,MATCH(E$7,Riesgos!$A$6:$M$6,0)),0),MATCH(A$7,Riesgos!$A$6:$M$6,0)),"")</f>
        <v/>
      </c>
      <c r="B137" s="125" t="str">
        <f t="array" ref="B137">IFERROR(INDEX(Riesgos!$A$7:$M$64,MATCH(E137,INDEX(Riesgos!$A$7:$M$64,,MATCH(E$7,Riesgos!$A$6:$M$6,0)),0),MATCH(B$7,Riesgos!$A$6:$M$6,0)),"")</f>
        <v/>
      </c>
      <c r="C137" s="125"/>
      <c r="D137" s="126" t="str">
        <f t="array" ref="D137">IFERROR(INDEX(Riesgos!$A$7:$M$64,MATCH(E137,INDEX(Riesgos!$A$7:$M$64,,MATCH(E$7,Riesgos!$A$6:$M$6,0)),0),MATCH(D$7,Riesgos!$A$6:$M$6,0)),"")</f>
        <v/>
      </c>
      <c r="E137" s="127"/>
      <c r="F137" s="127"/>
      <c r="G137" s="128" t="str">
        <f t="shared" si="2"/>
        <v/>
      </c>
      <c r="H137" s="129"/>
      <c r="I137" s="142" t="str">
        <f>IF(A136=A137,IFERROR(IF(AND(#REF!="Probabilidad",#REF!="Probabilidad"),(#REF!-(+#REF!*#REF!)),IF(#REF!="Probabilidad",(#REF!-(+#REF!*#REF!)),IF(#REF!="Impacto",#REF!,""))),""),IFERROR(IF(#REF!="Probabilidad",(#REF!-(+#REF!*#REF!)),IF(#REF!="Impacto",#REF!,"")),""))</f>
        <v/>
      </c>
      <c r="J137" s="143" t="str">
        <f>IFERROR(IF(I137="","",IF(I137&lt;='Listas y tablas'!$L$3,"Muy Baja",IF(I137&lt;='Listas y tablas'!$L$4,"Baja",IF(I137&lt;='Listas y tablas'!$L$5,"Media",IF(I137&lt;='Listas y tablas'!$L$6,"Alta","Muy Alta"))))),"")</f>
        <v/>
      </c>
      <c r="K137" s="144"/>
      <c r="L137" s="145"/>
      <c r="M137" s="141"/>
      <c r="N137" s="141"/>
      <c r="O137" s="141"/>
      <c r="P137" s="141"/>
      <c r="Q137" s="157"/>
      <c r="R137" s="141"/>
      <c r="S137" s="141"/>
      <c r="T137" s="141"/>
      <c r="U137" s="141"/>
      <c r="V137" s="158"/>
      <c r="W137" s="141"/>
      <c r="X137" s="141"/>
      <c r="Y137" s="141"/>
      <c r="Z137" s="141"/>
      <c r="AA137" s="141"/>
      <c r="AB137" s="141"/>
      <c r="AC137" s="163"/>
      <c r="AD137" s="141"/>
      <c r="AE137" s="141"/>
      <c r="AF137" s="164"/>
      <c r="AG137" s="164"/>
      <c r="AH137" s="164"/>
      <c r="AI137" s="173"/>
      <c r="AJ137" s="162"/>
      <c r="AK137" s="162"/>
      <c r="AL137" s="162"/>
      <c r="AM137" s="164"/>
      <c r="AN137" s="174"/>
      <c r="AO137" s="182"/>
      <c r="AP137" s="180"/>
      <c r="AQ137" s="180"/>
      <c r="AR137" s="180"/>
      <c r="AS137" s="180"/>
      <c r="AT137" s="180"/>
      <c r="AU137" s="180"/>
      <c r="AV137" s="181"/>
      <c r="AW137" s="180"/>
      <c r="AX137" s="180"/>
      <c r="AY137" s="190"/>
      <c r="AZ137" s="190"/>
      <c r="BA137" s="190"/>
      <c r="BB137" s="190"/>
      <c r="BC137" s="189"/>
      <c r="BD137" s="189"/>
      <c r="BE137" s="189"/>
      <c r="BF137" s="196"/>
      <c r="BG137" s="190"/>
      <c r="BH137" s="190"/>
      <c r="BI137" s="194"/>
      <c r="BJ137" s="194"/>
      <c r="BK137" s="194"/>
      <c r="BL137" s="194"/>
      <c r="BM137" s="194"/>
      <c r="BN137" s="194"/>
      <c r="BO137" s="195"/>
      <c r="BP137" s="194"/>
      <c r="BQ137" s="194"/>
      <c r="BR137" s="202"/>
      <c r="BS137" s="202"/>
      <c r="BT137" s="202"/>
      <c r="BU137" s="202"/>
      <c r="BV137" s="201"/>
      <c r="BW137" s="201"/>
      <c r="BX137" s="201"/>
      <c r="BY137" s="202"/>
      <c r="BZ137" s="202"/>
      <c r="CA137" s="202"/>
    </row>
    <row r="138" spans="1:79" ht="151.5" customHeight="1">
      <c r="A138" s="121" t="str">
        <f t="array" ref="A138">IFERROR(INDEX(Riesgos!$A$7:$M$64,MATCH(E138,INDEX(Riesgos!$A$7:$M$64,,MATCH(E$7,Riesgos!$A$6:$M$6,0)),0),MATCH(A$7,Riesgos!$A$6:$M$6,0)),"")</f>
        <v/>
      </c>
      <c r="B138" s="125" t="str">
        <f t="array" ref="B138">IFERROR(INDEX(Riesgos!$A$7:$M$64,MATCH(E138,INDEX(Riesgos!$A$7:$M$64,,MATCH(E$7,Riesgos!$A$6:$M$6,0)),0),MATCH(B$7,Riesgos!$A$6:$M$6,0)),"")</f>
        <v/>
      </c>
      <c r="C138" s="125"/>
      <c r="D138" s="126" t="str">
        <f t="array" ref="D138">IFERROR(INDEX(Riesgos!$A$7:$M$64,MATCH(E138,INDEX(Riesgos!$A$7:$M$64,,MATCH(E$7,Riesgos!$A$6:$M$6,0)),0),MATCH(D$7,Riesgos!$A$6:$M$6,0)),"")</f>
        <v/>
      </c>
      <c r="E138" s="127"/>
      <c r="F138" s="127"/>
      <c r="G138" s="128" t="str">
        <f t="shared" si="2"/>
        <v/>
      </c>
      <c r="H138" s="129"/>
      <c r="I138" s="142" t="str">
        <f>IF(A137=A138,IFERROR(IF(AND(#REF!="Probabilidad",#REF!="Probabilidad"),(#REF!-(+#REF!*#REF!)),IF(#REF!="Probabilidad",(#REF!-(+#REF!*#REF!)),IF(#REF!="Impacto",#REF!,""))),""),IFERROR(IF(#REF!="Probabilidad",(#REF!-(+#REF!*#REF!)),IF(#REF!="Impacto",#REF!,"")),""))</f>
        <v/>
      </c>
      <c r="J138" s="143" t="str">
        <f>IFERROR(IF(I138="","",IF(I138&lt;='Listas y tablas'!$L$3,"Muy Baja",IF(I138&lt;='Listas y tablas'!$L$4,"Baja",IF(I138&lt;='Listas y tablas'!$L$5,"Media",IF(I138&lt;='Listas y tablas'!$L$6,"Alta","Muy Alta"))))),"")</f>
        <v/>
      </c>
      <c r="K138" s="144"/>
      <c r="L138" s="145"/>
      <c r="M138" s="141"/>
      <c r="N138" s="141"/>
      <c r="O138" s="141"/>
      <c r="P138" s="141"/>
      <c r="Q138" s="157"/>
      <c r="R138" s="141"/>
      <c r="S138" s="141"/>
      <c r="T138" s="141"/>
      <c r="U138" s="141"/>
      <c r="V138" s="158"/>
      <c r="W138" s="141"/>
      <c r="X138" s="141"/>
      <c r="Y138" s="141"/>
      <c r="Z138" s="141"/>
      <c r="AA138" s="141"/>
      <c r="AB138" s="141"/>
      <c r="AC138" s="163"/>
      <c r="AD138" s="141"/>
      <c r="AE138" s="141"/>
      <c r="AF138" s="164"/>
      <c r="AG138" s="164"/>
      <c r="AH138" s="164"/>
      <c r="AI138" s="173"/>
      <c r="AJ138" s="162"/>
      <c r="AK138" s="162"/>
      <c r="AL138" s="162"/>
      <c r="AM138" s="164"/>
      <c r="AN138" s="174"/>
      <c r="AO138" s="182"/>
      <c r="AP138" s="180"/>
      <c r="AQ138" s="180"/>
      <c r="AR138" s="180"/>
      <c r="AS138" s="180"/>
      <c r="AT138" s="180"/>
      <c r="AU138" s="180"/>
      <c r="AV138" s="181"/>
      <c r="AW138" s="180"/>
      <c r="AX138" s="180"/>
      <c r="AY138" s="190"/>
      <c r="AZ138" s="190"/>
      <c r="BA138" s="190"/>
      <c r="BB138" s="190"/>
      <c r="BC138" s="189"/>
      <c r="BD138" s="189"/>
      <c r="BE138" s="189"/>
      <c r="BF138" s="196"/>
      <c r="BG138" s="190"/>
      <c r="BH138" s="190"/>
      <c r="BI138" s="194"/>
      <c r="BJ138" s="194"/>
      <c r="BK138" s="194"/>
      <c r="BL138" s="194"/>
      <c r="BM138" s="194"/>
      <c r="BN138" s="194"/>
      <c r="BO138" s="195"/>
      <c r="BP138" s="194"/>
      <c r="BQ138" s="194"/>
      <c r="BR138" s="202"/>
      <c r="BS138" s="202"/>
      <c r="BT138" s="202"/>
      <c r="BU138" s="202"/>
      <c r="BV138" s="201"/>
      <c r="BW138" s="201"/>
      <c r="BX138" s="201"/>
      <c r="BY138" s="202"/>
      <c r="BZ138" s="202"/>
      <c r="CA138" s="202"/>
    </row>
    <row r="139" spans="1:79" ht="151.5" customHeight="1">
      <c r="A139" s="121" t="str">
        <f t="array" ref="A139">IFERROR(INDEX(Riesgos!$A$7:$M$64,MATCH(E139,INDEX(Riesgos!$A$7:$M$64,,MATCH(E$7,Riesgos!$A$6:$M$6,0)),0),MATCH(A$7,Riesgos!$A$6:$M$6,0)),"")</f>
        <v/>
      </c>
      <c r="B139" s="125" t="str">
        <f t="array" ref="B139">IFERROR(INDEX(Riesgos!$A$7:$M$64,MATCH(E139,INDEX(Riesgos!$A$7:$M$64,,MATCH(E$7,Riesgos!$A$6:$M$6,0)),0),MATCH(B$7,Riesgos!$A$6:$M$6,0)),"")</f>
        <v/>
      </c>
      <c r="C139" s="125"/>
      <c r="D139" s="126" t="str">
        <f t="array" ref="D139">IFERROR(INDEX(Riesgos!$A$7:$M$64,MATCH(E139,INDEX(Riesgos!$A$7:$M$64,,MATCH(E$7,Riesgos!$A$6:$M$6,0)),0),MATCH(D$7,Riesgos!$A$6:$M$6,0)),"")</f>
        <v/>
      </c>
      <c r="E139" s="127"/>
      <c r="F139" s="127"/>
      <c r="G139" s="128" t="str">
        <f t="shared" si="2"/>
        <v/>
      </c>
      <c r="H139" s="129"/>
      <c r="I139" s="142" t="str">
        <f>IF(A138=A139,IFERROR(IF(AND(#REF!="Probabilidad",#REF!="Probabilidad"),(#REF!-(+#REF!*#REF!)),IF(#REF!="Probabilidad",(#REF!-(+#REF!*#REF!)),IF(#REF!="Impacto",#REF!,""))),""),IFERROR(IF(#REF!="Probabilidad",(#REF!-(+#REF!*#REF!)),IF(#REF!="Impacto",#REF!,"")),""))</f>
        <v/>
      </c>
      <c r="J139" s="143" t="str">
        <f>IFERROR(IF(I139="","",IF(I139&lt;='Listas y tablas'!$L$3,"Muy Baja",IF(I139&lt;='Listas y tablas'!$L$4,"Baja",IF(I139&lt;='Listas y tablas'!$L$5,"Media",IF(I139&lt;='Listas y tablas'!$L$6,"Alta","Muy Alta"))))),"")</f>
        <v/>
      </c>
      <c r="K139" s="144"/>
      <c r="L139" s="145"/>
      <c r="M139" s="141"/>
      <c r="N139" s="141"/>
      <c r="O139" s="141"/>
      <c r="P139" s="141"/>
      <c r="Q139" s="157"/>
      <c r="R139" s="141"/>
      <c r="S139" s="141"/>
      <c r="T139" s="141"/>
      <c r="U139" s="141"/>
      <c r="V139" s="158"/>
      <c r="W139" s="141"/>
      <c r="X139" s="141"/>
      <c r="Y139" s="141"/>
      <c r="Z139" s="141"/>
      <c r="AA139" s="141"/>
      <c r="AB139" s="141"/>
      <c r="AC139" s="163"/>
      <c r="AD139" s="141"/>
      <c r="AE139" s="141"/>
      <c r="AF139" s="164"/>
      <c r="AG139" s="164"/>
      <c r="AH139" s="164"/>
      <c r="AI139" s="173"/>
      <c r="AJ139" s="162"/>
      <c r="AK139" s="162"/>
      <c r="AL139" s="162"/>
      <c r="AM139" s="164"/>
      <c r="AN139" s="174"/>
      <c r="AO139" s="182"/>
      <c r="AP139" s="180"/>
      <c r="AQ139" s="180"/>
      <c r="AR139" s="180"/>
      <c r="AS139" s="180"/>
      <c r="AT139" s="180"/>
      <c r="AU139" s="180"/>
      <c r="AV139" s="181"/>
      <c r="AW139" s="180"/>
      <c r="AX139" s="180"/>
      <c r="AY139" s="190"/>
      <c r="AZ139" s="190"/>
      <c r="BA139" s="190"/>
      <c r="BB139" s="190"/>
      <c r="BC139" s="189"/>
      <c r="BD139" s="189"/>
      <c r="BE139" s="189"/>
      <c r="BF139" s="196"/>
      <c r="BG139" s="190"/>
      <c r="BH139" s="190"/>
      <c r="BI139" s="194"/>
      <c r="BJ139" s="194"/>
      <c r="BK139" s="194"/>
      <c r="BL139" s="194"/>
      <c r="BM139" s="194"/>
      <c r="BN139" s="194"/>
      <c r="BO139" s="195"/>
      <c r="BP139" s="194"/>
      <c r="BQ139" s="194"/>
      <c r="BR139" s="202"/>
      <c r="BS139" s="202"/>
      <c r="BT139" s="202"/>
      <c r="BU139" s="202"/>
      <c r="BV139" s="201"/>
      <c r="BW139" s="201"/>
      <c r="BX139" s="201"/>
      <c r="BY139" s="202"/>
      <c r="BZ139" s="202"/>
      <c r="CA139" s="202"/>
    </row>
    <row r="140" spans="1:79" ht="151.5" customHeight="1">
      <c r="A140" s="121" t="str">
        <f t="array" ref="A140">IFERROR(INDEX(Riesgos!$A$7:$M$64,MATCH(E140,INDEX(Riesgos!$A$7:$M$64,,MATCH(E$7,Riesgos!$A$6:$M$6,0)),0),MATCH(A$7,Riesgos!$A$6:$M$6,0)),"")</f>
        <v/>
      </c>
      <c r="B140" s="125" t="str">
        <f t="array" ref="B140">IFERROR(INDEX(Riesgos!$A$7:$M$64,MATCH(E140,INDEX(Riesgos!$A$7:$M$64,,MATCH(E$7,Riesgos!$A$6:$M$6,0)),0),MATCH(B$7,Riesgos!$A$6:$M$6,0)),"")</f>
        <v/>
      </c>
      <c r="C140" s="125"/>
      <c r="D140" s="126" t="str">
        <f t="array" ref="D140">IFERROR(INDEX(Riesgos!$A$7:$M$64,MATCH(E140,INDEX(Riesgos!$A$7:$M$64,,MATCH(E$7,Riesgos!$A$6:$M$6,0)),0),MATCH(D$7,Riesgos!$A$6:$M$6,0)),"")</f>
        <v/>
      </c>
      <c r="E140" s="127"/>
      <c r="F140" s="127"/>
      <c r="G140" s="128" t="str">
        <f t="shared" si="2"/>
        <v/>
      </c>
      <c r="H140" s="129"/>
      <c r="I140" s="142" t="str">
        <f>IF(A139=A140,IFERROR(IF(AND(#REF!="Probabilidad",#REF!="Probabilidad"),(#REF!-(+#REF!*#REF!)),IF(#REF!="Probabilidad",(#REF!-(+#REF!*#REF!)),IF(#REF!="Impacto",#REF!,""))),""),IFERROR(IF(#REF!="Probabilidad",(#REF!-(+#REF!*#REF!)),IF(#REF!="Impacto",#REF!,"")),""))</f>
        <v/>
      </c>
      <c r="J140" s="143" t="str">
        <f>IFERROR(IF(I140="","",IF(I140&lt;='Listas y tablas'!$L$3,"Muy Baja",IF(I140&lt;='Listas y tablas'!$L$4,"Baja",IF(I140&lt;='Listas y tablas'!$L$5,"Media",IF(I140&lt;='Listas y tablas'!$L$6,"Alta","Muy Alta"))))),"")</f>
        <v/>
      </c>
      <c r="K140" s="144"/>
      <c r="L140" s="145"/>
      <c r="M140" s="141"/>
      <c r="N140" s="141"/>
      <c r="O140" s="141"/>
      <c r="P140" s="141"/>
      <c r="Q140" s="157"/>
      <c r="R140" s="141"/>
      <c r="S140" s="141"/>
      <c r="T140" s="141"/>
      <c r="U140" s="141"/>
      <c r="V140" s="158"/>
      <c r="W140" s="141"/>
      <c r="X140" s="141"/>
      <c r="Y140" s="141"/>
      <c r="Z140" s="141"/>
      <c r="AA140" s="141"/>
      <c r="AB140" s="141"/>
      <c r="AC140" s="163"/>
      <c r="AD140" s="141"/>
      <c r="AE140" s="141"/>
      <c r="AF140" s="164"/>
      <c r="AG140" s="164"/>
      <c r="AH140" s="164"/>
      <c r="AI140" s="173"/>
      <c r="AJ140" s="162"/>
      <c r="AK140" s="162"/>
      <c r="AL140" s="162"/>
      <c r="AM140" s="164"/>
      <c r="AN140" s="174"/>
      <c r="AO140" s="182"/>
      <c r="AP140" s="180"/>
      <c r="AQ140" s="180"/>
      <c r="AR140" s="180"/>
      <c r="AS140" s="180"/>
      <c r="AT140" s="180"/>
      <c r="AU140" s="180"/>
      <c r="AV140" s="181"/>
      <c r="AW140" s="180"/>
      <c r="AX140" s="180"/>
      <c r="AY140" s="190"/>
      <c r="AZ140" s="190"/>
      <c r="BA140" s="190"/>
      <c r="BB140" s="190"/>
      <c r="BC140" s="189"/>
      <c r="BD140" s="189"/>
      <c r="BE140" s="189"/>
      <c r="BF140" s="196"/>
      <c r="BG140" s="190"/>
      <c r="BH140" s="190"/>
      <c r="BI140" s="194"/>
      <c r="BJ140" s="194"/>
      <c r="BK140" s="194"/>
      <c r="BL140" s="194"/>
      <c r="BM140" s="194"/>
      <c r="BN140" s="194"/>
      <c r="BO140" s="195"/>
      <c r="BP140" s="194"/>
      <c r="BQ140" s="194"/>
      <c r="BR140" s="202"/>
      <c r="BS140" s="202"/>
      <c r="BT140" s="202"/>
      <c r="BU140" s="202"/>
      <c r="BV140" s="201"/>
      <c r="BW140" s="201"/>
      <c r="BX140" s="201"/>
      <c r="BY140" s="202"/>
      <c r="BZ140" s="202"/>
      <c r="CA140" s="202"/>
    </row>
    <row r="141" spans="1:79" ht="151.5" customHeight="1">
      <c r="A141" s="121" t="str">
        <f t="array" ref="A141">IFERROR(INDEX(Riesgos!$A$7:$M$64,MATCH(E141,INDEX(Riesgos!$A$7:$M$64,,MATCH(E$7,Riesgos!$A$6:$M$6,0)),0),MATCH(A$7,Riesgos!$A$6:$M$6,0)),"")</f>
        <v/>
      </c>
      <c r="B141" s="125" t="str">
        <f t="array" ref="B141">IFERROR(INDEX(Riesgos!$A$7:$M$64,MATCH(E141,INDEX(Riesgos!$A$7:$M$64,,MATCH(E$7,Riesgos!$A$6:$M$6,0)),0),MATCH(B$7,Riesgos!$A$6:$M$6,0)),"")</f>
        <v/>
      </c>
      <c r="C141" s="125"/>
      <c r="D141" s="126" t="str">
        <f t="array" ref="D141">IFERROR(INDEX(Riesgos!$A$7:$M$64,MATCH(E141,INDEX(Riesgos!$A$7:$M$64,,MATCH(E$7,Riesgos!$A$6:$M$6,0)),0),MATCH(D$7,Riesgos!$A$6:$M$6,0)),"")</f>
        <v/>
      </c>
      <c r="E141" s="127"/>
      <c r="F141" s="127"/>
      <c r="G141" s="128" t="str">
        <f t="shared" si="2"/>
        <v/>
      </c>
      <c r="H141" s="129"/>
      <c r="I141" s="142" t="str">
        <f>IF(A140=A141,IFERROR(IF(AND(#REF!="Probabilidad",#REF!="Probabilidad"),(#REF!-(+#REF!*#REF!)),IF(#REF!="Probabilidad",(#REF!-(+#REF!*#REF!)),IF(#REF!="Impacto",#REF!,""))),""),IFERROR(IF(#REF!="Probabilidad",(#REF!-(+#REF!*#REF!)),IF(#REF!="Impacto",#REF!,"")),""))</f>
        <v/>
      </c>
      <c r="J141" s="143" t="str">
        <f>IFERROR(IF(I141="","",IF(I141&lt;='Listas y tablas'!$L$3,"Muy Baja",IF(I141&lt;='Listas y tablas'!$L$4,"Baja",IF(I141&lt;='Listas y tablas'!$L$5,"Media",IF(I141&lt;='Listas y tablas'!$L$6,"Alta","Muy Alta"))))),"")</f>
        <v/>
      </c>
      <c r="K141" s="144"/>
      <c r="L141" s="145"/>
      <c r="M141" s="141"/>
      <c r="N141" s="141"/>
      <c r="O141" s="141"/>
      <c r="P141" s="141"/>
      <c r="Q141" s="157"/>
      <c r="R141" s="141"/>
      <c r="S141" s="141"/>
      <c r="T141" s="141"/>
      <c r="U141" s="141"/>
      <c r="V141" s="158"/>
      <c r="W141" s="141"/>
      <c r="X141" s="141"/>
      <c r="Y141" s="141"/>
      <c r="Z141" s="141"/>
      <c r="AA141" s="141"/>
      <c r="AB141" s="141"/>
      <c r="AC141" s="163"/>
      <c r="AD141" s="141"/>
      <c r="AE141" s="141"/>
      <c r="AF141" s="164"/>
      <c r="AG141" s="164"/>
      <c r="AH141" s="164"/>
      <c r="AI141" s="173"/>
      <c r="AJ141" s="162"/>
      <c r="AK141" s="162"/>
      <c r="AL141" s="162"/>
      <c r="AM141" s="164"/>
      <c r="AN141" s="174"/>
      <c r="AO141" s="182"/>
      <c r="AP141" s="180"/>
      <c r="AQ141" s="180"/>
      <c r="AR141" s="180"/>
      <c r="AS141" s="180"/>
      <c r="AT141" s="180"/>
      <c r="AU141" s="180"/>
      <c r="AV141" s="181"/>
      <c r="AW141" s="180"/>
      <c r="AX141" s="180"/>
      <c r="AY141" s="190"/>
      <c r="AZ141" s="190"/>
      <c r="BA141" s="190"/>
      <c r="BB141" s="190"/>
      <c r="BC141" s="189"/>
      <c r="BD141" s="189"/>
      <c r="BE141" s="189"/>
      <c r="BF141" s="196"/>
      <c r="BG141" s="190"/>
      <c r="BH141" s="190"/>
      <c r="BI141" s="194"/>
      <c r="BJ141" s="194"/>
      <c r="BK141" s="194"/>
      <c r="BL141" s="194"/>
      <c r="BM141" s="194"/>
      <c r="BN141" s="194"/>
      <c r="BO141" s="195"/>
      <c r="BP141" s="194"/>
      <c r="BQ141" s="194"/>
      <c r="BR141" s="202"/>
      <c r="BS141" s="202"/>
      <c r="BT141" s="202"/>
      <c r="BU141" s="202"/>
      <c r="BV141" s="201"/>
      <c r="BW141" s="201"/>
      <c r="BX141" s="201"/>
      <c r="BY141" s="202"/>
      <c r="BZ141" s="202"/>
      <c r="CA141" s="202"/>
    </row>
    <row r="142" spans="1:79" ht="151.5" customHeight="1">
      <c r="A142" s="121" t="str">
        <f t="array" ref="A142">IFERROR(INDEX(Riesgos!$A$7:$M$64,MATCH(E142,INDEX(Riesgos!$A$7:$M$64,,MATCH(E$7,Riesgos!$A$6:$M$6,0)),0),MATCH(A$7,Riesgos!$A$6:$M$6,0)),"")</f>
        <v/>
      </c>
      <c r="B142" s="125" t="str">
        <f t="array" ref="B142">IFERROR(INDEX(Riesgos!$A$7:$M$64,MATCH(E142,INDEX(Riesgos!$A$7:$M$64,,MATCH(E$7,Riesgos!$A$6:$M$6,0)),0),MATCH(B$7,Riesgos!$A$6:$M$6,0)),"")</f>
        <v/>
      </c>
      <c r="C142" s="125"/>
      <c r="D142" s="126" t="str">
        <f t="array" ref="D142">IFERROR(INDEX(Riesgos!$A$7:$M$64,MATCH(E142,INDEX(Riesgos!$A$7:$M$64,,MATCH(E$7,Riesgos!$A$6:$M$6,0)),0),MATCH(D$7,Riesgos!$A$6:$M$6,0)),"")</f>
        <v/>
      </c>
      <c r="E142" s="127"/>
      <c r="F142" s="127"/>
      <c r="G142" s="128" t="str">
        <f t="shared" si="2"/>
        <v/>
      </c>
      <c r="H142" s="129"/>
      <c r="I142" s="142" t="str">
        <f>IF(A141=A142,IFERROR(IF(AND(#REF!="Probabilidad",#REF!="Probabilidad"),(#REF!-(+#REF!*#REF!)),IF(#REF!="Probabilidad",(#REF!-(+#REF!*#REF!)),IF(#REF!="Impacto",#REF!,""))),""),IFERROR(IF(#REF!="Probabilidad",(#REF!-(+#REF!*#REF!)),IF(#REF!="Impacto",#REF!,"")),""))</f>
        <v/>
      </c>
      <c r="J142" s="143" t="str">
        <f>IFERROR(IF(I142="","",IF(I142&lt;='Listas y tablas'!$L$3,"Muy Baja",IF(I142&lt;='Listas y tablas'!$L$4,"Baja",IF(I142&lt;='Listas y tablas'!$L$5,"Media",IF(I142&lt;='Listas y tablas'!$L$6,"Alta","Muy Alta"))))),"")</f>
        <v/>
      </c>
      <c r="K142" s="144"/>
      <c r="L142" s="145"/>
      <c r="M142" s="141"/>
      <c r="N142" s="141"/>
      <c r="O142" s="141"/>
      <c r="P142" s="141"/>
      <c r="Q142" s="157"/>
      <c r="R142" s="141"/>
      <c r="S142" s="141"/>
      <c r="T142" s="141"/>
      <c r="U142" s="141"/>
      <c r="V142" s="158"/>
      <c r="W142" s="141"/>
      <c r="X142" s="141"/>
      <c r="Y142" s="141"/>
      <c r="Z142" s="141"/>
      <c r="AA142" s="141"/>
      <c r="AB142" s="141"/>
      <c r="AC142" s="163"/>
      <c r="AD142" s="141"/>
      <c r="AE142" s="141"/>
      <c r="AF142" s="164"/>
      <c r="AG142" s="164"/>
      <c r="AH142" s="164"/>
      <c r="AI142" s="173"/>
      <c r="AJ142" s="162"/>
      <c r="AK142" s="162"/>
      <c r="AL142" s="162"/>
      <c r="AM142" s="164"/>
      <c r="AN142" s="174"/>
      <c r="AO142" s="182"/>
      <c r="AP142" s="180"/>
      <c r="AQ142" s="180"/>
      <c r="AR142" s="180"/>
      <c r="AS142" s="180"/>
      <c r="AT142" s="180"/>
      <c r="AU142" s="180"/>
      <c r="AV142" s="181"/>
      <c r="AW142" s="180"/>
      <c r="AX142" s="180"/>
      <c r="AY142" s="190"/>
      <c r="AZ142" s="190"/>
      <c r="BA142" s="190"/>
      <c r="BB142" s="190"/>
      <c r="BC142" s="189"/>
      <c r="BD142" s="189"/>
      <c r="BE142" s="189"/>
      <c r="BF142" s="196"/>
      <c r="BG142" s="190"/>
      <c r="BH142" s="190"/>
      <c r="BI142" s="194"/>
      <c r="BJ142" s="194"/>
      <c r="BK142" s="194"/>
      <c r="BL142" s="194"/>
      <c r="BM142" s="194"/>
      <c r="BN142" s="194"/>
      <c r="BO142" s="195"/>
      <c r="BP142" s="194"/>
      <c r="BQ142" s="194"/>
      <c r="BR142" s="202"/>
      <c r="BS142" s="202"/>
      <c r="BT142" s="202"/>
      <c r="BU142" s="202"/>
      <c r="BV142" s="201"/>
      <c r="BW142" s="201"/>
      <c r="BX142" s="201"/>
      <c r="BY142" s="202"/>
      <c r="BZ142" s="202"/>
      <c r="CA142" s="202"/>
    </row>
    <row r="143" spans="1:79" ht="151.5" customHeight="1">
      <c r="A143" s="121" t="str">
        <f t="array" ref="A143">IFERROR(INDEX(Riesgos!$A$7:$M$64,MATCH(E143,INDEX(Riesgos!$A$7:$M$64,,MATCH(E$7,Riesgos!$A$6:$M$6,0)),0),MATCH(A$7,Riesgos!$A$6:$M$6,0)),"")</f>
        <v/>
      </c>
      <c r="B143" s="125" t="str">
        <f t="array" ref="B143">IFERROR(INDEX(Riesgos!$A$7:$M$64,MATCH(E143,INDEX(Riesgos!$A$7:$M$64,,MATCH(E$7,Riesgos!$A$6:$M$6,0)),0),MATCH(B$7,Riesgos!$A$6:$M$6,0)),"")</f>
        <v/>
      </c>
      <c r="C143" s="125"/>
      <c r="D143" s="126" t="str">
        <f t="array" ref="D143">IFERROR(INDEX(Riesgos!$A$7:$M$64,MATCH(E143,INDEX(Riesgos!$A$7:$M$64,,MATCH(E$7,Riesgos!$A$6:$M$6,0)),0),MATCH(D$7,Riesgos!$A$6:$M$6,0)),"")</f>
        <v/>
      </c>
      <c r="E143" s="127"/>
      <c r="F143" s="127"/>
      <c r="G143" s="128" t="str">
        <f t="shared" si="2"/>
        <v/>
      </c>
      <c r="H143" s="129"/>
      <c r="I143" s="142" t="str">
        <f>IF(A142=A143,IFERROR(IF(AND(#REF!="Probabilidad",#REF!="Probabilidad"),(#REF!-(+#REF!*#REF!)),IF(#REF!="Probabilidad",(#REF!-(+#REF!*#REF!)),IF(#REF!="Impacto",#REF!,""))),""),IFERROR(IF(#REF!="Probabilidad",(#REF!-(+#REF!*#REF!)),IF(#REF!="Impacto",#REF!,"")),""))</f>
        <v/>
      </c>
      <c r="J143" s="143" t="str">
        <f>IFERROR(IF(I143="","",IF(I143&lt;='Listas y tablas'!$L$3,"Muy Baja",IF(I143&lt;='Listas y tablas'!$L$4,"Baja",IF(I143&lt;='Listas y tablas'!$L$5,"Media",IF(I143&lt;='Listas y tablas'!$L$6,"Alta","Muy Alta"))))),"")</f>
        <v/>
      </c>
      <c r="K143" s="144"/>
      <c r="L143" s="145"/>
      <c r="M143" s="141"/>
      <c r="N143" s="141"/>
      <c r="O143" s="141"/>
      <c r="P143" s="141"/>
      <c r="Q143" s="157"/>
      <c r="R143" s="141"/>
      <c r="S143" s="141"/>
      <c r="T143" s="141"/>
      <c r="U143" s="141"/>
      <c r="V143" s="158"/>
      <c r="W143" s="141"/>
      <c r="X143" s="141"/>
      <c r="Y143" s="141"/>
      <c r="Z143" s="141"/>
      <c r="AA143" s="141"/>
      <c r="AB143" s="141"/>
      <c r="AC143" s="163"/>
      <c r="AD143" s="141"/>
      <c r="AE143" s="141"/>
      <c r="AF143" s="164"/>
      <c r="AG143" s="164"/>
      <c r="AH143" s="164"/>
      <c r="AI143" s="173"/>
      <c r="AJ143" s="162"/>
      <c r="AK143" s="162"/>
      <c r="AL143" s="162"/>
      <c r="AM143" s="164"/>
      <c r="AN143" s="174"/>
      <c r="AO143" s="182"/>
      <c r="AP143" s="180"/>
      <c r="AQ143" s="180"/>
      <c r="AR143" s="180"/>
      <c r="AS143" s="180"/>
      <c r="AT143" s="180"/>
      <c r="AU143" s="180"/>
      <c r="AV143" s="181"/>
      <c r="AW143" s="180"/>
      <c r="AX143" s="180"/>
      <c r="AY143" s="190"/>
      <c r="AZ143" s="190"/>
      <c r="BA143" s="190"/>
      <c r="BB143" s="190"/>
      <c r="BC143" s="189"/>
      <c r="BD143" s="189"/>
      <c r="BE143" s="189"/>
      <c r="BF143" s="196"/>
      <c r="BG143" s="190"/>
      <c r="BH143" s="190"/>
      <c r="BI143" s="194"/>
      <c r="BJ143" s="194"/>
      <c r="BK143" s="194"/>
      <c r="BL143" s="194"/>
      <c r="BM143" s="194"/>
      <c r="BN143" s="194"/>
      <c r="BO143" s="195"/>
      <c r="BP143" s="194"/>
      <c r="BQ143" s="194"/>
      <c r="BR143" s="202"/>
      <c r="BS143" s="202"/>
      <c r="BT143" s="202"/>
      <c r="BU143" s="202"/>
      <c r="BV143" s="201"/>
      <c r="BW143" s="201"/>
      <c r="BX143" s="201"/>
      <c r="BY143" s="202"/>
      <c r="BZ143" s="202"/>
      <c r="CA143" s="202"/>
    </row>
    <row r="144" spans="1:79" ht="151.5" customHeight="1">
      <c r="A144" s="121" t="str">
        <f t="array" ref="A144">IFERROR(INDEX(Riesgos!$A$7:$M$64,MATCH(E144,INDEX(Riesgos!$A$7:$M$64,,MATCH(E$7,Riesgos!$A$6:$M$6,0)),0),MATCH(A$7,Riesgos!$A$6:$M$6,0)),"")</f>
        <v/>
      </c>
      <c r="B144" s="125" t="str">
        <f t="array" ref="B144">IFERROR(INDEX(Riesgos!$A$7:$M$64,MATCH(E144,INDEX(Riesgos!$A$7:$M$64,,MATCH(E$7,Riesgos!$A$6:$M$6,0)),0),MATCH(B$7,Riesgos!$A$6:$M$6,0)),"")</f>
        <v/>
      </c>
      <c r="C144" s="125"/>
      <c r="D144" s="126" t="str">
        <f t="array" ref="D144">IFERROR(INDEX(Riesgos!$A$7:$M$64,MATCH(E144,INDEX(Riesgos!$A$7:$M$64,,MATCH(E$7,Riesgos!$A$6:$M$6,0)),0),MATCH(D$7,Riesgos!$A$6:$M$6,0)),"")</f>
        <v/>
      </c>
      <c r="E144" s="127"/>
      <c r="F144" s="127"/>
      <c r="G144" s="128" t="str">
        <f t="shared" si="2"/>
        <v/>
      </c>
      <c r="H144" s="129"/>
      <c r="I144" s="142" t="str">
        <f>IF(A143=A144,IFERROR(IF(AND(#REF!="Probabilidad",#REF!="Probabilidad"),(#REF!-(+#REF!*#REF!)),IF(#REF!="Probabilidad",(#REF!-(+#REF!*#REF!)),IF(#REF!="Impacto",#REF!,""))),""),IFERROR(IF(#REF!="Probabilidad",(#REF!-(+#REF!*#REF!)),IF(#REF!="Impacto",#REF!,"")),""))</f>
        <v/>
      </c>
      <c r="J144" s="143" t="str">
        <f>IFERROR(IF(I144="","",IF(I144&lt;='Listas y tablas'!$L$3,"Muy Baja",IF(I144&lt;='Listas y tablas'!$L$4,"Baja",IF(I144&lt;='Listas y tablas'!$L$5,"Media",IF(I144&lt;='Listas y tablas'!$L$6,"Alta","Muy Alta"))))),"")</f>
        <v/>
      </c>
      <c r="K144" s="144"/>
      <c r="L144" s="145"/>
      <c r="M144" s="141"/>
      <c r="N144" s="141"/>
      <c r="O144" s="141"/>
      <c r="P144" s="141"/>
      <c r="Q144" s="157"/>
      <c r="R144" s="141"/>
      <c r="S144" s="141"/>
      <c r="T144" s="141"/>
      <c r="U144" s="141"/>
      <c r="V144" s="158"/>
      <c r="W144" s="141"/>
      <c r="X144" s="141"/>
      <c r="Y144" s="141"/>
      <c r="Z144" s="141"/>
      <c r="AA144" s="141"/>
      <c r="AB144" s="141"/>
      <c r="AC144" s="163"/>
      <c r="AD144" s="141"/>
      <c r="AE144" s="141"/>
      <c r="AF144" s="164"/>
      <c r="AG144" s="164"/>
      <c r="AH144" s="164"/>
      <c r="AI144" s="173"/>
      <c r="AJ144" s="162"/>
      <c r="AK144" s="162"/>
      <c r="AL144" s="162"/>
      <c r="AM144" s="164"/>
      <c r="AN144" s="174"/>
      <c r="AO144" s="182"/>
      <c r="AP144" s="180"/>
      <c r="AQ144" s="180"/>
      <c r="AR144" s="180"/>
      <c r="AS144" s="180"/>
      <c r="AT144" s="180"/>
      <c r="AU144" s="180"/>
      <c r="AV144" s="181"/>
      <c r="AW144" s="180"/>
      <c r="AX144" s="180"/>
      <c r="AY144" s="190"/>
      <c r="AZ144" s="190"/>
      <c r="BA144" s="190"/>
      <c r="BB144" s="190"/>
      <c r="BC144" s="189"/>
      <c r="BD144" s="189"/>
      <c r="BE144" s="189"/>
      <c r="BF144" s="196"/>
      <c r="BG144" s="190"/>
      <c r="BH144" s="190"/>
      <c r="BI144" s="194"/>
      <c r="BJ144" s="194"/>
      <c r="BK144" s="194"/>
      <c r="BL144" s="194"/>
      <c r="BM144" s="194"/>
      <c r="BN144" s="194"/>
      <c r="BO144" s="195"/>
      <c r="BP144" s="194"/>
      <c r="BQ144" s="194"/>
      <c r="BR144" s="202"/>
      <c r="BS144" s="202"/>
      <c r="BT144" s="202"/>
      <c r="BU144" s="202"/>
      <c r="BV144" s="201"/>
      <c r="BW144" s="201"/>
      <c r="BX144" s="201"/>
      <c r="BY144" s="202"/>
      <c r="BZ144" s="202"/>
      <c r="CA144" s="202"/>
    </row>
    <row r="145" spans="1:79" ht="151.5" customHeight="1">
      <c r="A145" s="121" t="str">
        <f t="array" ref="A145">IFERROR(INDEX(Riesgos!$A$7:$M$64,MATCH(E145,INDEX(Riesgos!$A$7:$M$64,,MATCH(E$7,Riesgos!$A$6:$M$6,0)),0),MATCH(A$7,Riesgos!$A$6:$M$6,0)),"")</f>
        <v/>
      </c>
      <c r="B145" s="125" t="str">
        <f t="array" ref="B145">IFERROR(INDEX(Riesgos!$A$7:$M$64,MATCH(E145,INDEX(Riesgos!$A$7:$M$64,,MATCH(E$7,Riesgos!$A$6:$M$6,0)),0),MATCH(B$7,Riesgos!$A$6:$M$6,0)),"")</f>
        <v/>
      </c>
      <c r="C145" s="125"/>
      <c r="D145" s="126" t="str">
        <f t="array" ref="D145">IFERROR(INDEX(Riesgos!$A$7:$M$64,MATCH(E145,INDEX(Riesgos!$A$7:$M$64,,MATCH(E$7,Riesgos!$A$6:$M$6,0)),0),MATCH(D$7,Riesgos!$A$6:$M$6,0)),"")</f>
        <v/>
      </c>
      <c r="E145" s="127"/>
      <c r="F145" s="127"/>
      <c r="G145" s="128" t="str">
        <f t="shared" si="2"/>
        <v/>
      </c>
      <c r="H145" s="129"/>
      <c r="I145" s="142" t="str">
        <f>IF(A144=A145,IFERROR(IF(AND(#REF!="Probabilidad",#REF!="Probabilidad"),(#REF!-(+#REF!*#REF!)),IF(#REF!="Probabilidad",(#REF!-(+#REF!*#REF!)),IF(#REF!="Impacto",#REF!,""))),""),IFERROR(IF(#REF!="Probabilidad",(#REF!-(+#REF!*#REF!)),IF(#REF!="Impacto",#REF!,"")),""))</f>
        <v/>
      </c>
      <c r="J145" s="143" t="str">
        <f>IFERROR(IF(I145="","",IF(I145&lt;='Listas y tablas'!$L$3,"Muy Baja",IF(I145&lt;='Listas y tablas'!$L$4,"Baja",IF(I145&lt;='Listas y tablas'!$L$5,"Media",IF(I145&lt;='Listas y tablas'!$L$6,"Alta","Muy Alta"))))),"")</f>
        <v/>
      </c>
      <c r="K145" s="144"/>
      <c r="L145" s="145"/>
      <c r="M145" s="141"/>
      <c r="N145" s="141"/>
      <c r="O145" s="141"/>
      <c r="P145" s="141"/>
      <c r="Q145" s="157"/>
      <c r="R145" s="141"/>
      <c r="S145" s="141"/>
      <c r="T145" s="141"/>
      <c r="U145" s="141"/>
      <c r="V145" s="158"/>
      <c r="W145" s="141"/>
      <c r="X145" s="141"/>
      <c r="Y145" s="141"/>
      <c r="Z145" s="141"/>
      <c r="AA145" s="141"/>
      <c r="AB145" s="141"/>
      <c r="AC145" s="163"/>
      <c r="AD145" s="141"/>
      <c r="AE145" s="141"/>
      <c r="AF145" s="164"/>
      <c r="AG145" s="164"/>
      <c r="AH145" s="164"/>
      <c r="AI145" s="173"/>
      <c r="AJ145" s="162"/>
      <c r="AK145" s="162"/>
      <c r="AL145" s="162"/>
      <c r="AM145" s="164"/>
      <c r="AN145" s="174"/>
      <c r="AO145" s="182"/>
      <c r="AP145" s="180"/>
      <c r="AQ145" s="180"/>
      <c r="AR145" s="180"/>
      <c r="AS145" s="180"/>
      <c r="AT145" s="180"/>
      <c r="AU145" s="180"/>
      <c r="AV145" s="181"/>
      <c r="AW145" s="180"/>
      <c r="AX145" s="180"/>
      <c r="AY145" s="190"/>
      <c r="AZ145" s="190"/>
      <c r="BA145" s="190"/>
      <c r="BB145" s="190"/>
      <c r="BC145" s="189"/>
      <c r="BD145" s="189"/>
      <c r="BE145" s="189"/>
      <c r="BF145" s="196"/>
      <c r="BG145" s="190"/>
      <c r="BH145" s="190"/>
      <c r="BI145" s="194"/>
      <c r="BJ145" s="194"/>
      <c r="BK145" s="194"/>
      <c r="BL145" s="194"/>
      <c r="BM145" s="194"/>
      <c r="BN145" s="194"/>
      <c r="BO145" s="195"/>
      <c r="BP145" s="194"/>
      <c r="BQ145" s="194"/>
      <c r="BR145" s="202"/>
      <c r="BS145" s="202"/>
      <c r="BT145" s="202"/>
      <c r="BU145" s="202"/>
      <c r="BV145" s="201"/>
      <c r="BW145" s="201"/>
      <c r="BX145" s="201"/>
      <c r="BY145" s="202"/>
      <c r="BZ145" s="202"/>
      <c r="CA145" s="202"/>
    </row>
    <row r="146" spans="1:79" ht="151.5" customHeight="1">
      <c r="A146" s="121" t="str">
        <f t="array" ref="A146">IFERROR(INDEX(Riesgos!$A$7:$M$64,MATCH(E146,INDEX(Riesgos!$A$7:$M$64,,MATCH(E$7,Riesgos!$A$6:$M$6,0)),0),MATCH(A$7,Riesgos!$A$6:$M$6,0)),"")</f>
        <v/>
      </c>
      <c r="B146" s="125" t="str">
        <f t="array" ref="B146">IFERROR(INDEX(Riesgos!$A$7:$M$64,MATCH(E146,INDEX(Riesgos!$A$7:$M$64,,MATCH(E$7,Riesgos!$A$6:$M$6,0)),0),MATCH(B$7,Riesgos!$A$6:$M$6,0)),"")</f>
        <v/>
      </c>
      <c r="C146" s="125"/>
      <c r="D146" s="126" t="str">
        <f t="array" ref="D146">IFERROR(INDEX(Riesgos!$A$7:$M$64,MATCH(E146,INDEX(Riesgos!$A$7:$M$64,,MATCH(E$7,Riesgos!$A$6:$M$6,0)),0),MATCH(D$7,Riesgos!$A$6:$M$6,0)),"")</f>
        <v/>
      </c>
      <c r="E146" s="127"/>
      <c r="F146" s="127"/>
      <c r="G146" s="128" t="str">
        <f t="shared" si="2"/>
        <v/>
      </c>
      <c r="H146" s="129"/>
      <c r="I146" s="142" t="str">
        <f>IF(A145=A146,IFERROR(IF(AND(#REF!="Probabilidad",#REF!="Probabilidad"),(#REF!-(+#REF!*#REF!)),IF(#REF!="Probabilidad",(#REF!-(+#REF!*#REF!)),IF(#REF!="Impacto",#REF!,""))),""),IFERROR(IF(#REF!="Probabilidad",(#REF!-(+#REF!*#REF!)),IF(#REF!="Impacto",#REF!,"")),""))</f>
        <v/>
      </c>
      <c r="J146" s="143" t="str">
        <f>IFERROR(IF(I146="","",IF(I146&lt;='Listas y tablas'!$L$3,"Muy Baja",IF(I146&lt;='Listas y tablas'!$L$4,"Baja",IF(I146&lt;='Listas y tablas'!$L$5,"Media",IF(I146&lt;='Listas y tablas'!$L$6,"Alta","Muy Alta"))))),"")</f>
        <v/>
      </c>
      <c r="K146" s="144"/>
      <c r="L146" s="145"/>
      <c r="M146" s="141"/>
      <c r="N146" s="141"/>
      <c r="O146" s="141"/>
      <c r="P146" s="141"/>
      <c r="Q146" s="157"/>
      <c r="R146" s="141"/>
      <c r="S146" s="141"/>
      <c r="T146" s="141"/>
      <c r="U146" s="141"/>
      <c r="V146" s="158"/>
      <c r="W146" s="141"/>
      <c r="X146" s="141"/>
      <c r="Y146" s="141"/>
      <c r="Z146" s="141"/>
      <c r="AA146" s="141"/>
      <c r="AB146" s="141"/>
      <c r="AC146" s="163"/>
      <c r="AD146" s="141"/>
      <c r="AE146" s="141"/>
      <c r="AF146" s="164"/>
      <c r="AG146" s="164"/>
      <c r="AH146" s="164"/>
      <c r="AI146" s="173"/>
      <c r="AJ146" s="162"/>
      <c r="AK146" s="162"/>
      <c r="AL146" s="162"/>
      <c r="AM146" s="164"/>
      <c r="AN146" s="174"/>
      <c r="AO146" s="182"/>
      <c r="AP146" s="180"/>
      <c r="AQ146" s="180"/>
      <c r="AR146" s="180"/>
      <c r="AS146" s="180"/>
      <c r="AT146" s="180"/>
      <c r="AU146" s="180"/>
      <c r="AV146" s="181"/>
      <c r="AW146" s="180"/>
      <c r="AX146" s="180"/>
      <c r="AY146" s="190"/>
      <c r="AZ146" s="190"/>
      <c r="BA146" s="190"/>
      <c r="BB146" s="190"/>
      <c r="BC146" s="189"/>
      <c r="BD146" s="189"/>
      <c r="BE146" s="189"/>
      <c r="BF146" s="196"/>
      <c r="BG146" s="190"/>
      <c r="BH146" s="190"/>
      <c r="BI146" s="194"/>
      <c r="BJ146" s="194"/>
      <c r="BK146" s="194"/>
      <c r="BL146" s="194"/>
      <c r="BM146" s="194"/>
      <c r="BN146" s="194"/>
      <c r="BO146" s="195"/>
      <c r="BP146" s="194"/>
      <c r="BQ146" s="194"/>
      <c r="BR146" s="202"/>
      <c r="BS146" s="202"/>
      <c r="BT146" s="202"/>
      <c r="BU146" s="202"/>
      <c r="BV146" s="201"/>
      <c r="BW146" s="201"/>
      <c r="BX146" s="201"/>
      <c r="BY146" s="202"/>
      <c r="BZ146" s="202"/>
      <c r="CA146" s="202"/>
    </row>
    <row r="147" spans="1:79" ht="151.5" customHeight="1">
      <c r="A147" s="121" t="str">
        <f t="array" ref="A147">IFERROR(INDEX(Riesgos!$A$7:$M$64,MATCH(E147,INDEX(Riesgos!$A$7:$M$64,,MATCH(E$7,Riesgos!$A$6:$M$6,0)),0),MATCH(A$7,Riesgos!$A$6:$M$6,0)),"")</f>
        <v/>
      </c>
      <c r="B147" s="125" t="str">
        <f t="array" ref="B147">IFERROR(INDEX(Riesgos!$A$7:$M$64,MATCH(E147,INDEX(Riesgos!$A$7:$M$64,,MATCH(E$7,Riesgos!$A$6:$M$6,0)),0),MATCH(B$7,Riesgos!$A$6:$M$6,0)),"")</f>
        <v/>
      </c>
      <c r="C147" s="125"/>
      <c r="D147" s="126" t="str">
        <f t="array" ref="D147">IFERROR(INDEX(Riesgos!$A$7:$M$64,MATCH(E147,INDEX(Riesgos!$A$7:$M$64,,MATCH(E$7,Riesgos!$A$6:$M$6,0)),0),MATCH(D$7,Riesgos!$A$6:$M$6,0)),"")</f>
        <v/>
      </c>
      <c r="E147" s="127"/>
      <c r="F147" s="127"/>
      <c r="G147" s="128" t="str">
        <f t="shared" si="2"/>
        <v/>
      </c>
      <c r="H147" s="129"/>
      <c r="I147" s="142" t="str">
        <f>IF(A146=A147,IFERROR(IF(AND(#REF!="Probabilidad",#REF!="Probabilidad"),(#REF!-(+#REF!*#REF!)),IF(#REF!="Probabilidad",(#REF!-(+#REF!*#REF!)),IF(#REF!="Impacto",#REF!,""))),""),IFERROR(IF(#REF!="Probabilidad",(#REF!-(+#REF!*#REF!)),IF(#REF!="Impacto",#REF!,"")),""))</f>
        <v/>
      </c>
      <c r="J147" s="143" t="str">
        <f>IFERROR(IF(I147="","",IF(I147&lt;='Listas y tablas'!$L$3,"Muy Baja",IF(I147&lt;='Listas y tablas'!$L$4,"Baja",IF(I147&lt;='Listas y tablas'!$L$5,"Media",IF(I147&lt;='Listas y tablas'!$L$6,"Alta","Muy Alta"))))),"")</f>
        <v/>
      </c>
      <c r="K147" s="144"/>
      <c r="L147" s="145"/>
      <c r="M147" s="141"/>
      <c r="N147" s="141"/>
      <c r="O147" s="141"/>
      <c r="P147" s="141"/>
      <c r="Q147" s="157"/>
      <c r="R147" s="141"/>
      <c r="S147" s="141"/>
      <c r="T147" s="141"/>
      <c r="U147" s="141"/>
      <c r="V147" s="158"/>
      <c r="W147" s="141"/>
      <c r="X147" s="141"/>
      <c r="Y147" s="141"/>
      <c r="Z147" s="141"/>
      <c r="AA147" s="141"/>
      <c r="AB147" s="141"/>
      <c r="AC147" s="163"/>
      <c r="AD147" s="141"/>
      <c r="AE147" s="141"/>
      <c r="AF147" s="164"/>
      <c r="AG147" s="164"/>
      <c r="AH147" s="164"/>
      <c r="AI147" s="173"/>
      <c r="AJ147" s="162"/>
      <c r="AK147" s="162"/>
      <c r="AL147" s="162"/>
      <c r="AM147" s="164"/>
      <c r="AN147" s="174"/>
      <c r="AO147" s="182"/>
      <c r="AP147" s="180"/>
      <c r="AQ147" s="180"/>
      <c r="AR147" s="180"/>
      <c r="AS147" s="180"/>
      <c r="AT147" s="180"/>
      <c r="AU147" s="180"/>
      <c r="AV147" s="181"/>
      <c r="AW147" s="180"/>
      <c r="AX147" s="180"/>
      <c r="AY147" s="190"/>
      <c r="AZ147" s="190"/>
      <c r="BA147" s="190"/>
      <c r="BB147" s="190"/>
      <c r="BC147" s="189"/>
      <c r="BD147" s="189"/>
      <c r="BE147" s="189"/>
      <c r="BF147" s="196"/>
      <c r="BG147" s="190"/>
      <c r="BH147" s="190"/>
      <c r="BI147" s="194"/>
      <c r="BJ147" s="194"/>
      <c r="BK147" s="194"/>
      <c r="BL147" s="194"/>
      <c r="BM147" s="194"/>
      <c r="BN147" s="194"/>
      <c r="BO147" s="195"/>
      <c r="BP147" s="194"/>
      <c r="BQ147" s="194"/>
      <c r="BR147" s="202"/>
      <c r="BS147" s="202"/>
      <c r="BT147" s="202"/>
      <c r="BU147" s="202"/>
      <c r="BV147" s="201"/>
      <c r="BW147" s="201"/>
      <c r="BX147" s="201"/>
      <c r="BY147" s="202"/>
      <c r="BZ147" s="202"/>
      <c r="CA147" s="202"/>
    </row>
    <row r="148" spans="1:79" ht="151.5" customHeight="1">
      <c r="A148" s="121" t="str">
        <f t="array" ref="A148">IFERROR(INDEX(Riesgos!$A$7:$M$64,MATCH(E148,INDEX(Riesgos!$A$7:$M$64,,MATCH(E$7,Riesgos!$A$6:$M$6,0)),0),MATCH(A$7,Riesgos!$A$6:$M$6,0)),"")</f>
        <v/>
      </c>
      <c r="B148" s="125" t="str">
        <f t="array" ref="B148">IFERROR(INDEX(Riesgos!$A$7:$M$64,MATCH(E148,INDEX(Riesgos!$A$7:$M$64,,MATCH(E$7,Riesgos!$A$6:$M$6,0)),0),MATCH(B$7,Riesgos!$A$6:$M$6,0)),"")</f>
        <v/>
      </c>
      <c r="C148" s="125"/>
      <c r="D148" s="126" t="str">
        <f t="array" ref="D148">IFERROR(INDEX(Riesgos!$A$7:$M$64,MATCH(E148,INDEX(Riesgos!$A$7:$M$64,,MATCH(E$7,Riesgos!$A$6:$M$6,0)),0),MATCH(D$7,Riesgos!$A$6:$M$6,0)),"")</f>
        <v/>
      </c>
      <c r="E148" s="127"/>
      <c r="F148" s="127"/>
      <c r="G148" s="128" t="str">
        <f t="shared" si="2"/>
        <v/>
      </c>
      <c r="H148" s="129"/>
      <c r="I148" s="142" t="str">
        <f>IF(A147=A148,IFERROR(IF(AND(#REF!="Probabilidad",#REF!="Probabilidad"),(#REF!-(+#REF!*#REF!)),IF(#REF!="Probabilidad",(#REF!-(+#REF!*#REF!)),IF(#REF!="Impacto",#REF!,""))),""),IFERROR(IF(#REF!="Probabilidad",(#REF!-(+#REF!*#REF!)),IF(#REF!="Impacto",#REF!,"")),""))</f>
        <v/>
      </c>
      <c r="J148" s="143" t="str">
        <f>IFERROR(IF(I148="","",IF(I148&lt;='Listas y tablas'!$L$3,"Muy Baja",IF(I148&lt;='Listas y tablas'!$L$4,"Baja",IF(I148&lt;='Listas y tablas'!$L$5,"Media",IF(I148&lt;='Listas y tablas'!$L$6,"Alta","Muy Alta"))))),"")</f>
        <v/>
      </c>
      <c r="K148" s="144"/>
      <c r="L148" s="145"/>
      <c r="M148" s="141"/>
      <c r="N148" s="141"/>
      <c r="O148" s="141"/>
      <c r="P148" s="141"/>
      <c r="Q148" s="157"/>
      <c r="R148" s="141"/>
      <c r="S148" s="141"/>
      <c r="T148" s="141"/>
      <c r="U148" s="141"/>
      <c r="V148" s="158"/>
      <c r="W148" s="141"/>
      <c r="X148" s="141"/>
      <c r="Y148" s="141"/>
      <c r="Z148" s="141"/>
      <c r="AA148" s="141"/>
      <c r="AB148" s="141"/>
      <c r="AC148" s="163"/>
      <c r="AD148" s="141"/>
      <c r="AE148" s="141"/>
      <c r="AF148" s="164"/>
      <c r="AG148" s="164"/>
      <c r="AH148" s="164"/>
      <c r="AI148" s="173"/>
      <c r="AJ148" s="162"/>
      <c r="AK148" s="162"/>
      <c r="AL148" s="162"/>
      <c r="AM148" s="164"/>
      <c r="AN148" s="174"/>
      <c r="AO148" s="182"/>
      <c r="AP148" s="180"/>
      <c r="AQ148" s="180"/>
      <c r="AR148" s="180"/>
      <c r="AS148" s="180"/>
      <c r="AT148" s="180"/>
      <c r="AU148" s="180"/>
      <c r="AV148" s="181"/>
      <c r="AW148" s="180"/>
      <c r="AX148" s="180"/>
      <c r="AY148" s="190"/>
      <c r="AZ148" s="190"/>
      <c r="BA148" s="190"/>
      <c r="BB148" s="190"/>
      <c r="BC148" s="189"/>
      <c r="BD148" s="189"/>
      <c r="BE148" s="189"/>
      <c r="BF148" s="196"/>
      <c r="BG148" s="190"/>
      <c r="BH148" s="190"/>
      <c r="BI148" s="194"/>
      <c r="BJ148" s="194"/>
      <c r="BK148" s="194"/>
      <c r="BL148" s="194"/>
      <c r="BM148" s="194"/>
      <c r="BN148" s="194"/>
      <c r="BO148" s="195"/>
      <c r="BP148" s="194"/>
      <c r="BQ148" s="194"/>
      <c r="BR148" s="202"/>
      <c r="BS148" s="202"/>
      <c r="BT148" s="202"/>
      <c r="BU148" s="202"/>
      <c r="BV148" s="201"/>
      <c r="BW148" s="201"/>
      <c r="BX148" s="201"/>
      <c r="BY148" s="202"/>
      <c r="BZ148" s="202"/>
      <c r="CA148" s="202"/>
    </row>
    <row r="149" spans="1:79" ht="151.5" customHeight="1">
      <c r="A149" s="121" t="str">
        <f t="array" ref="A149">IFERROR(INDEX(Riesgos!$A$7:$M$64,MATCH(E149,INDEX(Riesgos!$A$7:$M$64,,MATCH(E$7,Riesgos!$A$6:$M$6,0)),0),MATCH(A$7,Riesgos!$A$6:$M$6,0)),"")</f>
        <v/>
      </c>
      <c r="B149" s="125" t="str">
        <f t="array" ref="B149">IFERROR(INDEX(Riesgos!$A$7:$M$64,MATCH(E149,INDEX(Riesgos!$A$7:$M$64,,MATCH(E$7,Riesgos!$A$6:$M$6,0)),0),MATCH(B$7,Riesgos!$A$6:$M$6,0)),"")</f>
        <v/>
      </c>
      <c r="C149" s="125"/>
      <c r="D149" s="126" t="str">
        <f t="array" ref="D149">IFERROR(INDEX(Riesgos!$A$7:$M$64,MATCH(E149,INDEX(Riesgos!$A$7:$M$64,,MATCH(E$7,Riesgos!$A$6:$M$6,0)),0),MATCH(D$7,Riesgos!$A$6:$M$6,0)),"")</f>
        <v/>
      </c>
      <c r="E149" s="127"/>
      <c r="F149" s="127"/>
      <c r="G149" s="128" t="str">
        <f t="shared" si="2"/>
        <v/>
      </c>
      <c r="H149" s="129"/>
      <c r="I149" s="142" t="str">
        <f>IF(A148=A149,IFERROR(IF(AND(#REF!="Probabilidad",#REF!="Probabilidad"),(#REF!-(+#REF!*#REF!)),IF(#REF!="Probabilidad",(#REF!-(+#REF!*#REF!)),IF(#REF!="Impacto",#REF!,""))),""),IFERROR(IF(#REF!="Probabilidad",(#REF!-(+#REF!*#REF!)),IF(#REF!="Impacto",#REF!,"")),""))</f>
        <v/>
      </c>
      <c r="J149" s="143" t="str">
        <f>IFERROR(IF(I149="","",IF(I149&lt;='Listas y tablas'!$L$3,"Muy Baja",IF(I149&lt;='Listas y tablas'!$L$4,"Baja",IF(I149&lt;='Listas y tablas'!$L$5,"Media",IF(I149&lt;='Listas y tablas'!$L$6,"Alta","Muy Alta"))))),"")</f>
        <v/>
      </c>
      <c r="K149" s="144"/>
      <c r="L149" s="145"/>
      <c r="M149" s="141"/>
      <c r="N149" s="141"/>
      <c r="O149" s="141"/>
      <c r="P149" s="141"/>
      <c r="Q149" s="157"/>
      <c r="R149" s="141"/>
      <c r="S149" s="141"/>
      <c r="T149" s="141"/>
      <c r="U149" s="141"/>
      <c r="V149" s="158"/>
      <c r="W149" s="141"/>
      <c r="X149" s="141"/>
      <c r="Y149" s="141"/>
      <c r="Z149" s="141"/>
      <c r="AA149" s="141"/>
      <c r="AB149" s="141"/>
      <c r="AC149" s="163"/>
      <c r="AD149" s="141"/>
      <c r="AE149" s="141"/>
      <c r="AF149" s="164"/>
      <c r="AG149" s="164"/>
      <c r="AH149" s="164"/>
      <c r="AI149" s="173"/>
      <c r="AJ149" s="162"/>
      <c r="AK149" s="162"/>
      <c r="AL149" s="162"/>
      <c r="AM149" s="164"/>
      <c r="AN149" s="174"/>
      <c r="AO149" s="182"/>
      <c r="AP149" s="180"/>
      <c r="AQ149" s="180"/>
      <c r="AR149" s="180"/>
      <c r="AS149" s="180"/>
      <c r="AT149" s="180"/>
      <c r="AU149" s="180"/>
      <c r="AV149" s="181"/>
      <c r="AW149" s="180"/>
      <c r="AX149" s="180"/>
      <c r="AY149" s="190"/>
      <c r="AZ149" s="190"/>
      <c r="BA149" s="190"/>
      <c r="BB149" s="190"/>
      <c r="BC149" s="189"/>
      <c r="BD149" s="189"/>
      <c r="BE149" s="189"/>
      <c r="BF149" s="196"/>
      <c r="BG149" s="190"/>
      <c r="BH149" s="190"/>
      <c r="BI149" s="194"/>
      <c r="BJ149" s="194"/>
      <c r="BK149" s="194"/>
      <c r="BL149" s="194"/>
      <c r="BM149" s="194"/>
      <c r="BN149" s="194"/>
      <c r="BO149" s="195"/>
      <c r="BP149" s="194"/>
      <c r="BQ149" s="194"/>
      <c r="BR149" s="202"/>
      <c r="BS149" s="202"/>
      <c r="BT149" s="202"/>
      <c r="BU149" s="202"/>
      <c r="BV149" s="201"/>
      <c r="BW149" s="201"/>
      <c r="BX149" s="201"/>
      <c r="BY149" s="202"/>
      <c r="BZ149" s="202"/>
      <c r="CA149" s="202"/>
    </row>
    <row r="150" spans="1:79" ht="151.5" customHeight="1">
      <c r="A150" s="121" t="str">
        <f t="array" ref="A150">IFERROR(INDEX(Riesgos!$A$7:$M$64,MATCH(E150,INDEX(Riesgos!$A$7:$M$64,,MATCH(E$7,Riesgos!$A$6:$M$6,0)),0),MATCH(A$7,Riesgos!$A$6:$M$6,0)),"")</f>
        <v/>
      </c>
      <c r="B150" s="125" t="str">
        <f t="array" ref="B150">IFERROR(INDEX(Riesgos!$A$7:$M$64,MATCH(E150,INDEX(Riesgos!$A$7:$M$64,,MATCH(E$7,Riesgos!$A$6:$M$6,0)),0),MATCH(B$7,Riesgos!$A$6:$M$6,0)),"")</f>
        <v/>
      </c>
      <c r="C150" s="125"/>
      <c r="D150" s="126" t="str">
        <f t="array" ref="D150">IFERROR(INDEX(Riesgos!$A$7:$M$64,MATCH(E150,INDEX(Riesgos!$A$7:$M$64,,MATCH(E$7,Riesgos!$A$6:$M$6,0)),0),MATCH(D$7,Riesgos!$A$6:$M$6,0)),"")</f>
        <v/>
      </c>
      <c r="E150" s="127"/>
      <c r="F150" s="127"/>
      <c r="G150" s="128" t="str">
        <f t="shared" si="2"/>
        <v/>
      </c>
      <c r="H150" s="129"/>
      <c r="I150" s="142" t="str">
        <f>IF(A149=A150,IFERROR(IF(AND(#REF!="Probabilidad",#REF!="Probabilidad"),(#REF!-(+#REF!*#REF!)),IF(#REF!="Probabilidad",(#REF!-(+#REF!*#REF!)),IF(#REF!="Impacto",#REF!,""))),""),IFERROR(IF(#REF!="Probabilidad",(#REF!-(+#REF!*#REF!)),IF(#REF!="Impacto",#REF!,"")),""))</f>
        <v/>
      </c>
      <c r="J150" s="143" t="str">
        <f>IFERROR(IF(I150="","",IF(I150&lt;='Listas y tablas'!$L$3,"Muy Baja",IF(I150&lt;='Listas y tablas'!$L$4,"Baja",IF(I150&lt;='Listas y tablas'!$L$5,"Media",IF(I150&lt;='Listas y tablas'!$L$6,"Alta","Muy Alta"))))),"")</f>
        <v/>
      </c>
      <c r="K150" s="144"/>
      <c r="L150" s="145"/>
      <c r="M150" s="141"/>
      <c r="N150" s="141"/>
      <c r="O150" s="141"/>
      <c r="P150" s="141"/>
      <c r="Q150" s="157"/>
      <c r="R150" s="141"/>
      <c r="S150" s="141"/>
      <c r="T150" s="141"/>
      <c r="U150" s="141"/>
      <c r="V150" s="158"/>
      <c r="W150" s="141"/>
      <c r="X150" s="141"/>
      <c r="Y150" s="141"/>
      <c r="Z150" s="141"/>
      <c r="AA150" s="141"/>
      <c r="AB150" s="141"/>
      <c r="AC150" s="163"/>
      <c r="AD150" s="141"/>
      <c r="AE150" s="141"/>
      <c r="AF150" s="164"/>
      <c r="AG150" s="164"/>
      <c r="AH150" s="164"/>
      <c r="AI150" s="173"/>
      <c r="AJ150" s="162"/>
      <c r="AK150" s="162"/>
      <c r="AL150" s="162"/>
      <c r="AM150" s="164"/>
      <c r="AN150" s="174"/>
      <c r="AO150" s="182"/>
      <c r="AP150" s="180"/>
      <c r="AQ150" s="180"/>
      <c r="AR150" s="180"/>
      <c r="AS150" s="180"/>
      <c r="AT150" s="180"/>
      <c r="AU150" s="180"/>
      <c r="AV150" s="181"/>
      <c r="AW150" s="180"/>
      <c r="AX150" s="180"/>
      <c r="AY150" s="190"/>
      <c r="AZ150" s="190"/>
      <c r="BA150" s="190"/>
      <c r="BB150" s="190"/>
      <c r="BC150" s="189"/>
      <c r="BD150" s="189"/>
      <c r="BE150" s="189"/>
      <c r="BF150" s="196"/>
      <c r="BG150" s="190"/>
      <c r="BH150" s="190"/>
      <c r="BI150" s="194"/>
      <c r="BJ150" s="194"/>
      <c r="BK150" s="194"/>
      <c r="BL150" s="194"/>
      <c r="BM150" s="194"/>
      <c r="BN150" s="194"/>
      <c r="BO150" s="195"/>
      <c r="BP150" s="194"/>
      <c r="BQ150" s="194"/>
      <c r="BR150" s="202"/>
      <c r="BS150" s="202"/>
      <c r="BT150" s="202"/>
      <c r="BU150" s="202"/>
      <c r="BV150" s="201"/>
      <c r="BW150" s="201"/>
      <c r="BX150" s="201"/>
      <c r="BY150" s="202"/>
      <c r="BZ150" s="202"/>
      <c r="CA150" s="202"/>
    </row>
    <row r="151" spans="1:79" ht="151.5" customHeight="1">
      <c r="A151" s="121" t="str">
        <f t="array" ref="A151">IFERROR(INDEX(Riesgos!$A$7:$M$64,MATCH(E151,INDEX(Riesgos!$A$7:$M$64,,MATCH(E$7,Riesgos!$A$6:$M$6,0)),0),MATCH(A$7,Riesgos!$A$6:$M$6,0)),"")</f>
        <v/>
      </c>
      <c r="B151" s="125" t="str">
        <f t="array" ref="B151">IFERROR(INDEX(Riesgos!$A$7:$M$64,MATCH(E151,INDEX(Riesgos!$A$7:$M$64,,MATCH(E$7,Riesgos!$A$6:$M$6,0)),0),MATCH(B$7,Riesgos!$A$6:$M$6,0)),"")</f>
        <v/>
      </c>
      <c r="C151" s="125"/>
      <c r="D151" s="126" t="str">
        <f t="array" ref="D151">IFERROR(INDEX(Riesgos!$A$7:$M$64,MATCH(E151,INDEX(Riesgos!$A$7:$M$64,,MATCH(E$7,Riesgos!$A$6:$M$6,0)),0),MATCH(D$7,Riesgos!$A$6:$M$6,0)),"")</f>
        <v/>
      </c>
      <c r="E151" s="127"/>
      <c r="F151" s="127"/>
      <c r="G151" s="128" t="str">
        <f t="shared" si="2"/>
        <v/>
      </c>
      <c r="H151" s="129"/>
      <c r="I151" s="142" t="str">
        <f>IF(A150=A151,IFERROR(IF(AND(#REF!="Probabilidad",#REF!="Probabilidad"),(#REF!-(+#REF!*#REF!)),IF(#REF!="Probabilidad",(#REF!-(+#REF!*#REF!)),IF(#REF!="Impacto",#REF!,""))),""),IFERROR(IF(#REF!="Probabilidad",(#REF!-(+#REF!*#REF!)),IF(#REF!="Impacto",#REF!,"")),""))</f>
        <v/>
      </c>
      <c r="J151" s="143" t="str">
        <f>IFERROR(IF(I151="","",IF(I151&lt;='Listas y tablas'!$L$3,"Muy Baja",IF(I151&lt;='Listas y tablas'!$L$4,"Baja",IF(I151&lt;='Listas y tablas'!$L$5,"Media",IF(I151&lt;='Listas y tablas'!$L$6,"Alta","Muy Alta"))))),"")</f>
        <v/>
      </c>
      <c r="K151" s="144"/>
      <c r="L151" s="145"/>
      <c r="M151" s="141"/>
      <c r="N151" s="141"/>
      <c r="O151" s="141"/>
      <c r="P151" s="141"/>
      <c r="Q151" s="157"/>
      <c r="R151" s="141"/>
      <c r="S151" s="141"/>
      <c r="T151" s="141"/>
      <c r="U151" s="141"/>
      <c r="V151" s="158"/>
      <c r="W151" s="141"/>
      <c r="X151" s="141"/>
      <c r="Y151" s="141"/>
      <c r="Z151" s="141"/>
      <c r="AA151" s="141"/>
      <c r="AB151" s="141"/>
      <c r="AC151" s="163"/>
      <c r="AD151" s="141"/>
      <c r="AE151" s="141"/>
      <c r="AF151" s="164"/>
      <c r="AG151" s="164"/>
      <c r="AH151" s="164"/>
      <c r="AI151" s="173"/>
      <c r="AJ151" s="162"/>
      <c r="AK151" s="162"/>
      <c r="AL151" s="162"/>
      <c r="AM151" s="164"/>
      <c r="AN151" s="174"/>
      <c r="AO151" s="182"/>
      <c r="AP151" s="180"/>
      <c r="AQ151" s="180"/>
      <c r="AR151" s="180"/>
      <c r="AS151" s="180"/>
      <c r="AT151" s="180"/>
      <c r="AU151" s="180"/>
      <c r="AV151" s="181"/>
      <c r="AW151" s="180"/>
      <c r="AX151" s="180"/>
      <c r="AY151" s="190"/>
      <c r="AZ151" s="190"/>
      <c r="BA151" s="190"/>
      <c r="BB151" s="190"/>
      <c r="BC151" s="189"/>
      <c r="BD151" s="189"/>
      <c r="BE151" s="189"/>
      <c r="BF151" s="196"/>
      <c r="BG151" s="190"/>
      <c r="BH151" s="190"/>
      <c r="BI151" s="194"/>
      <c r="BJ151" s="194"/>
      <c r="BK151" s="194"/>
      <c r="BL151" s="194"/>
      <c r="BM151" s="194"/>
      <c r="BN151" s="194"/>
      <c r="BO151" s="195"/>
      <c r="BP151" s="194"/>
      <c r="BQ151" s="194"/>
      <c r="BR151" s="202"/>
      <c r="BS151" s="202"/>
      <c r="BT151" s="202"/>
      <c r="BU151" s="202"/>
      <c r="BV151" s="201"/>
      <c r="BW151" s="201"/>
      <c r="BX151" s="201"/>
      <c r="BY151" s="202"/>
      <c r="BZ151" s="202"/>
      <c r="CA151" s="202"/>
    </row>
    <row r="152" spans="1:79" ht="151.5" customHeight="1">
      <c r="A152" s="121" t="str">
        <f t="array" ref="A152">IFERROR(INDEX(Riesgos!$A$7:$M$64,MATCH(E152,INDEX(Riesgos!$A$7:$M$64,,MATCH(E$7,Riesgos!$A$6:$M$6,0)),0),MATCH(A$7,Riesgos!$A$6:$M$6,0)),"")</f>
        <v/>
      </c>
      <c r="B152" s="125" t="str">
        <f t="array" ref="B152">IFERROR(INDEX(Riesgos!$A$7:$M$64,MATCH(E152,INDEX(Riesgos!$A$7:$M$64,,MATCH(E$7,Riesgos!$A$6:$M$6,0)),0),MATCH(B$7,Riesgos!$A$6:$M$6,0)),"")</f>
        <v/>
      </c>
      <c r="C152" s="125"/>
      <c r="D152" s="126" t="str">
        <f t="array" ref="D152">IFERROR(INDEX(Riesgos!$A$7:$M$64,MATCH(E152,INDEX(Riesgos!$A$7:$M$64,,MATCH(E$7,Riesgos!$A$6:$M$6,0)),0),MATCH(D$7,Riesgos!$A$6:$M$6,0)),"")</f>
        <v/>
      </c>
      <c r="E152" s="127"/>
      <c r="F152" s="127"/>
      <c r="G152" s="128" t="str">
        <f t="shared" si="2"/>
        <v/>
      </c>
      <c r="H152" s="129"/>
      <c r="I152" s="142" t="str">
        <f>IF(A151=A152,IFERROR(IF(AND(#REF!="Probabilidad",#REF!="Probabilidad"),(#REF!-(+#REF!*#REF!)),IF(#REF!="Probabilidad",(#REF!-(+#REF!*#REF!)),IF(#REF!="Impacto",#REF!,""))),""),IFERROR(IF(#REF!="Probabilidad",(#REF!-(+#REF!*#REF!)),IF(#REF!="Impacto",#REF!,"")),""))</f>
        <v/>
      </c>
      <c r="J152" s="143" t="str">
        <f>IFERROR(IF(I152="","",IF(I152&lt;='Listas y tablas'!$L$3,"Muy Baja",IF(I152&lt;='Listas y tablas'!$L$4,"Baja",IF(I152&lt;='Listas y tablas'!$L$5,"Media",IF(I152&lt;='Listas y tablas'!$L$6,"Alta","Muy Alta"))))),"")</f>
        <v/>
      </c>
      <c r="K152" s="144"/>
      <c r="L152" s="145"/>
      <c r="M152" s="141"/>
      <c r="N152" s="141"/>
      <c r="O152" s="141"/>
      <c r="P152" s="141"/>
      <c r="Q152" s="157"/>
      <c r="R152" s="141"/>
      <c r="S152" s="141"/>
      <c r="T152" s="141"/>
      <c r="U152" s="141"/>
      <c r="V152" s="158"/>
      <c r="W152" s="141"/>
      <c r="X152" s="141"/>
      <c r="Y152" s="141"/>
      <c r="Z152" s="141"/>
      <c r="AA152" s="141"/>
      <c r="AB152" s="141"/>
      <c r="AC152" s="163"/>
      <c r="AD152" s="141"/>
      <c r="AE152" s="141"/>
      <c r="AF152" s="164"/>
      <c r="AG152" s="164"/>
      <c r="AH152" s="164"/>
      <c r="AI152" s="173"/>
      <c r="AJ152" s="162"/>
      <c r="AK152" s="162"/>
      <c r="AL152" s="162"/>
      <c r="AM152" s="164"/>
      <c r="AN152" s="174"/>
      <c r="AO152" s="182"/>
      <c r="AP152" s="180"/>
      <c r="AQ152" s="180"/>
      <c r="AR152" s="180"/>
      <c r="AS152" s="180"/>
      <c r="AT152" s="180"/>
      <c r="AU152" s="180"/>
      <c r="AV152" s="181"/>
      <c r="AW152" s="180"/>
      <c r="AX152" s="180"/>
      <c r="AY152" s="190"/>
      <c r="AZ152" s="190"/>
      <c r="BA152" s="190"/>
      <c r="BB152" s="190"/>
      <c r="BC152" s="189"/>
      <c r="BD152" s="189"/>
      <c r="BE152" s="189"/>
      <c r="BF152" s="196"/>
      <c r="BG152" s="190"/>
      <c r="BH152" s="190"/>
      <c r="BI152" s="194"/>
      <c r="BJ152" s="194"/>
      <c r="BK152" s="194"/>
      <c r="BL152" s="194"/>
      <c r="BM152" s="194"/>
      <c r="BN152" s="194"/>
      <c r="BO152" s="195"/>
      <c r="BP152" s="194"/>
      <c r="BQ152" s="194"/>
      <c r="BR152" s="202"/>
      <c r="BS152" s="202"/>
      <c r="BT152" s="202"/>
      <c r="BU152" s="202"/>
      <c r="BV152" s="201"/>
      <c r="BW152" s="201"/>
      <c r="BX152" s="201"/>
      <c r="BY152" s="202"/>
      <c r="BZ152" s="202"/>
      <c r="CA152" s="202"/>
    </row>
    <row r="153" spans="1:79" ht="151.5" customHeight="1">
      <c r="A153" s="121" t="str">
        <f t="array" ref="A153">IFERROR(INDEX(Riesgos!$A$7:$M$64,MATCH(E153,INDEX(Riesgos!$A$7:$M$64,,MATCH(E$7,Riesgos!$A$6:$M$6,0)),0),MATCH(A$7,Riesgos!$A$6:$M$6,0)),"")</f>
        <v/>
      </c>
      <c r="B153" s="125" t="str">
        <f t="array" ref="B153">IFERROR(INDEX(Riesgos!$A$7:$M$64,MATCH(E153,INDEX(Riesgos!$A$7:$M$64,,MATCH(E$7,Riesgos!$A$6:$M$6,0)),0),MATCH(B$7,Riesgos!$A$6:$M$6,0)),"")</f>
        <v/>
      </c>
      <c r="C153" s="125"/>
      <c r="D153" s="126" t="str">
        <f t="array" ref="D153">IFERROR(INDEX(Riesgos!$A$7:$M$64,MATCH(E153,INDEX(Riesgos!$A$7:$M$64,,MATCH(E$7,Riesgos!$A$6:$M$6,0)),0),MATCH(D$7,Riesgos!$A$6:$M$6,0)),"")</f>
        <v/>
      </c>
      <c r="E153" s="127"/>
      <c r="F153" s="127"/>
      <c r="G153" s="128" t="str">
        <f t="shared" si="2"/>
        <v/>
      </c>
      <c r="H153" s="129"/>
      <c r="I153" s="142" t="str">
        <f>IF(A152=A153,IFERROR(IF(AND(#REF!="Probabilidad",#REF!="Probabilidad"),(#REF!-(+#REF!*#REF!)),IF(#REF!="Probabilidad",(#REF!-(+#REF!*#REF!)),IF(#REF!="Impacto",#REF!,""))),""),IFERROR(IF(#REF!="Probabilidad",(#REF!-(+#REF!*#REF!)),IF(#REF!="Impacto",#REF!,"")),""))</f>
        <v/>
      </c>
      <c r="J153" s="143" t="str">
        <f>IFERROR(IF(I153="","",IF(I153&lt;='Listas y tablas'!$L$3,"Muy Baja",IF(I153&lt;='Listas y tablas'!$L$4,"Baja",IF(I153&lt;='Listas y tablas'!$L$5,"Media",IF(I153&lt;='Listas y tablas'!$L$6,"Alta","Muy Alta"))))),"")</f>
        <v/>
      </c>
      <c r="K153" s="144"/>
      <c r="L153" s="145"/>
      <c r="M153" s="141"/>
      <c r="N153" s="141"/>
      <c r="O153" s="141"/>
      <c r="P153" s="141"/>
      <c r="Q153" s="157"/>
      <c r="R153" s="141"/>
      <c r="S153" s="141"/>
      <c r="T153" s="141"/>
      <c r="U153" s="141"/>
      <c r="V153" s="158"/>
      <c r="W153" s="141"/>
      <c r="X153" s="141"/>
      <c r="Y153" s="141"/>
      <c r="Z153" s="141"/>
      <c r="AA153" s="141"/>
      <c r="AB153" s="141"/>
      <c r="AC153" s="163"/>
      <c r="AD153" s="141"/>
      <c r="AE153" s="141"/>
      <c r="AF153" s="164"/>
      <c r="AG153" s="164"/>
      <c r="AH153" s="164"/>
      <c r="AI153" s="173"/>
      <c r="AJ153" s="162"/>
      <c r="AK153" s="162"/>
      <c r="AL153" s="162"/>
      <c r="AM153" s="164"/>
      <c r="AN153" s="174"/>
      <c r="AO153" s="182"/>
      <c r="AP153" s="180"/>
      <c r="AQ153" s="180"/>
      <c r="AR153" s="180"/>
      <c r="AS153" s="180"/>
      <c r="AT153" s="180"/>
      <c r="AU153" s="180"/>
      <c r="AV153" s="181"/>
      <c r="AW153" s="180"/>
      <c r="AX153" s="180"/>
      <c r="AY153" s="190"/>
      <c r="AZ153" s="190"/>
      <c r="BA153" s="190"/>
      <c r="BB153" s="190"/>
      <c r="BC153" s="189"/>
      <c r="BD153" s="189"/>
      <c r="BE153" s="189"/>
      <c r="BF153" s="196"/>
      <c r="BG153" s="190"/>
      <c r="BH153" s="190"/>
      <c r="BI153" s="194"/>
      <c r="BJ153" s="194"/>
      <c r="BK153" s="194"/>
      <c r="BL153" s="194"/>
      <c r="BM153" s="194"/>
      <c r="BN153" s="194"/>
      <c r="BO153" s="195"/>
      <c r="BP153" s="194"/>
      <c r="BQ153" s="194"/>
      <c r="BR153" s="202"/>
      <c r="BS153" s="202"/>
      <c r="BT153" s="202"/>
      <c r="BU153" s="202"/>
      <c r="BV153" s="201"/>
      <c r="BW153" s="201"/>
      <c r="BX153" s="201"/>
      <c r="BY153" s="202"/>
      <c r="BZ153" s="202"/>
      <c r="CA153" s="202"/>
    </row>
    <row r="154" spans="1:79" ht="151.5" customHeight="1">
      <c r="A154" s="121" t="str">
        <f t="array" ref="A154">IFERROR(INDEX(Riesgos!$A$7:$M$64,MATCH(E154,INDEX(Riesgos!$A$7:$M$64,,MATCH(E$7,Riesgos!$A$6:$M$6,0)),0),MATCH(A$7,Riesgos!$A$6:$M$6,0)),"")</f>
        <v/>
      </c>
      <c r="B154" s="125" t="str">
        <f t="array" ref="B154">IFERROR(INDEX(Riesgos!$A$7:$M$64,MATCH(E154,INDEX(Riesgos!$A$7:$M$64,,MATCH(E$7,Riesgos!$A$6:$M$6,0)),0),MATCH(B$7,Riesgos!$A$6:$M$6,0)),"")</f>
        <v/>
      </c>
      <c r="C154" s="125"/>
      <c r="D154" s="126" t="str">
        <f t="array" ref="D154">IFERROR(INDEX(Riesgos!$A$7:$M$64,MATCH(E154,INDEX(Riesgos!$A$7:$M$64,,MATCH(E$7,Riesgos!$A$6:$M$6,0)),0),MATCH(D$7,Riesgos!$A$6:$M$6,0)),"")</f>
        <v/>
      </c>
      <c r="E154" s="127"/>
      <c r="F154" s="127"/>
      <c r="G154" s="128" t="str">
        <f t="shared" si="2"/>
        <v/>
      </c>
      <c r="H154" s="129"/>
      <c r="I154" s="142" t="str">
        <f>IF(A153=A154,IFERROR(IF(AND(#REF!="Probabilidad",#REF!="Probabilidad"),(#REF!-(+#REF!*#REF!)),IF(#REF!="Probabilidad",(#REF!-(+#REF!*#REF!)),IF(#REF!="Impacto",#REF!,""))),""),IFERROR(IF(#REF!="Probabilidad",(#REF!-(+#REF!*#REF!)),IF(#REF!="Impacto",#REF!,"")),""))</f>
        <v/>
      </c>
      <c r="J154" s="143" t="str">
        <f>IFERROR(IF(I154="","",IF(I154&lt;='Listas y tablas'!$L$3,"Muy Baja",IF(I154&lt;='Listas y tablas'!$L$4,"Baja",IF(I154&lt;='Listas y tablas'!$L$5,"Media",IF(I154&lt;='Listas y tablas'!$L$6,"Alta","Muy Alta"))))),"")</f>
        <v/>
      </c>
      <c r="K154" s="144"/>
      <c r="L154" s="145"/>
      <c r="M154" s="141"/>
      <c r="N154" s="141"/>
      <c r="O154" s="141"/>
      <c r="P154" s="141"/>
      <c r="Q154" s="157"/>
      <c r="R154" s="141"/>
      <c r="S154" s="141"/>
      <c r="T154" s="141"/>
      <c r="U154" s="141"/>
      <c r="V154" s="158"/>
      <c r="W154" s="141"/>
      <c r="X154" s="141"/>
      <c r="Y154" s="141"/>
      <c r="Z154" s="141"/>
      <c r="AA154" s="141"/>
      <c r="AB154" s="141"/>
      <c r="AC154" s="163"/>
      <c r="AD154" s="141"/>
      <c r="AE154" s="141"/>
      <c r="AF154" s="164"/>
      <c r="AG154" s="164"/>
      <c r="AH154" s="164"/>
      <c r="AI154" s="173"/>
      <c r="AJ154" s="162"/>
      <c r="AK154" s="162"/>
      <c r="AL154" s="162"/>
      <c r="AM154" s="164"/>
      <c r="AN154" s="174"/>
      <c r="AO154" s="182"/>
      <c r="AP154" s="180"/>
      <c r="AQ154" s="180"/>
      <c r="AR154" s="180"/>
      <c r="AS154" s="180"/>
      <c r="AT154" s="180"/>
      <c r="AU154" s="180"/>
      <c r="AV154" s="181"/>
      <c r="AW154" s="180"/>
      <c r="AX154" s="180"/>
      <c r="AY154" s="190"/>
      <c r="AZ154" s="190"/>
      <c r="BA154" s="190"/>
      <c r="BB154" s="190"/>
      <c r="BC154" s="189"/>
      <c r="BD154" s="189"/>
      <c r="BE154" s="189"/>
      <c r="BF154" s="196"/>
      <c r="BG154" s="190"/>
      <c r="BH154" s="190"/>
      <c r="BI154" s="194"/>
      <c r="BJ154" s="194"/>
      <c r="BK154" s="194"/>
      <c r="BL154" s="194"/>
      <c r="BM154" s="194"/>
      <c r="BN154" s="194"/>
      <c r="BO154" s="195"/>
      <c r="BP154" s="194"/>
      <c r="BQ154" s="194"/>
      <c r="BR154" s="202"/>
      <c r="BS154" s="202"/>
      <c r="BT154" s="202"/>
      <c r="BU154" s="202"/>
      <c r="BV154" s="201"/>
      <c r="BW154" s="201"/>
      <c r="BX154" s="201"/>
      <c r="BY154" s="202"/>
      <c r="BZ154" s="202"/>
      <c r="CA154" s="202"/>
    </row>
    <row r="155" spans="1:79" ht="151.5" customHeight="1">
      <c r="A155" s="121" t="str">
        <f t="array" ref="A155">IFERROR(INDEX(Riesgos!$A$7:$M$64,MATCH(E155,INDEX(Riesgos!$A$7:$M$64,,MATCH(E$7,Riesgos!$A$6:$M$6,0)),0),MATCH(A$7,Riesgos!$A$6:$M$6,0)),"")</f>
        <v/>
      </c>
      <c r="B155" s="125" t="str">
        <f t="array" ref="B155">IFERROR(INDEX(Riesgos!$A$7:$M$64,MATCH(E155,INDEX(Riesgos!$A$7:$M$64,,MATCH(E$7,Riesgos!$A$6:$M$6,0)),0),MATCH(B$7,Riesgos!$A$6:$M$6,0)),"")</f>
        <v/>
      </c>
      <c r="C155" s="125"/>
      <c r="D155" s="126" t="str">
        <f t="array" ref="D155">IFERROR(INDEX(Riesgos!$A$7:$M$64,MATCH(E155,INDEX(Riesgos!$A$7:$M$64,,MATCH(E$7,Riesgos!$A$6:$M$6,0)),0),MATCH(D$7,Riesgos!$A$6:$M$6,0)),"")</f>
        <v/>
      </c>
      <c r="E155" s="127"/>
      <c r="F155" s="127"/>
      <c r="G155" s="128" t="str">
        <f t="shared" si="2"/>
        <v/>
      </c>
      <c r="H155" s="129"/>
      <c r="I155" s="142" t="str">
        <f>IF(A154=A155,IFERROR(IF(AND(#REF!="Probabilidad",#REF!="Probabilidad"),(#REF!-(+#REF!*#REF!)),IF(#REF!="Probabilidad",(#REF!-(+#REF!*#REF!)),IF(#REF!="Impacto",#REF!,""))),""),IFERROR(IF(#REF!="Probabilidad",(#REF!-(+#REF!*#REF!)),IF(#REF!="Impacto",#REF!,"")),""))</f>
        <v/>
      </c>
      <c r="J155" s="143" t="str">
        <f>IFERROR(IF(I155="","",IF(I155&lt;='Listas y tablas'!$L$3,"Muy Baja",IF(I155&lt;='Listas y tablas'!$L$4,"Baja",IF(I155&lt;='Listas y tablas'!$L$5,"Media",IF(I155&lt;='Listas y tablas'!$L$6,"Alta","Muy Alta"))))),"")</f>
        <v/>
      </c>
      <c r="K155" s="144"/>
      <c r="L155" s="145"/>
      <c r="M155" s="141"/>
      <c r="N155" s="141"/>
      <c r="O155" s="141"/>
      <c r="P155" s="141"/>
      <c r="Q155" s="157"/>
      <c r="R155" s="141"/>
      <c r="S155" s="141"/>
      <c r="T155" s="141"/>
      <c r="U155" s="141"/>
      <c r="V155" s="158"/>
      <c r="W155" s="141"/>
      <c r="X155" s="141"/>
      <c r="Y155" s="141"/>
      <c r="Z155" s="141"/>
      <c r="AA155" s="141"/>
      <c r="AB155" s="141"/>
      <c r="AC155" s="163"/>
      <c r="AD155" s="141"/>
      <c r="AE155" s="141"/>
      <c r="AF155" s="164"/>
      <c r="AG155" s="164"/>
      <c r="AH155" s="164"/>
      <c r="AI155" s="173"/>
      <c r="AJ155" s="162"/>
      <c r="AK155" s="162"/>
      <c r="AL155" s="162"/>
      <c r="AM155" s="164"/>
      <c r="AN155" s="174"/>
      <c r="AO155" s="182"/>
      <c r="AP155" s="180"/>
      <c r="AQ155" s="180"/>
      <c r="AR155" s="180"/>
      <c r="AS155" s="180"/>
      <c r="AT155" s="180"/>
      <c r="AU155" s="180"/>
      <c r="AV155" s="181"/>
      <c r="AW155" s="180"/>
      <c r="AX155" s="180"/>
      <c r="AY155" s="190"/>
      <c r="AZ155" s="190"/>
      <c r="BA155" s="190"/>
      <c r="BB155" s="190"/>
      <c r="BC155" s="189"/>
      <c r="BD155" s="189"/>
      <c r="BE155" s="189"/>
      <c r="BF155" s="196"/>
      <c r="BG155" s="190"/>
      <c r="BH155" s="190"/>
      <c r="BI155" s="194"/>
      <c r="BJ155" s="194"/>
      <c r="BK155" s="194"/>
      <c r="BL155" s="194"/>
      <c r="BM155" s="194"/>
      <c r="BN155" s="194"/>
      <c r="BO155" s="195"/>
      <c r="BP155" s="194"/>
      <c r="BQ155" s="194"/>
      <c r="BR155" s="202"/>
      <c r="BS155" s="202"/>
      <c r="BT155" s="202"/>
      <c r="BU155" s="202"/>
      <c r="BV155" s="201"/>
      <c r="BW155" s="201"/>
      <c r="BX155" s="201"/>
      <c r="BY155" s="202"/>
      <c r="BZ155" s="202"/>
      <c r="CA155" s="202"/>
    </row>
    <row r="156" spans="1:79" ht="151.5" customHeight="1">
      <c r="A156" s="121" t="str">
        <f t="array" ref="A156">IFERROR(INDEX(Riesgos!$A$7:$M$64,MATCH(E156,INDEX(Riesgos!$A$7:$M$64,,MATCH(E$7,Riesgos!$A$6:$M$6,0)),0),MATCH(A$7,Riesgos!$A$6:$M$6,0)),"")</f>
        <v/>
      </c>
      <c r="B156" s="125" t="str">
        <f t="array" ref="B156">IFERROR(INDEX(Riesgos!$A$7:$M$64,MATCH(E156,INDEX(Riesgos!$A$7:$M$64,,MATCH(E$7,Riesgos!$A$6:$M$6,0)),0),MATCH(B$7,Riesgos!$A$6:$M$6,0)),"")</f>
        <v/>
      </c>
      <c r="C156" s="125"/>
      <c r="D156" s="126" t="str">
        <f t="array" ref="D156">IFERROR(INDEX(Riesgos!$A$7:$M$64,MATCH(E156,INDEX(Riesgos!$A$7:$M$64,,MATCH(E$7,Riesgos!$A$6:$M$6,0)),0),MATCH(D$7,Riesgos!$A$6:$M$6,0)),"")</f>
        <v/>
      </c>
      <c r="E156" s="127"/>
      <c r="F156" s="127"/>
      <c r="G156" s="128" t="str">
        <f t="shared" si="2"/>
        <v/>
      </c>
      <c r="H156" s="129"/>
      <c r="I156" s="142" t="str">
        <f>IF(A155=A156,IFERROR(IF(AND(#REF!="Probabilidad",#REF!="Probabilidad"),(#REF!-(+#REF!*#REF!)),IF(#REF!="Probabilidad",(#REF!-(+#REF!*#REF!)),IF(#REF!="Impacto",#REF!,""))),""),IFERROR(IF(#REF!="Probabilidad",(#REF!-(+#REF!*#REF!)),IF(#REF!="Impacto",#REF!,"")),""))</f>
        <v/>
      </c>
      <c r="J156" s="143" t="str">
        <f>IFERROR(IF(I156="","",IF(I156&lt;='Listas y tablas'!$L$3,"Muy Baja",IF(I156&lt;='Listas y tablas'!$L$4,"Baja",IF(I156&lt;='Listas y tablas'!$L$5,"Media",IF(I156&lt;='Listas y tablas'!$L$6,"Alta","Muy Alta"))))),"")</f>
        <v/>
      </c>
      <c r="K156" s="144"/>
      <c r="L156" s="145"/>
      <c r="M156" s="141"/>
      <c r="N156" s="141"/>
      <c r="O156" s="141"/>
      <c r="P156" s="141"/>
      <c r="Q156" s="157"/>
      <c r="R156" s="141"/>
      <c r="S156" s="141"/>
      <c r="T156" s="141"/>
      <c r="U156" s="141"/>
      <c r="V156" s="158"/>
      <c r="W156" s="141"/>
      <c r="X156" s="141"/>
      <c r="Y156" s="141"/>
      <c r="Z156" s="141"/>
      <c r="AA156" s="141"/>
      <c r="AB156" s="141"/>
      <c r="AC156" s="163"/>
      <c r="AD156" s="141"/>
      <c r="AE156" s="141"/>
      <c r="AF156" s="164"/>
      <c r="AG156" s="164"/>
      <c r="AH156" s="164"/>
      <c r="AI156" s="173"/>
      <c r="AJ156" s="162"/>
      <c r="AK156" s="162"/>
      <c r="AL156" s="162"/>
      <c r="AM156" s="164"/>
      <c r="AN156" s="174"/>
      <c r="AO156" s="182"/>
      <c r="AP156" s="180"/>
      <c r="AQ156" s="180"/>
      <c r="AR156" s="180"/>
      <c r="AS156" s="180"/>
      <c r="AT156" s="180"/>
      <c r="AU156" s="180"/>
      <c r="AV156" s="181"/>
      <c r="AW156" s="180"/>
      <c r="AX156" s="180"/>
      <c r="AY156" s="190"/>
      <c r="AZ156" s="190"/>
      <c r="BA156" s="190"/>
      <c r="BB156" s="190"/>
      <c r="BC156" s="189"/>
      <c r="BD156" s="189"/>
      <c r="BE156" s="189"/>
      <c r="BF156" s="196"/>
      <c r="BG156" s="190"/>
      <c r="BH156" s="190"/>
      <c r="BI156" s="194"/>
      <c r="BJ156" s="194"/>
      <c r="BK156" s="194"/>
      <c r="BL156" s="194"/>
      <c r="BM156" s="194"/>
      <c r="BN156" s="194"/>
      <c r="BO156" s="195"/>
      <c r="BP156" s="194"/>
      <c r="BQ156" s="194"/>
      <c r="BR156" s="202"/>
      <c r="BS156" s="202"/>
      <c r="BT156" s="202"/>
      <c r="BU156" s="202"/>
      <c r="BV156" s="201"/>
      <c r="BW156" s="201"/>
      <c r="BX156" s="201"/>
      <c r="BY156" s="202"/>
      <c r="BZ156" s="202"/>
      <c r="CA156" s="202"/>
    </row>
    <row r="157" spans="1:79" ht="151.5" customHeight="1">
      <c r="A157" s="121" t="str">
        <f t="array" ref="A157">IFERROR(INDEX(Riesgos!$A$7:$M$64,MATCH(E157,INDEX(Riesgos!$A$7:$M$64,,MATCH(E$7,Riesgos!$A$6:$M$6,0)),0),MATCH(A$7,Riesgos!$A$6:$M$6,0)),"")</f>
        <v/>
      </c>
      <c r="B157" s="125" t="str">
        <f t="array" ref="B157">IFERROR(INDEX(Riesgos!$A$7:$M$64,MATCH(E157,INDEX(Riesgos!$A$7:$M$64,,MATCH(E$7,Riesgos!$A$6:$M$6,0)),0),MATCH(B$7,Riesgos!$A$6:$M$6,0)),"")</f>
        <v/>
      </c>
      <c r="C157" s="125"/>
      <c r="D157" s="126" t="str">
        <f t="array" ref="D157">IFERROR(INDEX(Riesgos!$A$7:$M$64,MATCH(E157,INDEX(Riesgos!$A$7:$M$64,,MATCH(E$7,Riesgos!$A$6:$M$6,0)),0),MATCH(D$7,Riesgos!$A$6:$M$6,0)),"")</f>
        <v/>
      </c>
      <c r="E157" s="127"/>
      <c r="F157" s="127"/>
      <c r="G157" s="128" t="str">
        <f t="shared" si="2"/>
        <v/>
      </c>
      <c r="H157" s="129"/>
      <c r="I157" s="142" t="str">
        <f>IF(A156=A157,IFERROR(IF(AND(#REF!="Probabilidad",#REF!="Probabilidad"),(#REF!-(+#REF!*#REF!)),IF(#REF!="Probabilidad",(#REF!-(+#REF!*#REF!)),IF(#REF!="Impacto",#REF!,""))),""),IFERROR(IF(#REF!="Probabilidad",(#REF!-(+#REF!*#REF!)),IF(#REF!="Impacto",#REF!,"")),""))</f>
        <v/>
      </c>
      <c r="J157" s="143" t="str">
        <f>IFERROR(IF(I157="","",IF(I157&lt;='Listas y tablas'!$L$3,"Muy Baja",IF(I157&lt;='Listas y tablas'!$L$4,"Baja",IF(I157&lt;='Listas y tablas'!$L$5,"Media",IF(I157&lt;='Listas y tablas'!$L$6,"Alta","Muy Alta"))))),"")</f>
        <v/>
      </c>
      <c r="K157" s="144"/>
      <c r="L157" s="145"/>
      <c r="M157" s="141"/>
      <c r="N157" s="141"/>
      <c r="O157" s="141"/>
      <c r="P157" s="141"/>
      <c r="Q157" s="157"/>
      <c r="R157" s="141"/>
      <c r="S157" s="141"/>
      <c r="T157" s="141"/>
      <c r="U157" s="141"/>
      <c r="V157" s="158"/>
      <c r="W157" s="141"/>
      <c r="X157" s="141"/>
      <c r="Y157" s="141"/>
      <c r="Z157" s="141"/>
      <c r="AA157" s="141"/>
      <c r="AB157" s="141"/>
      <c r="AC157" s="163"/>
      <c r="AD157" s="141"/>
      <c r="AE157" s="141"/>
      <c r="AF157" s="164"/>
      <c r="AG157" s="164"/>
      <c r="AH157" s="164"/>
      <c r="AI157" s="173"/>
      <c r="AJ157" s="162"/>
      <c r="AK157" s="162"/>
      <c r="AL157" s="162"/>
      <c r="AM157" s="164"/>
      <c r="AN157" s="174"/>
      <c r="AO157" s="182"/>
      <c r="AP157" s="180"/>
      <c r="AQ157" s="180"/>
      <c r="AR157" s="180"/>
      <c r="AS157" s="180"/>
      <c r="AT157" s="180"/>
      <c r="AU157" s="180"/>
      <c r="AV157" s="181"/>
      <c r="AW157" s="180"/>
      <c r="AX157" s="180"/>
      <c r="AY157" s="190"/>
      <c r="AZ157" s="190"/>
      <c r="BA157" s="190"/>
      <c r="BB157" s="190"/>
      <c r="BC157" s="189"/>
      <c r="BD157" s="189"/>
      <c r="BE157" s="189"/>
      <c r="BF157" s="196"/>
      <c r="BG157" s="190"/>
      <c r="BH157" s="190"/>
      <c r="BI157" s="194"/>
      <c r="BJ157" s="194"/>
      <c r="BK157" s="194"/>
      <c r="BL157" s="194"/>
      <c r="BM157" s="194"/>
      <c r="BN157" s="194"/>
      <c r="BO157" s="195"/>
      <c r="BP157" s="194"/>
      <c r="BQ157" s="194"/>
      <c r="BR157" s="202"/>
      <c r="BS157" s="202"/>
      <c r="BT157" s="202"/>
      <c r="BU157" s="202"/>
      <c r="BV157" s="201"/>
      <c r="BW157" s="201"/>
      <c r="BX157" s="201"/>
      <c r="BY157" s="202"/>
      <c r="BZ157" s="202"/>
      <c r="CA157" s="202"/>
    </row>
    <row r="158" spans="1:79" ht="151.5" customHeight="1">
      <c r="A158" s="121" t="str">
        <f t="array" ref="A158">IFERROR(INDEX(Riesgos!$A$7:$M$64,MATCH(E158,INDEX(Riesgos!$A$7:$M$64,,MATCH(E$7,Riesgos!$A$6:$M$6,0)),0),MATCH(A$7,Riesgos!$A$6:$M$6,0)),"")</f>
        <v/>
      </c>
      <c r="B158" s="125" t="str">
        <f t="array" ref="B158">IFERROR(INDEX(Riesgos!$A$7:$M$64,MATCH(E158,INDEX(Riesgos!$A$7:$M$64,,MATCH(E$7,Riesgos!$A$6:$M$6,0)),0),MATCH(B$7,Riesgos!$A$6:$M$6,0)),"")</f>
        <v/>
      </c>
      <c r="C158" s="125"/>
      <c r="D158" s="126" t="str">
        <f t="array" ref="D158">IFERROR(INDEX(Riesgos!$A$7:$M$64,MATCH(E158,INDEX(Riesgos!$A$7:$M$64,,MATCH(E$7,Riesgos!$A$6:$M$6,0)),0),MATCH(D$7,Riesgos!$A$6:$M$6,0)),"")</f>
        <v/>
      </c>
      <c r="E158" s="127"/>
      <c r="F158" s="127"/>
      <c r="G158" s="128" t="str">
        <f t="shared" si="2"/>
        <v/>
      </c>
      <c r="H158" s="129"/>
      <c r="I158" s="142" t="str">
        <f>IF(A157=A158,IFERROR(IF(AND(#REF!="Probabilidad",#REF!="Probabilidad"),(#REF!-(+#REF!*#REF!)),IF(#REF!="Probabilidad",(#REF!-(+#REF!*#REF!)),IF(#REF!="Impacto",#REF!,""))),""),IFERROR(IF(#REF!="Probabilidad",(#REF!-(+#REF!*#REF!)),IF(#REF!="Impacto",#REF!,"")),""))</f>
        <v/>
      </c>
      <c r="J158" s="143" t="str">
        <f>IFERROR(IF(I158="","",IF(I158&lt;='Listas y tablas'!$L$3,"Muy Baja",IF(I158&lt;='Listas y tablas'!$L$4,"Baja",IF(I158&lt;='Listas y tablas'!$L$5,"Media",IF(I158&lt;='Listas y tablas'!$L$6,"Alta","Muy Alta"))))),"")</f>
        <v/>
      </c>
      <c r="K158" s="144"/>
      <c r="L158" s="145"/>
      <c r="M158" s="141"/>
      <c r="N158" s="141"/>
      <c r="O158" s="141"/>
      <c r="P158" s="141"/>
      <c r="Q158" s="157"/>
      <c r="R158" s="141"/>
      <c r="S158" s="141"/>
      <c r="T158" s="141"/>
      <c r="U158" s="141"/>
      <c r="V158" s="158"/>
      <c r="W158" s="141"/>
      <c r="X158" s="141"/>
      <c r="Y158" s="141"/>
      <c r="Z158" s="141"/>
      <c r="AA158" s="141"/>
      <c r="AB158" s="141"/>
      <c r="AC158" s="163"/>
      <c r="AD158" s="141"/>
      <c r="AE158" s="141"/>
      <c r="AF158" s="164"/>
      <c r="AG158" s="164"/>
      <c r="AH158" s="164"/>
      <c r="AI158" s="173"/>
      <c r="AJ158" s="162"/>
      <c r="AK158" s="162"/>
      <c r="AL158" s="162"/>
      <c r="AM158" s="164"/>
      <c r="AN158" s="174"/>
      <c r="AO158" s="182"/>
      <c r="AP158" s="180"/>
      <c r="AQ158" s="180"/>
      <c r="AR158" s="180"/>
      <c r="AS158" s="180"/>
      <c r="AT158" s="180"/>
      <c r="AU158" s="180"/>
      <c r="AV158" s="181"/>
      <c r="AW158" s="180"/>
      <c r="AX158" s="180"/>
      <c r="AY158" s="190"/>
      <c r="AZ158" s="190"/>
      <c r="BA158" s="190"/>
      <c r="BB158" s="190"/>
      <c r="BC158" s="189"/>
      <c r="BD158" s="189"/>
      <c r="BE158" s="189"/>
      <c r="BF158" s="196"/>
      <c r="BG158" s="190"/>
      <c r="BH158" s="190"/>
      <c r="BI158" s="194"/>
      <c r="BJ158" s="194"/>
      <c r="BK158" s="194"/>
      <c r="BL158" s="194"/>
      <c r="BM158" s="194"/>
      <c r="BN158" s="194"/>
      <c r="BO158" s="195"/>
      <c r="BP158" s="194"/>
      <c r="BQ158" s="194"/>
      <c r="BR158" s="202"/>
      <c r="BS158" s="202"/>
      <c r="BT158" s="202"/>
      <c r="BU158" s="202"/>
      <c r="BV158" s="201"/>
      <c r="BW158" s="201"/>
      <c r="BX158" s="201"/>
      <c r="BY158" s="202"/>
      <c r="BZ158" s="202"/>
      <c r="CA158" s="202"/>
    </row>
    <row r="159" spans="1:79" ht="151.5" customHeight="1">
      <c r="A159" s="121" t="str">
        <f t="array" ref="A159">IFERROR(INDEX(Riesgos!$A$7:$M$64,MATCH(E159,INDEX(Riesgos!$A$7:$M$64,,MATCH(E$7,Riesgos!$A$6:$M$6,0)),0),MATCH(A$7,Riesgos!$A$6:$M$6,0)),"")</f>
        <v/>
      </c>
      <c r="B159" s="125" t="str">
        <f t="array" ref="B159">IFERROR(INDEX(Riesgos!$A$7:$M$64,MATCH(E159,INDEX(Riesgos!$A$7:$M$64,,MATCH(E$7,Riesgos!$A$6:$M$6,0)),0),MATCH(B$7,Riesgos!$A$6:$M$6,0)),"")</f>
        <v/>
      </c>
      <c r="C159" s="125"/>
      <c r="D159" s="126" t="str">
        <f t="array" ref="D159">IFERROR(INDEX(Riesgos!$A$7:$M$64,MATCH(E159,INDEX(Riesgos!$A$7:$M$64,,MATCH(E$7,Riesgos!$A$6:$M$6,0)),0),MATCH(D$7,Riesgos!$A$6:$M$6,0)),"")</f>
        <v/>
      </c>
      <c r="E159" s="127"/>
      <c r="F159" s="127"/>
      <c r="G159" s="128" t="str">
        <f t="shared" si="2"/>
        <v/>
      </c>
      <c r="H159" s="129"/>
      <c r="I159" s="142" t="str">
        <f>IF(A158=A159,IFERROR(IF(AND(#REF!="Probabilidad",#REF!="Probabilidad"),(#REF!-(+#REF!*#REF!)),IF(#REF!="Probabilidad",(#REF!-(+#REF!*#REF!)),IF(#REF!="Impacto",#REF!,""))),""),IFERROR(IF(#REF!="Probabilidad",(#REF!-(+#REF!*#REF!)),IF(#REF!="Impacto",#REF!,"")),""))</f>
        <v/>
      </c>
      <c r="J159" s="143" t="str">
        <f>IFERROR(IF(I159="","",IF(I159&lt;='Listas y tablas'!$L$3,"Muy Baja",IF(I159&lt;='Listas y tablas'!$L$4,"Baja",IF(I159&lt;='Listas y tablas'!$L$5,"Media",IF(I159&lt;='Listas y tablas'!$L$6,"Alta","Muy Alta"))))),"")</f>
        <v/>
      </c>
      <c r="K159" s="144"/>
      <c r="L159" s="145"/>
      <c r="M159" s="141"/>
      <c r="N159" s="141"/>
      <c r="O159" s="141"/>
      <c r="P159" s="141"/>
      <c r="Q159" s="157"/>
      <c r="R159" s="141"/>
      <c r="S159" s="141"/>
      <c r="T159" s="141"/>
      <c r="U159" s="141"/>
      <c r="V159" s="158"/>
      <c r="W159" s="141"/>
      <c r="X159" s="141"/>
      <c r="Y159" s="141"/>
      <c r="Z159" s="141"/>
      <c r="AA159" s="141"/>
      <c r="AB159" s="141"/>
      <c r="AC159" s="163"/>
      <c r="AD159" s="141"/>
      <c r="AE159" s="141"/>
      <c r="AF159" s="164"/>
      <c r="AG159" s="164"/>
      <c r="AH159" s="164"/>
      <c r="AI159" s="173"/>
      <c r="AJ159" s="162"/>
      <c r="AK159" s="162"/>
      <c r="AL159" s="162"/>
      <c r="AM159" s="164"/>
      <c r="AN159" s="174"/>
      <c r="AO159" s="182"/>
      <c r="AP159" s="180"/>
      <c r="AQ159" s="180"/>
      <c r="AR159" s="180"/>
      <c r="AS159" s="180"/>
      <c r="AT159" s="180"/>
      <c r="AU159" s="180"/>
      <c r="AV159" s="181"/>
      <c r="AW159" s="180"/>
      <c r="AX159" s="180"/>
      <c r="AY159" s="190"/>
      <c r="AZ159" s="190"/>
      <c r="BA159" s="190"/>
      <c r="BB159" s="190"/>
      <c r="BC159" s="189"/>
      <c r="BD159" s="189"/>
      <c r="BE159" s="189"/>
      <c r="BF159" s="196"/>
      <c r="BG159" s="190"/>
      <c r="BH159" s="190"/>
      <c r="BI159" s="194"/>
      <c r="BJ159" s="194"/>
      <c r="BK159" s="194"/>
      <c r="BL159" s="194"/>
      <c r="BM159" s="194"/>
      <c r="BN159" s="194"/>
      <c r="BO159" s="195"/>
      <c r="BP159" s="194"/>
      <c r="BQ159" s="194"/>
      <c r="BR159" s="202"/>
      <c r="BS159" s="202"/>
      <c r="BT159" s="202"/>
      <c r="BU159" s="202"/>
      <c r="BV159" s="201"/>
      <c r="BW159" s="201"/>
      <c r="BX159" s="201"/>
      <c r="BY159" s="202"/>
      <c r="BZ159" s="202"/>
      <c r="CA159" s="202"/>
    </row>
    <row r="160" spans="1:79" ht="151.5" customHeight="1">
      <c r="A160" s="121" t="str">
        <f t="array" ref="A160">IFERROR(INDEX(Riesgos!$A$7:$M$64,MATCH(E160,INDEX(Riesgos!$A$7:$M$64,,MATCH(E$7,Riesgos!$A$6:$M$6,0)),0),MATCH(A$7,Riesgos!$A$6:$M$6,0)),"")</f>
        <v/>
      </c>
      <c r="B160" s="125" t="str">
        <f t="array" ref="B160">IFERROR(INDEX(Riesgos!$A$7:$M$64,MATCH(E160,INDEX(Riesgos!$A$7:$M$64,,MATCH(E$7,Riesgos!$A$6:$M$6,0)),0),MATCH(B$7,Riesgos!$A$6:$M$6,0)),"")</f>
        <v/>
      </c>
      <c r="C160" s="125"/>
      <c r="D160" s="126" t="str">
        <f t="array" ref="D160">IFERROR(INDEX(Riesgos!$A$7:$M$64,MATCH(E160,INDEX(Riesgos!$A$7:$M$64,,MATCH(E$7,Riesgos!$A$6:$M$6,0)),0),MATCH(D$7,Riesgos!$A$6:$M$6,0)),"")</f>
        <v/>
      </c>
      <c r="E160" s="127"/>
      <c r="F160" s="127"/>
      <c r="G160" s="128" t="str">
        <f t="shared" si="2"/>
        <v/>
      </c>
      <c r="H160" s="129"/>
      <c r="I160" s="142" t="str">
        <f>IF(A159=A160,IFERROR(IF(AND(#REF!="Probabilidad",#REF!="Probabilidad"),(#REF!-(+#REF!*#REF!)),IF(#REF!="Probabilidad",(#REF!-(+#REF!*#REF!)),IF(#REF!="Impacto",#REF!,""))),""),IFERROR(IF(#REF!="Probabilidad",(#REF!-(+#REF!*#REF!)),IF(#REF!="Impacto",#REF!,"")),""))</f>
        <v/>
      </c>
      <c r="J160" s="143" t="str">
        <f>IFERROR(IF(I160="","",IF(I160&lt;='Listas y tablas'!$L$3,"Muy Baja",IF(I160&lt;='Listas y tablas'!$L$4,"Baja",IF(I160&lt;='Listas y tablas'!$L$5,"Media",IF(I160&lt;='Listas y tablas'!$L$6,"Alta","Muy Alta"))))),"")</f>
        <v/>
      </c>
      <c r="K160" s="144"/>
      <c r="L160" s="145"/>
      <c r="M160" s="141"/>
      <c r="N160" s="141"/>
      <c r="O160" s="141"/>
      <c r="P160" s="141"/>
      <c r="Q160" s="157"/>
      <c r="R160" s="141"/>
      <c r="S160" s="141"/>
      <c r="T160" s="141"/>
      <c r="U160" s="141"/>
      <c r="V160" s="158"/>
      <c r="W160" s="141"/>
      <c r="X160" s="141"/>
      <c r="Y160" s="141"/>
      <c r="Z160" s="141"/>
      <c r="AA160" s="141"/>
      <c r="AB160" s="141"/>
      <c r="AC160" s="163"/>
      <c r="AD160" s="141"/>
      <c r="AE160" s="141"/>
      <c r="AF160" s="164"/>
      <c r="AG160" s="164"/>
      <c r="AH160" s="164"/>
      <c r="AI160" s="173"/>
      <c r="AJ160" s="162"/>
      <c r="AK160" s="162"/>
      <c r="AL160" s="162"/>
      <c r="AM160" s="164"/>
      <c r="AN160" s="174"/>
      <c r="AO160" s="182"/>
      <c r="AP160" s="180"/>
      <c r="AQ160" s="180"/>
      <c r="AR160" s="180"/>
      <c r="AS160" s="180"/>
      <c r="AT160" s="180"/>
      <c r="AU160" s="180"/>
      <c r="AV160" s="181"/>
      <c r="AW160" s="180"/>
      <c r="AX160" s="180"/>
      <c r="AY160" s="190"/>
      <c r="AZ160" s="190"/>
      <c r="BA160" s="190"/>
      <c r="BB160" s="190"/>
      <c r="BC160" s="189"/>
      <c r="BD160" s="189"/>
      <c r="BE160" s="189"/>
      <c r="BF160" s="196"/>
      <c r="BG160" s="190"/>
      <c r="BH160" s="190"/>
      <c r="BI160" s="194"/>
      <c r="BJ160" s="194"/>
      <c r="BK160" s="194"/>
      <c r="BL160" s="194"/>
      <c r="BM160" s="194"/>
      <c r="BN160" s="194"/>
      <c r="BO160" s="195"/>
      <c r="BP160" s="194"/>
      <c r="BQ160" s="194"/>
      <c r="BR160" s="202"/>
      <c r="BS160" s="202"/>
      <c r="BT160" s="202"/>
      <c r="BU160" s="202"/>
      <c r="BV160" s="201"/>
      <c r="BW160" s="201"/>
      <c r="BX160" s="201"/>
      <c r="BY160" s="202"/>
      <c r="BZ160" s="202"/>
      <c r="CA160" s="202"/>
    </row>
    <row r="161" spans="1:79" ht="151.5" customHeight="1">
      <c r="A161" s="121" t="str">
        <f t="array" ref="A161">IFERROR(INDEX(Riesgos!$A$7:$M$64,MATCH(E161,INDEX(Riesgos!$A$7:$M$64,,MATCH(E$7,Riesgos!$A$6:$M$6,0)),0),MATCH(A$7,Riesgos!$A$6:$M$6,0)),"")</f>
        <v/>
      </c>
      <c r="B161" s="125" t="str">
        <f t="array" ref="B161">IFERROR(INDEX(Riesgos!$A$7:$M$64,MATCH(E161,INDEX(Riesgos!$A$7:$M$64,,MATCH(E$7,Riesgos!$A$6:$M$6,0)),0),MATCH(B$7,Riesgos!$A$6:$M$6,0)),"")</f>
        <v/>
      </c>
      <c r="C161" s="125"/>
      <c r="D161" s="126" t="str">
        <f t="array" ref="D161">IFERROR(INDEX(Riesgos!$A$7:$M$64,MATCH(E161,INDEX(Riesgos!$A$7:$M$64,,MATCH(E$7,Riesgos!$A$6:$M$6,0)),0),MATCH(D$7,Riesgos!$A$6:$M$6,0)),"")</f>
        <v/>
      </c>
      <c r="E161" s="127"/>
      <c r="F161" s="127"/>
      <c r="G161" s="128" t="str">
        <f t="shared" si="2"/>
        <v/>
      </c>
      <c r="H161" s="129"/>
      <c r="I161" s="142" t="str">
        <f>IF(A160=A161,IFERROR(IF(AND(#REF!="Probabilidad",#REF!="Probabilidad"),(#REF!-(+#REF!*#REF!)),IF(#REF!="Probabilidad",(#REF!-(+#REF!*#REF!)),IF(#REF!="Impacto",#REF!,""))),""),IFERROR(IF(#REF!="Probabilidad",(#REF!-(+#REF!*#REF!)),IF(#REF!="Impacto",#REF!,"")),""))</f>
        <v/>
      </c>
      <c r="J161" s="143" t="str">
        <f>IFERROR(IF(I161="","",IF(I161&lt;='Listas y tablas'!$L$3,"Muy Baja",IF(I161&lt;='Listas y tablas'!$L$4,"Baja",IF(I161&lt;='Listas y tablas'!$L$5,"Media",IF(I161&lt;='Listas y tablas'!$L$6,"Alta","Muy Alta"))))),"")</f>
        <v/>
      </c>
      <c r="K161" s="144"/>
      <c r="L161" s="145"/>
      <c r="M161" s="141"/>
      <c r="N161" s="141"/>
      <c r="O161" s="141"/>
      <c r="P161" s="141"/>
      <c r="Q161" s="157"/>
      <c r="R161" s="141"/>
      <c r="S161" s="141"/>
      <c r="T161" s="141"/>
      <c r="U161" s="141"/>
      <c r="V161" s="158"/>
      <c r="W161" s="141"/>
      <c r="X161" s="141"/>
      <c r="Y161" s="141"/>
      <c r="Z161" s="141"/>
      <c r="AA161" s="141"/>
      <c r="AB161" s="141"/>
      <c r="AC161" s="163"/>
      <c r="AD161" s="141"/>
      <c r="AE161" s="141"/>
      <c r="AF161" s="164"/>
      <c r="AG161" s="164"/>
      <c r="AH161" s="164"/>
      <c r="AI161" s="173"/>
      <c r="AJ161" s="162"/>
      <c r="AK161" s="162"/>
      <c r="AL161" s="162"/>
      <c r="AM161" s="164"/>
      <c r="AN161" s="174"/>
      <c r="AO161" s="182"/>
      <c r="AP161" s="180"/>
      <c r="AQ161" s="180"/>
      <c r="AR161" s="180"/>
      <c r="AS161" s="180"/>
      <c r="AT161" s="180"/>
      <c r="AU161" s="180"/>
      <c r="AV161" s="181"/>
      <c r="AW161" s="180"/>
      <c r="AX161" s="180"/>
      <c r="AY161" s="190"/>
      <c r="AZ161" s="190"/>
      <c r="BA161" s="190"/>
      <c r="BB161" s="190"/>
      <c r="BC161" s="189"/>
      <c r="BD161" s="189"/>
      <c r="BE161" s="189"/>
      <c r="BF161" s="196"/>
      <c r="BG161" s="190"/>
      <c r="BH161" s="190"/>
      <c r="BI161" s="194"/>
      <c r="BJ161" s="194"/>
      <c r="BK161" s="194"/>
      <c r="BL161" s="194"/>
      <c r="BM161" s="194"/>
      <c r="BN161" s="194"/>
      <c r="BO161" s="195"/>
      <c r="BP161" s="194"/>
      <c r="BQ161" s="194"/>
      <c r="BR161" s="202"/>
      <c r="BS161" s="202"/>
      <c r="BT161" s="202"/>
      <c r="BU161" s="202"/>
      <c r="BV161" s="201"/>
      <c r="BW161" s="201"/>
      <c r="BX161" s="201"/>
      <c r="BY161" s="202"/>
      <c r="BZ161" s="202"/>
      <c r="CA161" s="202"/>
    </row>
    <row r="162" spans="1:79" ht="151.5" customHeight="1">
      <c r="A162" s="121" t="str">
        <f t="array" ref="A162">IFERROR(INDEX(Riesgos!$A$7:$M$64,MATCH(E162,INDEX(Riesgos!$A$7:$M$64,,MATCH(E$7,Riesgos!$A$6:$M$6,0)),0),MATCH(A$7,Riesgos!$A$6:$M$6,0)),"")</f>
        <v/>
      </c>
      <c r="B162" s="125" t="str">
        <f t="array" ref="B162">IFERROR(INDEX(Riesgos!$A$7:$M$64,MATCH(E162,INDEX(Riesgos!$A$7:$M$64,,MATCH(E$7,Riesgos!$A$6:$M$6,0)),0),MATCH(B$7,Riesgos!$A$6:$M$6,0)),"")</f>
        <v/>
      </c>
      <c r="C162" s="125"/>
      <c r="D162" s="126" t="str">
        <f t="array" ref="D162">IFERROR(INDEX(Riesgos!$A$7:$M$64,MATCH(E162,INDEX(Riesgos!$A$7:$M$64,,MATCH(E$7,Riesgos!$A$6:$M$6,0)),0),MATCH(D$7,Riesgos!$A$6:$M$6,0)),"")</f>
        <v/>
      </c>
      <c r="E162" s="127"/>
      <c r="F162" s="127"/>
      <c r="G162" s="128" t="str">
        <f t="shared" si="2"/>
        <v/>
      </c>
      <c r="H162" s="129"/>
      <c r="I162" s="142" t="str">
        <f>IF(A161=A162,IFERROR(IF(AND(#REF!="Probabilidad",#REF!="Probabilidad"),(#REF!-(+#REF!*#REF!)),IF(#REF!="Probabilidad",(#REF!-(+#REF!*#REF!)),IF(#REF!="Impacto",#REF!,""))),""),IFERROR(IF(#REF!="Probabilidad",(#REF!-(+#REF!*#REF!)),IF(#REF!="Impacto",#REF!,"")),""))</f>
        <v/>
      </c>
      <c r="J162" s="143" t="str">
        <f>IFERROR(IF(I162="","",IF(I162&lt;='Listas y tablas'!$L$3,"Muy Baja",IF(I162&lt;='Listas y tablas'!$L$4,"Baja",IF(I162&lt;='Listas y tablas'!$L$5,"Media",IF(I162&lt;='Listas y tablas'!$L$6,"Alta","Muy Alta"))))),"")</f>
        <v/>
      </c>
      <c r="K162" s="144"/>
      <c r="L162" s="145"/>
      <c r="M162" s="141"/>
      <c r="N162" s="141"/>
      <c r="O162" s="141"/>
      <c r="P162" s="141"/>
      <c r="Q162" s="157"/>
      <c r="R162" s="141"/>
      <c r="S162" s="141"/>
      <c r="T162" s="141"/>
      <c r="U162" s="141"/>
      <c r="V162" s="158"/>
      <c r="W162" s="141"/>
      <c r="X162" s="141"/>
      <c r="Y162" s="141"/>
      <c r="Z162" s="141"/>
      <c r="AA162" s="141"/>
      <c r="AB162" s="141"/>
      <c r="AC162" s="163"/>
      <c r="AD162" s="141"/>
      <c r="AE162" s="141"/>
      <c r="AF162" s="164"/>
      <c r="AG162" s="164"/>
      <c r="AH162" s="164"/>
      <c r="AI162" s="173"/>
      <c r="AJ162" s="162"/>
      <c r="AK162" s="162"/>
      <c r="AL162" s="162"/>
      <c r="AM162" s="164"/>
      <c r="AN162" s="174"/>
      <c r="AO162" s="182"/>
      <c r="AP162" s="180"/>
      <c r="AQ162" s="180"/>
      <c r="AR162" s="180"/>
      <c r="AS162" s="180"/>
      <c r="AT162" s="180"/>
      <c r="AU162" s="180"/>
      <c r="AV162" s="181"/>
      <c r="AW162" s="180"/>
      <c r="AX162" s="180"/>
      <c r="AY162" s="190"/>
      <c r="AZ162" s="190"/>
      <c r="BA162" s="190"/>
      <c r="BB162" s="190"/>
      <c r="BC162" s="189"/>
      <c r="BD162" s="189"/>
      <c r="BE162" s="189"/>
      <c r="BF162" s="196"/>
      <c r="BG162" s="190"/>
      <c r="BH162" s="190"/>
      <c r="BI162" s="194"/>
      <c r="BJ162" s="194"/>
      <c r="BK162" s="194"/>
      <c r="BL162" s="194"/>
      <c r="BM162" s="194"/>
      <c r="BN162" s="194"/>
      <c r="BO162" s="195"/>
      <c r="BP162" s="194"/>
      <c r="BQ162" s="194"/>
      <c r="BR162" s="202"/>
      <c r="BS162" s="202"/>
      <c r="BT162" s="202"/>
      <c r="BU162" s="202"/>
      <c r="BV162" s="201"/>
      <c r="BW162" s="201"/>
      <c r="BX162" s="201"/>
      <c r="BY162" s="202"/>
      <c r="BZ162" s="202"/>
      <c r="CA162" s="202"/>
    </row>
    <row r="163" spans="1:79" ht="151.5" customHeight="1">
      <c r="A163" s="121" t="str">
        <f t="array" ref="A163">IFERROR(INDEX(Riesgos!$A$7:$M$64,MATCH(E163,INDEX(Riesgos!$A$7:$M$64,,MATCH(E$7,Riesgos!$A$6:$M$6,0)),0),MATCH(A$7,Riesgos!$A$6:$M$6,0)),"")</f>
        <v/>
      </c>
      <c r="B163" s="125" t="str">
        <f t="array" ref="B163">IFERROR(INDEX(Riesgos!$A$7:$M$64,MATCH(E163,INDEX(Riesgos!$A$7:$M$64,,MATCH(E$7,Riesgos!$A$6:$M$6,0)),0),MATCH(B$7,Riesgos!$A$6:$M$6,0)),"")</f>
        <v/>
      </c>
      <c r="C163" s="125"/>
      <c r="D163" s="126" t="str">
        <f t="array" ref="D163">IFERROR(INDEX(Riesgos!$A$7:$M$64,MATCH(E163,INDEX(Riesgos!$A$7:$M$64,,MATCH(E$7,Riesgos!$A$6:$M$6,0)),0),MATCH(D$7,Riesgos!$A$6:$M$6,0)),"")</f>
        <v/>
      </c>
      <c r="E163" s="127"/>
      <c r="F163" s="127"/>
      <c r="G163" s="128" t="str">
        <f t="shared" si="2"/>
        <v/>
      </c>
      <c r="H163" s="129"/>
      <c r="I163" s="142" t="str">
        <f>IF(A162=A163,IFERROR(IF(AND(#REF!="Probabilidad",#REF!="Probabilidad"),(#REF!-(+#REF!*#REF!)),IF(#REF!="Probabilidad",(#REF!-(+#REF!*#REF!)),IF(#REF!="Impacto",#REF!,""))),""),IFERROR(IF(#REF!="Probabilidad",(#REF!-(+#REF!*#REF!)),IF(#REF!="Impacto",#REF!,"")),""))</f>
        <v/>
      </c>
      <c r="J163" s="143" t="str">
        <f>IFERROR(IF(I163="","",IF(I163&lt;='Listas y tablas'!$L$3,"Muy Baja",IF(I163&lt;='Listas y tablas'!$L$4,"Baja",IF(I163&lt;='Listas y tablas'!$L$5,"Media",IF(I163&lt;='Listas y tablas'!$L$6,"Alta","Muy Alta"))))),"")</f>
        <v/>
      </c>
      <c r="K163" s="144"/>
      <c r="L163" s="145"/>
      <c r="M163" s="141"/>
      <c r="N163" s="141"/>
      <c r="O163" s="141"/>
      <c r="P163" s="141"/>
      <c r="Q163" s="157"/>
      <c r="R163" s="141"/>
      <c r="S163" s="141"/>
      <c r="T163" s="141"/>
      <c r="U163" s="141"/>
      <c r="V163" s="158"/>
      <c r="W163" s="141"/>
      <c r="X163" s="141"/>
      <c r="Y163" s="141"/>
      <c r="Z163" s="141"/>
      <c r="AA163" s="141"/>
      <c r="AB163" s="141"/>
      <c r="AC163" s="163"/>
      <c r="AD163" s="141"/>
      <c r="AE163" s="141"/>
      <c r="AF163" s="164"/>
      <c r="AG163" s="164"/>
      <c r="AH163" s="164"/>
      <c r="AI163" s="173"/>
      <c r="AJ163" s="162"/>
      <c r="AK163" s="162"/>
      <c r="AL163" s="162"/>
      <c r="AM163" s="164"/>
      <c r="AN163" s="174"/>
      <c r="AO163" s="182"/>
      <c r="AP163" s="180"/>
      <c r="AQ163" s="180"/>
      <c r="AR163" s="180"/>
      <c r="AS163" s="180"/>
      <c r="AT163" s="180"/>
      <c r="AU163" s="180"/>
      <c r="AV163" s="181"/>
      <c r="AW163" s="180"/>
      <c r="AX163" s="180"/>
      <c r="AY163" s="190"/>
      <c r="AZ163" s="190"/>
      <c r="BA163" s="190"/>
      <c r="BB163" s="190"/>
      <c r="BC163" s="189"/>
      <c r="BD163" s="189"/>
      <c r="BE163" s="189"/>
      <c r="BF163" s="196"/>
      <c r="BG163" s="190"/>
      <c r="BH163" s="190"/>
      <c r="BI163" s="194"/>
      <c r="BJ163" s="194"/>
      <c r="BK163" s="194"/>
      <c r="BL163" s="194"/>
      <c r="BM163" s="194"/>
      <c r="BN163" s="194"/>
      <c r="BO163" s="195"/>
      <c r="BP163" s="194"/>
      <c r="BQ163" s="194"/>
      <c r="BR163" s="202"/>
      <c r="BS163" s="202"/>
      <c r="BT163" s="202"/>
      <c r="BU163" s="202"/>
      <c r="BV163" s="201"/>
      <c r="BW163" s="201"/>
      <c r="BX163" s="201"/>
      <c r="BY163" s="202"/>
      <c r="BZ163" s="202"/>
      <c r="CA163" s="202"/>
    </row>
    <row r="164" spans="1:79" ht="151.5" customHeight="1">
      <c r="A164" s="121" t="str">
        <f t="array" ref="A164">IFERROR(INDEX(Riesgos!$A$7:$M$64,MATCH(E164,INDEX(Riesgos!$A$7:$M$64,,MATCH(E$7,Riesgos!$A$6:$M$6,0)),0),MATCH(A$7,Riesgos!$A$6:$M$6,0)),"")</f>
        <v/>
      </c>
      <c r="B164" s="125" t="str">
        <f t="array" ref="B164">IFERROR(INDEX(Riesgos!$A$7:$M$64,MATCH(E164,INDEX(Riesgos!$A$7:$M$64,,MATCH(E$7,Riesgos!$A$6:$M$6,0)),0),MATCH(B$7,Riesgos!$A$6:$M$6,0)),"")</f>
        <v/>
      </c>
      <c r="C164" s="125"/>
      <c r="D164" s="126" t="str">
        <f t="array" ref="D164">IFERROR(INDEX(Riesgos!$A$7:$M$64,MATCH(E164,INDEX(Riesgos!$A$7:$M$64,,MATCH(E$7,Riesgos!$A$6:$M$6,0)),0),MATCH(D$7,Riesgos!$A$6:$M$6,0)),"")</f>
        <v/>
      </c>
      <c r="E164" s="127"/>
      <c r="F164" s="127"/>
      <c r="G164" s="128" t="str">
        <f t="shared" si="2"/>
        <v/>
      </c>
      <c r="H164" s="129"/>
      <c r="I164" s="142" t="str">
        <f>IF(A163=A164,IFERROR(IF(AND(#REF!="Probabilidad",#REF!="Probabilidad"),(#REF!-(+#REF!*#REF!)),IF(#REF!="Probabilidad",(#REF!-(+#REF!*#REF!)),IF(#REF!="Impacto",#REF!,""))),""),IFERROR(IF(#REF!="Probabilidad",(#REF!-(+#REF!*#REF!)),IF(#REF!="Impacto",#REF!,"")),""))</f>
        <v/>
      </c>
      <c r="J164" s="143" t="str">
        <f>IFERROR(IF(I164="","",IF(I164&lt;='Listas y tablas'!$L$3,"Muy Baja",IF(I164&lt;='Listas y tablas'!$L$4,"Baja",IF(I164&lt;='Listas y tablas'!$L$5,"Media",IF(I164&lt;='Listas y tablas'!$L$6,"Alta","Muy Alta"))))),"")</f>
        <v/>
      </c>
      <c r="K164" s="144"/>
      <c r="L164" s="145"/>
      <c r="M164" s="141"/>
      <c r="N164" s="141"/>
      <c r="O164" s="141"/>
      <c r="P164" s="141"/>
      <c r="Q164" s="157"/>
      <c r="R164" s="141"/>
      <c r="S164" s="141"/>
      <c r="T164" s="141"/>
      <c r="U164" s="141"/>
      <c r="V164" s="158"/>
      <c r="W164" s="141"/>
      <c r="X164" s="141"/>
      <c r="Y164" s="141"/>
      <c r="Z164" s="141"/>
      <c r="AA164" s="141"/>
      <c r="AB164" s="141"/>
      <c r="AC164" s="163"/>
      <c r="AD164" s="141"/>
      <c r="AE164" s="141"/>
      <c r="AF164" s="164"/>
      <c r="AG164" s="164"/>
      <c r="AH164" s="164"/>
      <c r="AI164" s="173"/>
      <c r="AJ164" s="162"/>
      <c r="AK164" s="162"/>
      <c r="AL164" s="162"/>
      <c r="AM164" s="164"/>
      <c r="AN164" s="174"/>
      <c r="AO164" s="182"/>
      <c r="AP164" s="180"/>
      <c r="AQ164" s="180"/>
      <c r="AR164" s="180"/>
      <c r="AS164" s="180"/>
      <c r="AT164" s="180"/>
      <c r="AU164" s="180"/>
      <c r="AV164" s="181"/>
      <c r="AW164" s="180"/>
      <c r="AX164" s="180"/>
      <c r="AY164" s="190"/>
      <c r="AZ164" s="190"/>
      <c r="BA164" s="190"/>
      <c r="BB164" s="190"/>
      <c r="BC164" s="189"/>
      <c r="BD164" s="189"/>
      <c r="BE164" s="189"/>
      <c r="BF164" s="196"/>
      <c r="BG164" s="190"/>
      <c r="BH164" s="190"/>
      <c r="BI164" s="194"/>
      <c r="BJ164" s="194"/>
      <c r="BK164" s="194"/>
      <c r="BL164" s="194"/>
      <c r="BM164" s="194"/>
      <c r="BN164" s="194"/>
      <c r="BO164" s="195"/>
      <c r="BP164" s="194"/>
      <c r="BQ164" s="194"/>
      <c r="BR164" s="202"/>
      <c r="BS164" s="202"/>
      <c r="BT164" s="202"/>
      <c r="BU164" s="202"/>
      <c r="BV164" s="201"/>
      <c r="BW164" s="201"/>
      <c r="BX164" s="201"/>
      <c r="BY164" s="202"/>
      <c r="BZ164" s="202"/>
      <c r="CA164" s="202"/>
    </row>
    <row r="165" spans="1:79" ht="151.5" customHeight="1">
      <c r="A165" s="121" t="str">
        <f t="array" ref="A165">IFERROR(INDEX(Riesgos!$A$7:$M$64,MATCH(E165,INDEX(Riesgos!$A$7:$M$64,,MATCH(E$7,Riesgos!$A$6:$M$6,0)),0),MATCH(A$7,Riesgos!$A$6:$M$6,0)),"")</f>
        <v/>
      </c>
      <c r="B165" s="125" t="str">
        <f t="array" ref="B165">IFERROR(INDEX(Riesgos!$A$7:$M$64,MATCH(E165,INDEX(Riesgos!$A$7:$M$64,,MATCH(E$7,Riesgos!$A$6:$M$6,0)),0),MATCH(B$7,Riesgos!$A$6:$M$6,0)),"")</f>
        <v/>
      </c>
      <c r="C165" s="125"/>
      <c r="D165" s="126" t="str">
        <f t="array" ref="D165">IFERROR(INDEX(Riesgos!$A$7:$M$64,MATCH(E165,INDEX(Riesgos!$A$7:$M$64,,MATCH(E$7,Riesgos!$A$6:$M$6,0)),0),MATCH(D$7,Riesgos!$A$6:$M$6,0)),"")</f>
        <v/>
      </c>
      <c r="E165" s="127"/>
      <c r="F165" s="127"/>
      <c r="G165" s="128" t="str">
        <f t="shared" si="2"/>
        <v/>
      </c>
      <c r="H165" s="129"/>
      <c r="I165" s="142" t="str">
        <f>IF(A164=A165,IFERROR(IF(AND(#REF!="Probabilidad",#REF!="Probabilidad"),(#REF!-(+#REF!*#REF!)),IF(#REF!="Probabilidad",(#REF!-(+#REF!*#REF!)),IF(#REF!="Impacto",#REF!,""))),""),IFERROR(IF(#REF!="Probabilidad",(#REF!-(+#REF!*#REF!)),IF(#REF!="Impacto",#REF!,"")),""))</f>
        <v/>
      </c>
      <c r="J165" s="143" t="str">
        <f>IFERROR(IF(I165="","",IF(I165&lt;='Listas y tablas'!$L$3,"Muy Baja",IF(I165&lt;='Listas y tablas'!$L$4,"Baja",IF(I165&lt;='Listas y tablas'!$L$5,"Media",IF(I165&lt;='Listas y tablas'!$L$6,"Alta","Muy Alta"))))),"")</f>
        <v/>
      </c>
      <c r="K165" s="144"/>
      <c r="L165" s="145"/>
      <c r="M165" s="141"/>
      <c r="N165" s="141"/>
      <c r="O165" s="141"/>
      <c r="P165" s="141"/>
      <c r="Q165" s="157"/>
      <c r="R165" s="141"/>
      <c r="S165" s="141"/>
      <c r="T165" s="141"/>
      <c r="U165" s="141"/>
      <c r="V165" s="158"/>
      <c r="W165" s="141"/>
      <c r="X165" s="141"/>
      <c r="Y165" s="141"/>
      <c r="Z165" s="141"/>
      <c r="AA165" s="141"/>
      <c r="AB165" s="141"/>
      <c r="AC165" s="163"/>
      <c r="AD165" s="141"/>
      <c r="AE165" s="141"/>
      <c r="AF165" s="164"/>
      <c r="AG165" s="164"/>
      <c r="AH165" s="164"/>
      <c r="AI165" s="173"/>
      <c r="AJ165" s="162"/>
      <c r="AK165" s="162"/>
      <c r="AL165" s="162"/>
      <c r="AM165" s="164"/>
      <c r="AN165" s="174"/>
      <c r="AO165" s="182"/>
      <c r="AP165" s="180"/>
      <c r="AQ165" s="180"/>
      <c r="AR165" s="180"/>
      <c r="AS165" s="180"/>
      <c r="AT165" s="180"/>
      <c r="AU165" s="180"/>
      <c r="AV165" s="181"/>
      <c r="AW165" s="180"/>
      <c r="AX165" s="180"/>
      <c r="AY165" s="190"/>
      <c r="AZ165" s="190"/>
      <c r="BA165" s="190"/>
      <c r="BB165" s="190"/>
      <c r="BC165" s="189"/>
      <c r="BD165" s="189"/>
      <c r="BE165" s="189"/>
      <c r="BF165" s="196"/>
      <c r="BG165" s="190"/>
      <c r="BH165" s="190"/>
      <c r="BI165" s="194"/>
      <c r="BJ165" s="194"/>
      <c r="BK165" s="194"/>
      <c r="BL165" s="194"/>
      <c r="BM165" s="194"/>
      <c r="BN165" s="194"/>
      <c r="BO165" s="195"/>
      <c r="BP165" s="194"/>
      <c r="BQ165" s="194"/>
      <c r="BR165" s="202"/>
      <c r="BS165" s="202"/>
      <c r="BT165" s="202"/>
      <c r="BU165" s="202"/>
      <c r="BV165" s="201"/>
      <c r="BW165" s="201"/>
      <c r="BX165" s="201"/>
      <c r="BY165" s="202"/>
      <c r="BZ165" s="202"/>
      <c r="CA165" s="202"/>
    </row>
    <row r="166" spans="1:79" ht="151.5" customHeight="1">
      <c r="A166" s="121" t="str">
        <f t="array" ref="A166">IFERROR(INDEX(Riesgos!$A$7:$M$64,MATCH(E166,INDEX(Riesgos!$A$7:$M$64,,MATCH(E$7,Riesgos!$A$6:$M$6,0)),0),MATCH(A$7,Riesgos!$A$6:$M$6,0)),"")</f>
        <v/>
      </c>
      <c r="B166" s="125" t="str">
        <f t="array" ref="B166">IFERROR(INDEX(Riesgos!$A$7:$M$64,MATCH(E166,INDEX(Riesgos!$A$7:$M$64,,MATCH(E$7,Riesgos!$A$6:$M$6,0)),0),MATCH(B$7,Riesgos!$A$6:$M$6,0)),"")</f>
        <v/>
      </c>
      <c r="C166" s="125"/>
      <c r="D166" s="126" t="str">
        <f t="array" ref="D166">IFERROR(INDEX(Riesgos!$A$7:$M$64,MATCH(E166,INDEX(Riesgos!$A$7:$M$64,,MATCH(E$7,Riesgos!$A$6:$M$6,0)),0),MATCH(D$7,Riesgos!$A$6:$M$6,0)),"")</f>
        <v/>
      </c>
      <c r="E166" s="127"/>
      <c r="F166" s="127"/>
      <c r="G166" s="128" t="str">
        <f t="shared" si="2"/>
        <v/>
      </c>
      <c r="H166" s="129"/>
      <c r="I166" s="142" t="str">
        <f>IF(A165=A166,IFERROR(IF(AND(#REF!="Probabilidad",#REF!="Probabilidad"),(#REF!-(+#REF!*#REF!)),IF(#REF!="Probabilidad",(#REF!-(+#REF!*#REF!)),IF(#REF!="Impacto",#REF!,""))),""),IFERROR(IF(#REF!="Probabilidad",(#REF!-(+#REF!*#REF!)),IF(#REF!="Impacto",#REF!,"")),""))</f>
        <v/>
      </c>
      <c r="J166" s="143" t="str">
        <f>IFERROR(IF(I166="","",IF(I166&lt;='Listas y tablas'!$L$3,"Muy Baja",IF(I166&lt;='Listas y tablas'!$L$4,"Baja",IF(I166&lt;='Listas y tablas'!$L$5,"Media",IF(I166&lt;='Listas y tablas'!$L$6,"Alta","Muy Alta"))))),"")</f>
        <v/>
      </c>
      <c r="K166" s="144"/>
      <c r="L166" s="145"/>
      <c r="M166" s="141"/>
      <c r="N166" s="141"/>
      <c r="O166" s="141"/>
      <c r="P166" s="141"/>
      <c r="Q166" s="157"/>
      <c r="R166" s="141"/>
      <c r="S166" s="141"/>
      <c r="T166" s="141"/>
      <c r="U166" s="141"/>
      <c r="V166" s="158"/>
      <c r="W166" s="141"/>
      <c r="X166" s="141"/>
      <c r="Y166" s="141"/>
      <c r="Z166" s="141"/>
      <c r="AA166" s="141"/>
      <c r="AB166" s="141"/>
      <c r="AC166" s="163"/>
      <c r="AD166" s="141"/>
      <c r="AE166" s="141"/>
      <c r="AF166" s="164"/>
      <c r="AG166" s="164"/>
      <c r="AH166" s="164"/>
      <c r="AI166" s="173"/>
      <c r="AJ166" s="162"/>
      <c r="AK166" s="162"/>
      <c r="AL166" s="162"/>
      <c r="AM166" s="164"/>
      <c r="AN166" s="174"/>
      <c r="AO166" s="182"/>
      <c r="AP166" s="180"/>
      <c r="AQ166" s="180"/>
      <c r="AR166" s="180"/>
      <c r="AS166" s="180"/>
      <c r="AT166" s="180"/>
      <c r="AU166" s="180"/>
      <c r="AV166" s="181"/>
      <c r="AW166" s="180"/>
      <c r="AX166" s="180"/>
      <c r="AY166" s="190"/>
      <c r="AZ166" s="190"/>
      <c r="BA166" s="190"/>
      <c r="BB166" s="190"/>
      <c r="BC166" s="189"/>
      <c r="BD166" s="189"/>
      <c r="BE166" s="189"/>
      <c r="BF166" s="196"/>
      <c r="BG166" s="190"/>
      <c r="BH166" s="190"/>
      <c r="BI166" s="194"/>
      <c r="BJ166" s="194"/>
      <c r="BK166" s="194"/>
      <c r="BL166" s="194"/>
      <c r="BM166" s="194"/>
      <c r="BN166" s="194"/>
      <c r="BO166" s="195"/>
      <c r="BP166" s="194"/>
      <c r="BQ166" s="194"/>
      <c r="BR166" s="202"/>
      <c r="BS166" s="202"/>
      <c r="BT166" s="202"/>
      <c r="BU166" s="202"/>
      <c r="BV166" s="201"/>
      <c r="BW166" s="201"/>
      <c r="BX166" s="201"/>
      <c r="BY166" s="202"/>
      <c r="BZ166" s="202"/>
      <c r="CA166" s="202"/>
    </row>
    <row r="167" spans="1:79" ht="151.5" customHeight="1">
      <c r="A167" s="121" t="str">
        <f t="array" ref="A167">IFERROR(INDEX(Riesgos!$A$7:$M$64,MATCH(E167,INDEX(Riesgos!$A$7:$M$64,,MATCH(E$7,Riesgos!$A$6:$M$6,0)),0),MATCH(A$7,Riesgos!$A$6:$M$6,0)),"")</f>
        <v/>
      </c>
      <c r="B167" s="125" t="str">
        <f t="array" ref="B167">IFERROR(INDEX(Riesgos!$A$7:$M$64,MATCH(E167,INDEX(Riesgos!$A$7:$M$64,,MATCH(E$7,Riesgos!$A$6:$M$6,0)),0),MATCH(B$7,Riesgos!$A$6:$M$6,0)),"")</f>
        <v/>
      </c>
      <c r="C167" s="125"/>
      <c r="D167" s="126" t="str">
        <f t="array" ref="D167">IFERROR(INDEX(Riesgos!$A$7:$M$64,MATCH(E167,INDEX(Riesgos!$A$7:$M$64,,MATCH(E$7,Riesgos!$A$6:$M$6,0)),0),MATCH(D$7,Riesgos!$A$6:$M$6,0)),"")</f>
        <v/>
      </c>
      <c r="E167" s="127"/>
      <c r="F167" s="127"/>
      <c r="G167" s="128" t="str">
        <f t="shared" si="2"/>
        <v/>
      </c>
      <c r="H167" s="129"/>
      <c r="I167" s="142" t="str">
        <f>IF(A166=A167,IFERROR(IF(AND(#REF!="Probabilidad",#REF!="Probabilidad"),(#REF!-(+#REF!*#REF!)),IF(#REF!="Probabilidad",(#REF!-(+#REF!*#REF!)),IF(#REF!="Impacto",#REF!,""))),""),IFERROR(IF(#REF!="Probabilidad",(#REF!-(+#REF!*#REF!)),IF(#REF!="Impacto",#REF!,"")),""))</f>
        <v/>
      </c>
      <c r="J167" s="143" t="str">
        <f>IFERROR(IF(I167="","",IF(I167&lt;='Listas y tablas'!$L$3,"Muy Baja",IF(I167&lt;='Listas y tablas'!$L$4,"Baja",IF(I167&lt;='Listas y tablas'!$L$5,"Media",IF(I167&lt;='Listas y tablas'!$L$6,"Alta","Muy Alta"))))),"")</f>
        <v/>
      </c>
      <c r="K167" s="144"/>
      <c r="L167" s="145"/>
      <c r="M167" s="141"/>
      <c r="N167" s="141"/>
      <c r="O167" s="141"/>
      <c r="P167" s="141"/>
      <c r="Q167" s="157"/>
      <c r="R167" s="141"/>
      <c r="S167" s="141"/>
      <c r="T167" s="141"/>
      <c r="U167" s="141"/>
      <c r="V167" s="158"/>
      <c r="W167" s="141"/>
      <c r="X167" s="141"/>
      <c r="Y167" s="141"/>
      <c r="Z167" s="141"/>
      <c r="AA167" s="141"/>
      <c r="AB167" s="141"/>
      <c r="AC167" s="163"/>
      <c r="AD167" s="141"/>
      <c r="AE167" s="141"/>
      <c r="AF167" s="164"/>
      <c r="AG167" s="164"/>
      <c r="AH167" s="164"/>
      <c r="AI167" s="173"/>
      <c r="AJ167" s="162"/>
      <c r="AK167" s="162"/>
      <c r="AL167" s="162"/>
      <c r="AM167" s="164"/>
      <c r="AN167" s="174"/>
      <c r="AO167" s="182"/>
      <c r="AP167" s="180"/>
      <c r="AQ167" s="180"/>
      <c r="AR167" s="180"/>
      <c r="AS167" s="180"/>
      <c r="AT167" s="180"/>
      <c r="AU167" s="180"/>
      <c r="AV167" s="181"/>
      <c r="AW167" s="180"/>
      <c r="AX167" s="180"/>
      <c r="AY167" s="190"/>
      <c r="AZ167" s="190"/>
      <c r="BA167" s="190"/>
      <c r="BB167" s="190"/>
      <c r="BC167" s="189"/>
      <c r="BD167" s="189"/>
      <c r="BE167" s="189"/>
      <c r="BF167" s="196"/>
      <c r="BG167" s="190"/>
      <c r="BH167" s="190"/>
      <c r="BI167" s="194"/>
      <c r="BJ167" s="194"/>
      <c r="BK167" s="194"/>
      <c r="BL167" s="194"/>
      <c r="BM167" s="194"/>
      <c r="BN167" s="194"/>
      <c r="BO167" s="195"/>
      <c r="BP167" s="194"/>
      <c r="BQ167" s="194"/>
      <c r="BR167" s="202"/>
      <c r="BS167" s="202"/>
      <c r="BT167" s="202"/>
      <c r="BU167" s="202"/>
      <c r="BV167" s="201"/>
      <c r="BW167" s="201"/>
      <c r="BX167" s="201"/>
      <c r="BY167" s="202"/>
      <c r="BZ167" s="202"/>
      <c r="CA167" s="202"/>
    </row>
    <row r="168" spans="1:79" ht="151.5" customHeight="1">
      <c r="A168" s="121" t="str">
        <f t="array" ref="A168">IFERROR(INDEX(Riesgos!$A$7:$M$64,MATCH(E168,INDEX(Riesgos!$A$7:$M$64,,MATCH(E$7,Riesgos!$A$6:$M$6,0)),0),MATCH(A$7,Riesgos!$A$6:$M$6,0)),"")</f>
        <v/>
      </c>
      <c r="B168" s="125" t="str">
        <f t="array" ref="B168">IFERROR(INDEX(Riesgos!$A$7:$M$64,MATCH(E168,INDEX(Riesgos!$A$7:$M$64,,MATCH(E$7,Riesgos!$A$6:$M$6,0)),0),MATCH(B$7,Riesgos!$A$6:$M$6,0)),"")</f>
        <v/>
      </c>
      <c r="C168" s="125"/>
      <c r="D168" s="126" t="str">
        <f t="array" ref="D168">IFERROR(INDEX(Riesgos!$A$7:$M$64,MATCH(E168,INDEX(Riesgos!$A$7:$M$64,,MATCH(E$7,Riesgos!$A$6:$M$6,0)),0),MATCH(D$7,Riesgos!$A$6:$M$6,0)),"")</f>
        <v/>
      </c>
      <c r="E168" s="127"/>
      <c r="F168" s="127"/>
      <c r="G168" s="128" t="str">
        <f t="shared" si="2"/>
        <v/>
      </c>
      <c r="H168" s="129"/>
      <c r="I168" s="142" t="str">
        <f>IF(A167=A168,IFERROR(IF(AND(#REF!="Probabilidad",#REF!="Probabilidad"),(#REF!-(+#REF!*#REF!)),IF(#REF!="Probabilidad",(#REF!-(+#REF!*#REF!)),IF(#REF!="Impacto",#REF!,""))),""),IFERROR(IF(#REF!="Probabilidad",(#REF!-(+#REF!*#REF!)),IF(#REF!="Impacto",#REF!,"")),""))</f>
        <v/>
      </c>
      <c r="J168" s="143" t="str">
        <f>IFERROR(IF(I168="","",IF(I168&lt;='Listas y tablas'!$L$3,"Muy Baja",IF(I168&lt;='Listas y tablas'!$L$4,"Baja",IF(I168&lt;='Listas y tablas'!$L$5,"Media",IF(I168&lt;='Listas y tablas'!$L$6,"Alta","Muy Alta"))))),"")</f>
        <v/>
      </c>
      <c r="K168" s="144"/>
      <c r="L168" s="145"/>
      <c r="M168" s="141"/>
      <c r="N168" s="141"/>
      <c r="O168" s="141"/>
      <c r="P168" s="141"/>
      <c r="Q168" s="157"/>
      <c r="R168" s="141"/>
      <c r="S168" s="141"/>
      <c r="T168" s="141"/>
      <c r="U168" s="141"/>
      <c r="V168" s="158"/>
      <c r="W168" s="141"/>
      <c r="X168" s="141"/>
      <c r="Y168" s="141"/>
      <c r="Z168" s="141"/>
      <c r="AA168" s="141"/>
      <c r="AB168" s="141"/>
      <c r="AC168" s="163"/>
      <c r="AD168" s="141"/>
      <c r="AE168" s="141"/>
      <c r="AF168" s="164"/>
      <c r="AG168" s="164"/>
      <c r="AH168" s="164"/>
      <c r="AI168" s="173"/>
      <c r="AJ168" s="162"/>
      <c r="AK168" s="162"/>
      <c r="AL168" s="162"/>
      <c r="AM168" s="164"/>
      <c r="AN168" s="174"/>
      <c r="AO168" s="182"/>
      <c r="AP168" s="180"/>
      <c r="AQ168" s="180"/>
      <c r="AR168" s="180"/>
      <c r="AS168" s="180"/>
      <c r="AT168" s="180"/>
      <c r="AU168" s="180"/>
      <c r="AV168" s="181"/>
      <c r="AW168" s="180"/>
      <c r="AX168" s="180"/>
      <c r="AY168" s="190"/>
      <c r="AZ168" s="190"/>
      <c r="BA168" s="190"/>
      <c r="BB168" s="190"/>
      <c r="BC168" s="189"/>
      <c r="BD168" s="189"/>
      <c r="BE168" s="189"/>
      <c r="BF168" s="196"/>
      <c r="BG168" s="190"/>
      <c r="BH168" s="190"/>
      <c r="BI168" s="194"/>
      <c r="BJ168" s="194"/>
      <c r="BK168" s="194"/>
      <c r="BL168" s="194"/>
      <c r="BM168" s="194"/>
      <c r="BN168" s="194"/>
      <c r="BO168" s="195"/>
      <c r="BP168" s="194"/>
      <c r="BQ168" s="194"/>
      <c r="BR168" s="202"/>
      <c r="BS168" s="202"/>
      <c r="BT168" s="202"/>
      <c r="BU168" s="202"/>
      <c r="BV168" s="201"/>
      <c r="BW168" s="201"/>
      <c r="BX168" s="201"/>
      <c r="BY168" s="202"/>
      <c r="BZ168" s="202"/>
      <c r="CA168" s="202"/>
    </row>
    <row r="169" spans="1:79" ht="151.5" customHeight="1">
      <c r="A169" s="121" t="str">
        <f t="array" ref="A169">IFERROR(INDEX(Riesgos!$A$7:$M$64,MATCH(E169,INDEX(Riesgos!$A$7:$M$64,,MATCH(E$7,Riesgos!$A$6:$M$6,0)),0),MATCH(A$7,Riesgos!$A$6:$M$6,0)),"")</f>
        <v/>
      </c>
      <c r="B169" s="125" t="str">
        <f t="array" ref="B169">IFERROR(INDEX(Riesgos!$A$7:$M$64,MATCH(E169,INDEX(Riesgos!$A$7:$M$64,,MATCH(E$7,Riesgos!$A$6:$M$6,0)),0),MATCH(B$7,Riesgos!$A$6:$M$6,0)),"")</f>
        <v/>
      </c>
      <c r="C169" s="125"/>
      <c r="D169" s="126" t="str">
        <f t="array" ref="D169">IFERROR(INDEX(Riesgos!$A$7:$M$64,MATCH(E169,INDEX(Riesgos!$A$7:$M$64,,MATCH(E$7,Riesgos!$A$6:$M$6,0)),0),MATCH(D$7,Riesgos!$A$6:$M$6,0)),"")</f>
        <v/>
      </c>
      <c r="E169" s="127"/>
      <c r="F169" s="127"/>
      <c r="G169" s="128" t="str">
        <f t="shared" si="2"/>
        <v/>
      </c>
      <c r="H169" s="129"/>
      <c r="I169" s="142" t="str">
        <f>IF(A168=A169,IFERROR(IF(AND(#REF!="Probabilidad",#REF!="Probabilidad"),(#REF!-(+#REF!*#REF!)),IF(#REF!="Probabilidad",(#REF!-(+#REF!*#REF!)),IF(#REF!="Impacto",#REF!,""))),""),IFERROR(IF(#REF!="Probabilidad",(#REF!-(+#REF!*#REF!)),IF(#REF!="Impacto",#REF!,"")),""))</f>
        <v/>
      </c>
      <c r="J169" s="143" t="str">
        <f>IFERROR(IF(I169="","",IF(I169&lt;='Listas y tablas'!$L$3,"Muy Baja",IF(I169&lt;='Listas y tablas'!$L$4,"Baja",IF(I169&lt;='Listas y tablas'!$L$5,"Media",IF(I169&lt;='Listas y tablas'!$L$6,"Alta","Muy Alta"))))),"")</f>
        <v/>
      </c>
      <c r="K169" s="144"/>
      <c r="L169" s="145"/>
      <c r="M169" s="141"/>
      <c r="N169" s="141"/>
      <c r="O169" s="141"/>
      <c r="P169" s="141"/>
      <c r="Q169" s="157"/>
      <c r="R169" s="141"/>
      <c r="S169" s="141"/>
      <c r="T169" s="141"/>
      <c r="U169" s="141"/>
      <c r="V169" s="158"/>
      <c r="W169" s="141"/>
      <c r="X169" s="141"/>
      <c r="Y169" s="141"/>
      <c r="Z169" s="141"/>
      <c r="AA169" s="141"/>
      <c r="AB169" s="141"/>
      <c r="AC169" s="163"/>
      <c r="AD169" s="141"/>
      <c r="AE169" s="141"/>
      <c r="AF169" s="164"/>
      <c r="AG169" s="164"/>
      <c r="AH169" s="164"/>
      <c r="AI169" s="173"/>
      <c r="AJ169" s="162"/>
      <c r="AK169" s="162"/>
      <c r="AL169" s="162"/>
      <c r="AM169" s="164"/>
      <c r="AN169" s="174"/>
      <c r="AO169" s="182"/>
      <c r="AP169" s="180"/>
      <c r="AQ169" s="180"/>
      <c r="AR169" s="180"/>
      <c r="AS169" s="180"/>
      <c r="AT169" s="180"/>
      <c r="AU169" s="180"/>
      <c r="AV169" s="181"/>
      <c r="AW169" s="180"/>
      <c r="AX169" s="180"/>
      <c r="AY169" s="190"/>
      <c r="AZ169" s="190"/>
      <c r="BA169" s="190"/>
      <c r="BB169" s="190"/>
      <c r="BC169" s="189"/>
      <c r="BD169" s="189"/>
      <c r="BE169" s="189"/>
      <c r="BF169" s="196"/>
      <c r="BG169" s="190"/>
      <c r="BH169" s="190"/>
      <c r="BI169" s="194"/>
      <c r="BJ169" s="194"/>
      <c r="BK169" s="194"/>
      <c r="BL169" s="194"/>
      <c r="BM169" s="194"/>
      <c r="BN169" s="194"/>
      <c r="BO169" s="195"/>
      <c r="BP169" s="194"/>
      <c r="BQ169" s="194"/>
      <c r="BR169" s="202"/>
      <c r="BS169" s="202"/>
      <c r="BT169" s="202"/>
      <c r="BU169" s="202"/>
      <c r="BV169" s="201"/>
      <c r="BW169" s="201"/>
      <c r="BX169" s="201"/>
      <c r="BY169" s="202"/>
      <c r="BZ169" s="202"/>
      <c r="CA169" s="202"/>
    </row>
    <row r="170" spans="1:79" ht="151.5" customHeight="1">
      <c r="A170" s="121" t="str">
        <f t="array" ref="A170">IFERROR(INDEX(Riesgos!$A$7:$M$64,MATCH(E170,INDEX(Riesgos!$A$7:$M$64,,MATCH(E$7,Riesgos!$A$6:$M$6,0)),0),MATCH(A$7,Riesgos!$A$6:$M$6,0)),"")</f>
        <v/>
      </c>
      <c r="B170" s="125" t="str">
        <f t="array" ref="B170">IFERROR(INDEX(Riesgos!$A$7:$M$64,MATCH(E170,INDEX(Riesgos!$A$7:$M$64,,MATCH(E$7,Riesgos!$A$6:$M$6,0)),0),MATCH(B$7,Riesgos!$A$6:$M$6,0)),"")</f>
        <v/>
      </c>
      <c r="C170" s="125"/>
      <c r="D170" s="126" t="str">
        <f t="array" ref="D170">IFERROR(INDEX(Riesgos!$A$7:$M$64,MATCH(E170,INDEX(Riesgos!$A$7:$M$64,,MATCH(E$7,Riesgos!$A$6:$M$6,0)),0),MATCH(D$7,Riesgos!$A$6:$M$6,0)),"")</f>
        <v/>
      </c>
      <c r="E170" s="127"/>
      <c r="F170" s="127"/>
      <c r="G170" s="128" t="str">
        <f t="shared" si="2"/>
        <v/>
      </c>
      <c r="H170" s="129"/>
      <c r="I170" s="142" t="str">
        <f>IF(A169=A170,IFERROR(IF(AND(#REF!="Probabilidad",#REF!="Probabilidad"),(#REF!-(+#REF!*#REF!)),IF(#REF!="Probabilidad",(#REF!-(+#REF!*#REF!)),IF(#REF!="Impacto",#REF!,""))),""),IFERROR(IF(#REF!="Probabilidad",(#REF!-(+#REF!*#REF!)),IF(#REF!="Impacto",#REF!,"")),""))</f>
        <v/>
      </c>
      <c r="J170" s="143" t="str">
        <f>IFERROR(IF(I170="","",IF(I170&lt;='Listas y tablas'!$L$3,"Muy Baja",IF(I170&lt;='Listas y tablas'!$L$4,"Baja",IF(I170&lt;='Listas y tablas'!$L$5,"Media",IF(I170&lt;='Listas y tablas'!$L$6,"Alta","Muy Alta"))))),"")</f>
        <v/>
      </c>
      <c r="K170" s="144"/>
      <c r="L170" s="145"/>
      <c r="M170" s="141"/>
      <c r="N170" s="141"/>
      <c r="O170" s="141"/>
      <c r="P170" s="141"/>
      <c r="Q170" s="157"/>
      <c r="R170" s="141"/>
      <c r="S170" s="141"/>
      <c r="T170" s="141"/>
      <c r="U170" s="141"/>
      <c r="V170" s="158"/>
      <c r="W170" s="141"/>
      <c r="X170" s="141"/>
      <c r="Y170" s="141"/>
      <c r="Z170" s="141"/>
      <c r="AA170" s="141"/>
      <c r="AB170" s="141"/>
      <c r="AC170" s="163"/>
      <c r="AD170" s="141"/>
      <c r="AE170" s="141"/>
      <c r="AF170" s="164"/>
      <c r="AG170" s="164"/>
      <c r="AH170" s="164"/>
      <c r="AI170" s="173"/>
      <c r="AJ170" s="162"/>
      <c r="AK170" s="162"/>
      <c r="AL170" s="162"/>
      <c r="AM170" s="164"/>
      <c r="AN170" s="174"/>
      <c r="AO170" s="182"/>
      <c r="AP170" s="180"/>
      <c r="AQ170" s="180"/>
      <c r="AR170" s="180"/>
      <c r="AS170" s="180"/>
      <c r="AT170" s="180"/>
      <c r="AU170" s="180"/>
      <c r="AV170" s="181"/>
      <c r="AW170" s="180"/>
      <c r="AX170" s="180"/>
      <c r="AY170" s="190"/>
      <c r="AZ170" s="190"/>
      <c r="BA170" s="190"/>
      <c r="BB170" s="190"/>
      <c r="BC170" s="189"/>
      <c r="BD170" s="189"/>
      <c r="BE170" s="189"/>
      <c r="BF170" s="196"/>
      <c r="BG170" s="190"/>
      <c r="BH170" s="190"/>
      <c r="BI170" s="194"/>
      <c r="BJ170" s="194"/>
      <c r="BK170" s="194"/>
      <c r="BL170" s="194"/>
      <c r="BM170" s="194"/>
      <c r="BN170" s="194"/>
      <c r="BO170" s="195"/>
      <c r="BP170" s="194"/>
      <c r="BQ170" s="194"/>
      <c r="BR170" s="202"/>
      <c r="BS170" s="202"/>
      <c r="BT170" s="202"/>
      <c r="BU170" s="202"/>
      <c r="BV170" s="201"/>
      <c r="BW170" s="201"/>
      <c r="BX170" s="201"/>
      <c r="BY170" s="202"/>
      <c r="BZ170" s="202"/>
      <c r="CA170" s="202"/>
    </row>
    <row r="171" spans="1:79" ht="151.5" customHeight="1">
      <c r="A171" s="121" t="str">
        <f t="array" ref="A171">IFERROR(INDEX(Riesgos!$A$7:$M$64,MATCH(E171,INDEX(Riesgos!$A$7:$M$64,,MATCH(E$7,Riesgos!$A$6:$M$6,0)),0),MATCH(A$7,Riesgos!$A$6:$M$6,0)),"")</f>
        <v/>
      </c>
      <c r="B171" s="125" t="str">
        <f t="array" ref="B171">IFERROR(INDEX(Riesgos!$A$7:$M$64,MATCH(E171,INDEX(Riesgos!$A$7:$M$64,,MATCH(E$7,Riesgos!$A$6:$M$6,0)),0),MATCH(B$7,Riesgos!$A$6:$M$6,0)),"")</f>
        <v/>
      </c>
      <c r="C171" s="125"/>
      <c r="D171" s="126" t="str">
        <f t="array" ref="D171">IFERROR(INDEX(Riesgos!$A$7:$M$64,MATCH(E171,INDEX(Riesgos!$A$7:$M$64,,MATCH(E$7,Riesgos!$A$6:$M$6,0)),0),MATCH(D$7,Riesgos!$A$6:$M$6,0)),"")</f>
        <v/>
      </c>
      <c r="E171" s="127"/>
      <c r="F171" s="127"/>
      <c r="G171" s="128" t="str">
        <f t="shared" si="2"/>
        <v/>
      </c>
      <c r="H171" s="129"/>
      <c r="I171" s="142" t="str">
        <f>IF(A170=A171,IFERROR(IF(AND(#REF!="Probabilidad",#REF!="Probabilidad"),(#REF!-(+#REF!*#REF!)),IF(#REF!="Probabilidad",(#REF!-(+#REF!*#REF!)),IF(#REF!="Impacto",#REF!,""))),""),IFERROR(IF(#REF!="Probabilidad",(#REF!-(+#REF!*#REF!)),IF(#REF!="Impacto",#REF!,"")),""))</f>
        <v/>
      </c>
      <c r="J171" s="143" t="str">
        <f>IFERROR(IF(I171="","",IF(I171&lt;='Listas y tablas'!$L$3,"Muy Baja",IF(I171&lt;='Listas y tablas'!$L$4,"Baja",IF(I171&lt;='Listas y tablas'!$L$5,"Media",IF(I171&lt;='Listas y tablas'!$L$6,"Alta","Muy Alta"))))),"")</f>
        <v/>
      </c>
      <c r="K171" s="144"/>
      <c r="L171" s="145"/>
      <c r="M171" s="141"/>
      <c r="N171" s="141"/>
      <c r="O171" s="141"/>
      <c r="P171" s="141"/>
      <c r="Q171" s="157"/>
      <c r="R171" s="141"/>
      <c r="S171" s="141"/>
      <c r="T171" s="141"/>
      <c r="U171" s="141"/>
      <c r="V171" s="158"/>
      <c r="W171" s="141"/>
      <c r="X171" s="141"/>
      <c r="Y171" s="141"/>
      <c r="Z171" s="141"/>
      <c r="AA171" s="141"/>
      <c r="AB171" s="141"/>
      <c r="AC171" s="163"/>
      <c r="AD171" s="141"/>
      <c r="AE171" s="141"/>
      <c r="AF171" s="164"/>
      <c r="AG171" s="164"/>
      <c r="AH171" s="164"/>
      <c r="AI171" s="173"/>
      <c r="AJ171" s="162"/>
      <c r="AK171" s="162"/>
      <c r="AL171" s="162"/>
      <c r="AM171" s="164"/>
      <c r="AN171" s="174"/>
      <c r="AO171" s="182"/>
      <c r="AP171" s="180"/>
      <c r="AQ171" s="180"/>
      <c r="AR171" s="180"/>
      <c r="AS171" s="180"/>
      <c r="AT171" s="180"/>
      <c r="AU171" s="180"/>
      <c r="AV171" s="181"/>
      <c r="AW171" s="180"/>
      <c r="AX171" s="180"/>
      <c r="AY171" s="190"/>
      <c r="AZ171" s="190"/>
      <c r="BA171" s="190"/>
      <c r="BB171" s="190"/>
      <c r="BC171" s="189"/>
      <c r="BD171" s="189"/>
      <c r="BE171" s="189"/>
      <c r="BF171" s="196"/>
      <c r="BG171" s="190"/>
      <c r="BH171" s="190"/>
      <c r="BI171" s="194"/>
      <c r="BJ171" s="194"/>
      <c r="BK171" s="194"/>
      <c r="BL171" s="194"/>
      <c r="BM171" s="194"/>
      <c r="BN171" s="194"/>
      <c r="BO171" s="195"/>
      <c r="BP171" s="194"/>
      <c r="BQ171" s="194"/>
      <c r="BR171" s="202"/>
      <c r="BS171" s="202"/>
      <c r="BT171" s="202"/>
      <c r="BU171" s="202"/>
      <c r="BV171" s="201"/>
      <c r="BW171" s="201"/>
      <c r="BX171" s="201"/>
      <c r="BY171" s="202"/>
      <c r="BZ171" s="202"/>
      <c r="CA171" s="202"/>
    </row>
    <row r="172" spans="1:79" ht="151.5" customHeight="1">
      <c r="A172" s="121" t="str">
        <f t="array" ref="A172">IFERROR(INDEX(Riesgos!$A$7:$M$64,MATCH(E172,INDEX(Riesgos!$A$7:$M$64,,MATCH(E$7,Riesgos!$A$6:$M$6,0)),0),MATCH(A$7,Riesgos!$A$6:$M$6,0)),"")</f>
        <v/>
      </c>
      <c r="B172" s="125" t="str">
        <f t="array" ref="B172">IFERROR(INDEX(Riesgos!$A$7:$M$64,MATCH(E172,INDEX(Riesgos!$A$7:$M$64,,MATCH(E$7,Riesgos!$A$6:$M$6,0)),0),MATCH(B$7,Riesgos!$A$6:$M$6,0)),"")</f>
        <v/>
      </c>
      <c r="C172" s="125"/>
      <c r="D172" s="126" t="str">
        <f t="array" ref="D172">IFERROR(INDEX(Riesgos!$A$7:$M$64,MATCH(E172,INDEX(Riesgos!$A$7:$M$64,,MATCH(E$7,Riesgos!$A$6:$M$6,0)),0),MATCH(D$7,Riesgos!$A$6:$M$6,0)),"")</f>
        <v/>
      </c>
      <c r="E172" s="127"/>
      <c r="F172" s="127"/>
      <c r="G172" s="128" t="str">
        <f t="shared" si="2"/>
        <v/>
      </c>
      <c r="H172" s="129"/>
      <c r="I172" s="142" t="str">
        <f>IF(A171=A172,IFERROR(IF(AND(#REF!="Probabilidad",#REF!="Probabilidad"),(#REF!-(+#REF!*#REF!)),IF(#REF!="Probabilidad",(#REF!-(+#REF!*#REF!)),IF(#REF!="Impacto",#REF!,""))),""),IFERROR(IF(#REF!="Probabilidad",(#REF!-(+#REF!*#REF!)),IF(#REF!="Impacto",#REF!,"")),""))</f>
        <v/>
      </c>
      <c r="J172" s="143" t="str">
        <f>IFERROR(IF(I172="","",IF(I172&lt;='Listas y tablas'!$L$3,"Muy Baja",IF(I172&lt;='Listas y tablas'!$L$4,"Baja",IF(I172&lt;='Listas y tablas'!$L$5,"Media",IF(I172&lt;='Listas y tablas'!$L$6,"Alta","Muy Alta"))))),"")</f>
        <v/>
      </c>
      <c r="K172" s="144"/>
      <c r="L172" s="145"/>
      <c r="M172" s="141"/>
      <c r="N172" s="141"/>
      <c r="O172" s="141"/>
      <c r="P172" s="141"/>
      <c r="Q172" s="157"/>
      <c r="R172" s="141"/>
      <c r="S172" s="141"/>
      <c r="T172" s="141"/>
      <c r="U172" s="141"/>
      <c r="V172" s="158"/>
      <c r="W172" s="141"/>
      <c r="X172" s="141"/>
      <c r="Y172" s="141"/>
      <c r="Z172" s="141"/>
      <c r="AA172" s="141"/>
      <c r="AB172" s="141"/>
      <c r="AC172" s="163"/>
      <c r="AD172" s="141"/>
      <c r="AE172" s="141"/>
      <c r="AF172" s="164"/>
      <c r="AG172" s="164"/>
      <c r="AH172" s="164"/>
      <c r="AI172" s="173"/>
      <c r="AJ172" s="162"/>
      <c r="AK172" s="162"/>
      <c r="AL172" s="162"/>
      <c r="AM172" s="164"/>
      <c r="AN172" s="174"/>
      <c r="AO172" s="182"/>
      <c r="AP172" s="180"/>
      <c r="AQ172" s="180"/>
      <c r="AR172" s="180"/>
      <c r="AS172" s="180"/>
      <c r="AT172" s="180"/>
      <c r="AU172" s="180"/>
      <c r="AV172" s="181"/>
      <c r="AW172" s="180"/>
      <c r="AX172" s="180"/>
      <c r="AY172" s="190"/>
      <c r="AZ172" s="190"/>
      <c r="BA172" s="190"/>
      <c r="BB172" s="190"/>
      <c r="BC172" s="189"/>
      <c r="BD172" s="189"/>
      <c r="BE172" s="189"/>
      <c r="BF172" s="196"/>
      <c r="BG172" s="190"/>
      <c r="BH172" s="190"/>
      <c r="BI172" s="194"/>
      <c r="BJ172" s="194"/>
      <c r="BK172" s="194"/>
      <c r="BL172" s="194"/>
      <c r="BM172" s="194"/>
      <c r="BN172" s="194"/>
      <c r="BO172" s="195"/>
      <c r="BP172" s="194"/>
      <c r="BQ172" s="194"/>
      <c r="BR172" s="202"/>
      <c r="BS172" s="202"/>
      <c r="BT172" s="202"/>
      <c r="BU172" s="202"/>
      <c r="BV172" s="201"/>
      <c r="BW172" s="201"/>
      <c r="BX172" s="201"/>
      <c r="BY172" s="202"/>
      <c r="BZ172" s="202"/>
      <c r="CA172" s="202"/>
    </row>
    <row r="173" spans="1:79" ht="151.5" customHeight="1">
      <c r="A173" s="121" t="str">
        <f t="array" ref="A173">IFERROR(INDEX(Riesgos!$A$7:$M$64,MATCH(E173,INDEX(Riesgos!$A$7:$M$64,,MATCH(E$7,Riesgos!$A$6:$M$6,0)),0),MATCH(A$7,Riesgos!$A$6:$M$6,0)),"")</f>
        <v/>
      </c>
      <c r="B173" s="125" t="str">
        <f t="array" ref="B173">IFERROR(INDEX(Riesgos!$A$7:$M$64,MATCH(E173,INDEX(Riesgos!$A$7:$M$64,,MATCH(E$7,Riesgos!$A$6:$M$6,0)),0),MATCH(B$7,Riesgos!$A$6:$M$6,0)),"")</f>
        <v/>
      </c>
      <c r="C173" s="125"/>
      <c r="D173" s="126" t="str">
        <f t="array" ref="D173">IFERROR(INDEX(Riesgos!$A$7:$M$64,MATCH(E173,INDEX(Riesgos!$A$7:$M$64,,MATCH(E$7,Riesgos!$A$6:$M$6,0)),0),MATCH(D$7,Riesgos!$A$6:$M$6,0)),"")</f>
        <v/>
      </c>
      <c r="E173" s="127"/>
      <c r="F173" s="127"/>
      <c r="G173" s="128" t="str">
        <f t="shared" si="2"/>
        <v/>
      </c>
      <c r="H173" s="129"/>
      <c r="I173" s="142" t="str">
        <f>IF(A172=A173,IFERROR(IF(AND(#REF!="Probabilidad",#REF!="Probabilidad"),(#REF!-(+#REF!*#REF!)),IF(#REF!="Probabilidad",(#REF!-(+#REF!*#REF!)),IF(#REF!="Impacto",#REF!,""))),""),IFERROR(IF(#REF!="Probabilidad",(#REF!-(+#REF!*#REF!)),IF(#REF!="Impacto",#REF!,"")),""))</f>
        <v/>
      </c>
      <c r="J173" s="143" t="str">
        <f>IFERROR(IF(I173="","",IF(I173&lt;='Listas y tablas'!$L$3,"Muy Baja",IF(I173&lt;='Listas y tablas'!$L$4,"Baja",IF(I173&lt;='Listas y tablas'!$L$5,"Media",IF(I173&lt;='Listas y tablas'!$L$6,"Alta","Muy Alta"))))),"")</f>
        <v/>
      </c>
      <c r="K173" s="144"/>
      <c r="L173" s="145"/>
      <c r="M173" s="141"/>
      <c r="N173" s="141"/>
      <c r="O173" s="141"/>
      <c r="P173" s="141"/>
      <c r="Q173" s="157"/>
      <c r="R173" s="141"/>
      <c r="S173" s="141"/>
      <c r="T173" s="141"/>
      <c r="U173" s="141"/>
      <c r="V173" s="158"/>
      <c r="W173" s="141"/>
      <c r="X173" s="141"/>
      <c r="Y173" s="141"/>
      <c r="Z173" s="141"/>
      <c r="AA173" s="141"/>
      <c r="AB173" s="141"/>
      <c r="AC173" s="163"/>
      <c r="AD173" s="141"/>
      <c r="AE173" s="141"/>
      <c r="AF173" s="164"/>
      <c r="AG173" s="164"/>
      <c r="AH173" s="164"/>
      <c r="AI173" s="173"/>
      <c r="AJ173" s="162"/>
      <c r="AK173" s="162"/>
      <c r="AL173" s="162"/>
      <c r="AM173" s="164"/>
      <c r="AN173" s="174"/>
      <c r="AO173" s="182"/>
      <c r="AP173" s="180"/>
      <c r="AQ173" s="180"/>
      <c r="AR173" s="180"/>
      <c r="AS173" s="180"/>
      <c r="AT173" s="180"/>
      <c r="AU173" s="180"/>
      <c r="AV173" s="181"/>
      <c r="AW173" s="180"/>
      <c r="AX173" s="180"/>
      <c r="AY173" s="190"/>
      <c r="AZ173" s="190"/>
      <c r="BA173" s="190"/>
      <c r="BB173" s="190"/>
      <c r="BC173" s="189"/>
      <c r="BD173" s="189"/>
      <c r="BE173" s="189"/>
      <c r="BF173" s="196"/>
      <c r="BG173" s="190"/>
      <c r="BH173" s="190"/>
      <c r="BI173" s="194"/>
      <c r="BJ173" s="194"/>
      <c r="BK173" s="194"/>
      <c r="BL173" s="194"/>
      <c r="BM173" s="194"/>
      <c r="BN173" s="194"/>
      <c r="BO173" s="195"/>
      <c r="BP173" s="194"/>
      <c r="BQ173" s="194"/>
      <c r="BR173" s="202"/>
      <c r="BS173" s="202"/>
      <c r="BT173" s="202"/>
      <c r="BU173" s="202"/>
      <c r="BV173" s="201"/>
      <c r="BW173" s="201"/>
      <c r="BX173" s="201"/>
      <c r="BY173" s="202"/>
      <c r="BZ173" s="202"/>
      <c r="CA173" s="202"/>
    </row>
    <row r="174" spans="1:79" ht="151.5" customHeight="1">
      <c r="A174" s="121" t="str">
        <f t="array" ref="A174">IFERROR(INDEX(Riesgos!$A$7:$M$64,MATCH(E174,INDEX(Riesgos!$A$7:$M$64,,MATCH(E$7,Riesgos!$A$6:$M$6,0)),0),MATCH(A$7,Riesgos!$A$6:$M$6,0)),"")</f>
        <v/>
      </c>
      <c r="B174" s="125" t="str">
        <f t="array" ref="B174">IFERROR(INDEX(Riesgos!$A$7:$M$64,MATCH(E174,INDEX(Riesgos!$A$7:$M$64,,MATCH(E$7,Riesgos!$A$6:$M$6,0)),0),MATCH(B$7,Riesgos!$A$6:$M$6,0)),"")</f>
        <v/>
      </c>
      <c r="C174" s="125"/>
      <c r="D174" s="126" t="str">
        <f t="array" ref="D174">IFERROR(INDEX(Riesgos!$A$7:$M$64,MATCH(E174,INDEX(Riesgos!$A$7:$M$64,,MATCH(E$7,Riesgos!$A$6:$M$6,0)),0),MATCH(D$7,Riesgos!$A$6:$M$6,0)),"")</f>
        <v/>
      </c>
      <c r="E174" s="127"/>
      <c r="F174" s="127"/>
      <c r="G174" s="128" t="str">
        <f t="shared" si="2"/>
        <v/>
      </c>
      <c r="H174" s="129"/>
      <c r="I174" s="142" t="str">
        <f>IF(A173=A174,IFERROR(IF(AND(#REF!="Probabilidad",#REF!="Probabilidad"),(#REF!-(+#REF!*#REF!)),IF(#REF!="Probabilidad",(#REF!-(+#REF!*#REF!)),IF(#REF!="Impacto",#REF!,""))),""),IFERROR(IF(#REF!="Probabilidad",(#REF!-(+#REF!*#REF!)),IF(#REF!="Impacto",#REF!,"")),""))</f>
        <v/>
      </c>
      <c r="J174" s="143" t="str">
        <f>IFERROR(IF(I174="","",IF(I174&lt;='Listas y tablas'!$L$3,"Muy Baja",IF(I174&lt;='Listas y tablas'!$L$4,"Baja",IF(I174&lt;='Listas y tablas'!$L$5,"Media",IF(I174&lt;='Listas y tablas'!$L$6,"Alta","Muy Alta"))))),"")</f>
        <v/>
      </c>
      <c r="K174" s="144"/>
      <c r="L174" s="145"/>
      <c r="M174" s="141"/>
      <c r="N174" s="141"/>
      <c r="O174" s="141"/>
      <c r="P174" s="141"/>
      <c r="Q174" s="157"/>
      <c r="R174" s="141"/>
      <c r="S174" s="141"/>
      <c r="T174" s="141"/>
      <c r="U174" s="141"/>
      <c r="V174" s="158"/>
      <c r="W174" s="141"/>
      <c r="X174" s="141"/>
      <c r="Y174" s="141"/>
      <c r="Z174" s="141"/>
      <c r="AA174" s="141"/>
      <c r="AB174" s="141"/>
      <c r="AC174" s="163"/>
      <c r="AD174" s="141"/>
      <c r="AE174" s="141"/>
      <c r="AF174" s="164"/>
      <c r="AG174" s="164"/>
      <c r="AH174" s="164"/>
      <c r="AI174" s="173"/>
      <c r="AJ174" s="162"/>
      <c r="AK174" s="162"/>
      <c r="AL174" s="162"/>
      <c r="AM174" s="164"/>
      <c r="AN174" s="174"/>
      <c r="AO174" s="182"/>
      <c r="AP174" s="180"/>
      <c r="AQ174" s="180"/>
      <c r="AR174" s="180"/>
      <c r="AS174" s="180"/>
      <c r="AT174" s="180"/>
      <c r="AU174" s="180"/>
      <c r="AV174" s="181"/>
      <c r="AW174" s="180"/>
      <c r="AX174" s="180"/>
      <c r="AY174" s="190"/>
      <c r="AZ174" s="190"/>
      <c r="BA174" s="190"/>
      <c r="BB174" s="190"/>
      <c r="BC174" s="189"/>
      <c r="BD174" s="189"/>
      <c r="BE174" s="189"/>
      <c r="BF174" s="196"/>
      <c r="BG174" s="190"/>
      <c r="BH174" s="190"/>
      <c r="BI174" s="194"/>
      <c r="BJ174" s="194"/>
      <c r="BK174" s="194"/>
      <c r="BL174" s="194"/>
      <c r="BM174" s="194"/>
      <c r="BN174" s="194"/>
      <c r="BO174" s="195"/>
      <c r="BP174" s="194"/>
      <c r="BQ174" s="194"/>
      <c r="BR174" s="202"/>
      <c r="BS174" s="202"/>
      <c r="BT174" s="202"/>
      <c r="BU174" s="202"/>
      <c r="BV174" s="201"/>
      <c r="BW174" s="201"/>
      <c r="BX174" s="201"/>
      <c r="BY174" s="202"/>
      <c r="BZ174" s="202"/>
      <c r="CA174" s="202"/>
    </row>
    <row r="175" spans="1:79" ht="151.5" customHeight="1">
      <c r="A175" s="121" t="str">
        <f t="array" ref="A175">IFERROR(INDEX(Riesgos!$A$7:$M$64,MATCH(E175,INDEX(Riesgos!$A$7:$M$64,,MATCH(E$7,Riesgos!$A$6:$M$6,0)),0),MATCH(A$7,Riesgos!$A$6:$M$6,0)),"")</f>
        <v/>
      </c>
      <c r="B175" s="125" t="str">
        <f t="array" ref="B175">IFERROR(INDEX(Riesgos!$A$7:$M$64,MATCH(E175,INDEX(Riesgos!$A$7:$M$64,,MATCH(E$7,Riesgos!$A$6:$M$6,0)),0),MATCH(B$7,Riesgos!$A$6:$M$6,0)),"")</f>
        <v/>
      </c>
      <c r="C175" s="125"/>
      <c r="D175" s="126" t="str">
        <f t="array" ref="D175">IFERROR(INDEX(Riesgos!$A$7:$M$64,MATCH(E175,INDEX(Riesgos!$A$7:$M$64,,MATCH(E$7,Riesgos!$A$6:$M$6,0)),0),MATCH(D$7,Riesgos!$A$6:$M$6,0)),"")</f>
        <v/>
      </c>
      <c r="E175" s="127"/>
      <c r="F175" s="127"/>
      <c r="G175" s="128" t="str">
        <f t="shared" si="2"/>
        <v/>
      </c>
      <c r="H175" s="129"/>
      <c r="I175" s="142" t="str">
        <f>IF(A174=A175,IFERROR(IF(AND(#REF!="Probabilidad",#REF!="Probabilidad"),(#REF!-(+#REF!*#REF!)),IF(#REF!="Probabilidad",(#REF!-(+#REF!*#REF!)),IF(#REF!="Impacto",#REF!,""))),""),IFERROR(IF(#REF!="Probabilidad",(#REF!-(+#REF!*#REF!)),IF(#REF!="Impacto",#REF!,"")),""))</f>
        <v/>
      </c>
      <c r="J175" s="143" t="str">
        <f>IFERROR(IF(I175="","",IF(I175&lt;='Listas y tablas'!$L$3,"Muy Baja",IF(I175&lt;='Listas y tablas'!$L$4,"Baja",IF(I175&lt;='Listas y tablas'!$L$5,"Media",IF(I175&lt;='Listas y tablas'!$L$6,"Alta","Muy Alta"))))),"")</f>
        <v/>
      </c>
      <c r="K175" s="144"/>
      <c r="L175" s="145"/>
      <c r="M175" s="141"/>
      <c r="N175" s="141"/>
      <c r="O175" s="141"/>
      <c r="P175" s="141"/>
      <c r="Q175" s="157"/>
      <c r="R175" s="141"/>
      <c r="S175" s="141"/>
      <c r="T175" s="141"/>
      <c r="U175" s="141"/>
      <c r="V175" s="158"/>
      <c r="W175" s="141"/>
      <c r="X175" s="141"/>
      <c r="Y175" s="141"/>
      <c r="Z175" s="141"/>
      <c r="AA175" s="141"/>
      <c r="AB175" s="141"/>
      <c r="AC175" s="163"/>
      <c r="AD175" s="141"/>
      <c r="AE175" s="141"/>
      <c r="AF175" s="164"/>
      <c r="AG175" s="164"/>
      <c r="AH175" s="164"/>
      <c r="AI175" s="173"/>
      <c r="AJ175" s="162"/>
      <c r="AK175" s="162"/>
      <c r="AL175" s="162"/>
      <c r="AM175" s="164"/>
      <c r="AN175" s="174"/>
      <c r="AO175" s="182"/>
      <c r="AP175" s="180"/>
      <c r="AQ175" s="180"/>
      <c r="AR175" s="180"/>
      <c r="AS175" s="180"/>
      <c r="AT175" s="180"/>
      <c r="AU175" s="180"/>
      <c r="AV175" s="181"/>
      <c r="AW175" s="180"/>
      <c r="AX175" s="180"/>
      <c r="AY175" s="190"/>
      <c r="AZ175" s="190"/>
      <c r="BA175" s="190"/>
      <c r="BB175" s="190"/>
      <c r="BC175" s="189"/>
      <c r="BD175" s="189"/>
      <c r="BE175" s="189"/>
      <c r="BF175" s="196"/>
      <c r="BG175" s="190"/>
      <c r="BH175" s="190"/>
      <c r="BI175" s="194"/>
      <c r="BJ175" s="194"/>
      <c r="BK175" s="194"/>
      <c r="BL175" s="194"/>
      <c r="BM175" s="194"/>
      <c r="BN175" s="194"/>
      <c r="BO175" s="195"/>
      <c r="BP175" s="194"/>
      <c r="BQ175" s="194"/>
      <c r="BR175" s="202"/>
      <c r="BS175" s="202"/>
      <c r="BT175" s="202"/>
      <c r="BU175" s="202"/>
      <c r="BV175" s="201"/>
      <c r="BW175" s="201"/>
      <c r="BX175" s="201"/>
      <c r="BY175" s="202"/>
      <c r="BZ175" s="202"/>
      <c r="CA175" s="202"/>
    </row>
    <row r="176" spans="1:79" ht="151.5" customHeight="1">
      <c r="A176" s="121" t="str">
        <f t="array" ref="A176">IFERROR(INDEX(Riesgos!$A$7:$M$64,MATCH(E176,INDEX(Riesgos!$A$7:$M$64,,MATCH(E$7,Riesgos!$A$6:$M$6,0)),0),MATCH(A$7,Riesgos!$A$6:$M$6,0)),"")</f>
        <v/>
      </c>
      <c r="B176" s="125" t="str">
        <f t="array" ref="B176">IFERROR(INDEX(Riesgos!$A$7:$M$64,MATCH(E176,INDEX(Riesgos!$A$7:$M$64,,MATCH(E$7,Riesgos!$A$6:$M$6,0)),0),MATCH(B$7,Riesgos!$A$6:$M$6,0)),"")</f>
        <v/>
      </c>
      <c r="C176" s="125"/>
      <c r="D176" s="126" t="str">
        <f t="array" ref="D176">IFERROR(INDEX(Riesgos!$A$7:$M$64,MATCH(E176,INDEX(Riesgos!$A$7:$M$64,,MATCH(E$7,Riesgos!$A$6:$M$6,0)),0),MATCH(D$7,Riesgos!$A$6:$M$6,0)),"")</f>
        <v/>
      </c>
      <c r="E176" s="127"/>
      <c r="F176" s="127"/>
      <c r="G176" s="128" t="str">
        <f t="shared" si="2"/>
        <v/>
      </c>
      <c r="H176" s="129"/>
      <c r="I176" s="142" t="str">
        <f>IF(A175=A176,IFERROR(IF(AND(#REF!="Probabilidad",#REF!="Probabilidad"),(#REF!-(+#REF!*#REF!)),IF(#REF!="Probabilidad",(#REF!-(+#REF!*#REF!)),IF(#REF!="Impacto",#REF!,""))),""),IFERROR(IF(#REF!="Probabilidad",(#REF!-(+#REF!*#REF!)),IF(#REF!="Impacto",#REF!,"")),""))</f>
        <v/>
      </c>
      <c r="J176" s="143" t="str">
        <f>IFERROR(IF(I176="","",IF(I176&lt;='Listas y tablas'!$L$3,"Muy Baja",IF(I176&lt;='Listas y tablas'!$L$4,"Baja",IF(I176&lt;='Listas y tablas'!$L$5,"Media",IF(I176&lt;='Listas y tablas'!$L$6,"Alta","Muy Alta"))))),"")</f>
        <v/>
      </c>
      <c r="K176" s="144"/>
      <c r="L176" s="145"/>
      <c r="M176" s="141"/>
      <c r="N176" s="141"/>
      <c r="O176" s="141"/>
      <c r="P176" s="141"/>
      <c r="Q176" s="157"/>
      <c r="R176" s="141"/>
      <c r="S176" s="141"/>
      <c r="T176" s="141"/>
      <c r="U176" s="141"/>
      <c r="V176" s="158"/>
      <c r="W176" s="141"/>
      <c r="X176" s="141"/>
      <c r="Y176" s="141"/>
      <c r="Z176" s="141"/>
      <c r="AA176" s="141"/>
      <c r="AB176" s="141"/>
      <c r="AC176" s="163"/>
      <c r="AD176" s="141"/>
      <c r="AE176" s="141"/>
      <c r="AF176" s="164"/>
      <c r="AG176" s="164"/>
      <c r="AH176" s="164"/>
      <c r="AI176" s="173"/>
      <c r="AJ176" s="162"/>
      <c r="AK176" s="162"/>
      <c r="AL176" s="162"/>
      <c r="AM176" s="164"/>
      <c r="AN176" s="174"/>
      <c r="AO176" s="182"/>
      <c r="AP176" s="180"/>
      <c r="AQ176" s="180"/>
      <c r="AR176" s="180"/>
      <c r="AS176" s="180"/>
      <c r="AT176" s="180"/>
      <c r="AU176" s="180"/>
      <c r="AV176" s="181"/>
      <c r="AW176" s="180"/>
      <c r="AX176" s="180"/>
      <c r="AY176" s="190"/>
      <c r="AZ176" s="190"/>
      <c r="BA176" s="190"/>
      <c r="BB176" s="190"/>
      <c r="BC176" s="189"/>
      <c r="BD176" s="189"/>
      <c r="BE176" s="189"/>
      <c r="BF176" s="196"/>
      <c r="BG176" s="190"/>
      <c r="BH176" s="190"/>
      <c r="BI176" s="194"/>
      <c r="BJ176" s="194"/>
      <c r="BK176" s="194"/>
      <c r="BL176" s="194"/>
      <c r="BM176" s="194"/>
      <c r="BN176" s="194"/>
      <c r="BO176" s="195"/>
      <c r="BP176" s="194"/>
      <c r="BQ176" s="194"/>
      <c r="BR176" s="202"/>
      <c r="BS176" s="202"/>
      <c r="BT176" s="202"/>
      <c r="BU176" s="202"/>
      <c r="BV176" s="201"/>
      <c r="BW176" s="201"/>
      <c r="BX176" s="201"/>
      <c r="BY176" s="202"/>
      <c r="BZ176" s="202"/>
      <c r="CA176" s="202"/>
    </row>
    <row r="177" spans="1:79" ht="151.5" customHeight="1">
      <c r="A177" s="121" t="str">
        <f t="array" ref="A177">IFERROR(INDEX(Riesgos!$A$7:$M$64,MATCH(E177,INDEX(Riesgos!$A$7:$M$64,,MATCH(E$7,Riesgos!$A$6:$M$6,0)),0),MATCH(A$7,Riesgos!$A$6:$M$6,0)),"")</f>
        <v/>
      </c>
      <c r="B177" s="125" t="str">
        <f t="array" ref="B177">IFERROR(INDEX(Riesgos!$A$7:$M$64,MATCH(E177,INDEX(Riesgos!$A$7:$M$64,,MATCH(E$7,Riesgos!$A$6:$M$6,0)),0),MATCH(B$7,Riesgos!$A$6:$M$6,0)),"")</f>
        <v/>
      </c>
      <c r="C177" s="125"/>
      <c r="D177" s="126" t="str">
        <f t="array" ref="D177">IFERROR(INDEX(Riesgos!$A$7:$M$64,MATCH(E177,INDEX(Riesgos!$A$7:$M$64,,MATCH(E$7,Riesgos!$A$6:$M$6,0)),0),MATCH(D$7,Riesgos!$A$6:$M$6,0)),"")</f>
        <v/>
      </c>
      <c r="E177" s="127"/>
      <c r="F177" s="127"/>
      <c r="G177" s="128" t="str">
        <f t="shared" si="2"/>
        <v/>
      </c>
      <c r="H177" s="129"/>
      <c r="I177" s="142" t="str">
        <f>IF(A176=A177,IFERROR(IF(AND(#REF!="Probabilidad",#REF!="Probabilidad"),(#REF!-(+#REF!*#REF!)),IF(#REF!="Probabilidad",(#REF!-(+#REF!*#REF!)),IF(#REF!="Impacto",#REF!,""))),""),IFERROR(IF(#REF!="Probabilidad",(#REF!-(+#REF!*#REF!)),IF(#REF!="Impacto",#REF!,"")),""))</f>
        <v/>
      </c>
      <c r="J177" s="143" t="str">
        <f>IFERROR(IF(I177="","",IF(I177&lt;='Listas y tablas'!$L$3,"Muy Baja",IF(I177&lt;='Listas y tablas'!$L$4,"Baja",IF(I177&lt;='Listas y tablas'!$L$5,"Media",IF(I177&lt;='Listas y tablas'!$L$6,"Alta","Muy Alta"))))),"")</f>
        <v/>
      </c>
      <c r="K177" s="144"/>
      <c r="L177" s="145"/>
      <c r="M177" s="141"/>
      <c r="N177" s="141"/>
      <c r="O177" s="141"/>
      <c r="P177" s="141"/>
      <c r="Q177" s="157"/>
      <c r="R177" s="141"/>
      <c r="S177" s="141"/>
      <c r="T177" s="141"/>
      <c r="U177" s="141"/>
      <c r="V177" s="158"/>
      <c r="W177" s="141"/>
      <c r="X177" s="141"/>
      <c r="Y177" s="141"/>
      <c r="Z177" s="141"/>
      <c r="AA177" s="141"/>
      <c r="AB177" s="141"/>
      <c r="AC177" s="163"/>
      <c r="AD177" s="141"/>
      <c r="AE177" s="141"/>
      <c r="AF177" s="164"/>
      <c r="AG177" s="164"/>
      <c r="AH177" s="164"/>
      <c r="AI177" s="173"/>
      <c r="AJ177" s="162"/>
      <c r="AK177" s="162"/>
      <c r="AL177" s="162"/>
      <c r="AM177" s="164"/>
      <c r="AN177" s="174"/>
      <c r="AO177" s="182"/>
      <c r="AP177" s="180"/>
      <c r="AQ177" s="180"/>
      <c r="AR177" s="180"/>
      <c r="AS177" s="180"/>
      <c r="AT177" s="180"/>
      <c r="AU177" s="180"/>
      <c r="AV177" s="181"/>
      <c r="AW177" s="180"/>
      <c r="AX177" s="180"/>
      <c r="AY177" s="190"/>
      <c r="AZ177" s="190"/>
      <c r="BA177" s="190"/>
      <c r="BB177" s="190"/>
      <c r="BC177" s="189"/>
      <c r="BD177" s="189"/>
      <c r="BE177" s="189"/>
      <c r="BF177" s="196"/>
      <c r="BG177" s="190"/>
      <c r="BH177" s="190"/>
      <c r="BI177" s="194"/>
      <c r="BJ177" s="194"/>
      <c r="BK177" s="194"/>
      <c r="BL177" s="194"/>
      <c r="BM177" s="194"/>
      <c r="BN177" s="194"/>
      <c r="BO177" s="195"/>
      <c r="BP177" s="194"/>
      <c r="BQ177" s="194"/>
      <c r="BR177" s="202"/>
      <c r="BS177" s="202"/>
      <c r="BT177" s="202"/>
      <c r="BU177" s="202"/>
      <c r="BV177" s="201"/>
      <c r="BW177" s="201"/>
      <c r="BX177" s="201"/>
      <c r="BY177" s="202"/>
      <c r="BZ177" s="202"/>
      <c r="CA177" s="202"/>
    </row>
    <row r="178" spans="1:79" ht="151.5" customHeight="1">
      <c r="A178" s="121" t="str">
        <f t="array" ref="A178">IFERROR(INDEX(Riesgos!$A$7:$M$64,MATCH(E178,INDEX(Riesgos!$A$7:$M$64,,MATCH(E$7,Riesgos!$A$6:$M$6,0)),0),MATCH(A$7,Riesgos!$A$6:$M$6,0)),"")</f>
        <v/>
      </c>
      <c r="B178" s="125" t="str">
        <f t="array" ref="B178">IFERROR(INDEX(Riesgos!$A$7:$M$64,MATCH(E178,INDEX(Riesgos!$A$7:$M$64,,MATCH(E$7,Riesgos!$A$6:$M$6,0)),0),MATCH(B$7,Riesgos!$A$6:$M$6,0)),"")</f>
        <v/>
      </c>
      <c r="C178" s="125"/>
      <c r="D178" s="126" t="str">
        <f t="array" ref="D178">IFERROR(INDEX(Riesgos!$A$7:$M$64,MATCH(E178,INDEX(Riesgos!$A$7:$M$64,,MATCH(E$7,Riesgos!$A$6:$M$6,0)),0),MATCH(D$7,Riesgos!$A$6:$M$6,0)),"")</f>
        <v/>
      </c>
      <c r="E178" s="127"/>
      <c r="F178" s="127"/>
      <c r="G178" s="128" t="str">
        <f t="shared" si="2"/>
        <v/>
      </c>
      <c r="H178" s="129"/>
      <c r="I178" s="142" t="str">
        <f>IF(A177=A178,IFERROR(IF(AND(#REF!="Probabilidad",#REF!="Probabilidad"),(#REF!-(+#REF!*#REF!)),IF(#REF!="Probabilidad",(#REF!-(+#REF!*#REF!)),IF(#REF!="Impacto",#REF!,""))),""),IFERROR(IF(#REF!="Probabilidad",(#REF!-(+#REF!*#REF!)),IF(#REF!="Impacto",#REF!,"")),""))</f>
        <v/>
      </c>
      <c r="J178" s="143" t="str">
        <f>IFERROR(IF(I178="","",IF(I178&lt;='Listas y tablas'!$L$3,"Muy Baja",IF(I178&lt;='Listas y tablas'!$L$4,"Baja",IF(I178&lt;='Listas y tablas'!$L$5,"Media",IF(I178&lt;='Listas y tablas'!$L$6,"Alta","Muy Alta"))))),"")</f>
        <v/>
      </c>
      <c r="K178" s="144"/>
      <c r="L178" s="145"/>
      <c r="M178" s="141"/>
      <c r="N178" s="141"/>
      <c r="O178" s="141"/>
      <c r="P178" s="141"/>
      <c r="Q178" s="157"/>
      <c r="R178" s="141"/>
      <c r="S178" s="141"/>
      <c r="T178" s="141"/>
      <c r="U178" s="141"/>
      <c r="V178" s="158"/>
      <c r="W178" s="141"/>
      <c r="X178" s="141"/>
      <c r="Y178" s="141"/>
      <c r="Z178" s="141"/>
      <c r="AA178" s="141"/>
      <c r="AB178" s="141"/>
      <c r="AC178" s="163"/>
      <c r="AD178" s="141"/>
      <c r="AE178" s="141"/>
      <c r="AF178" s="164"/>
      <c r="AG178" s="164"/>
      <c r="AH178" s="164"/>
      <c r="AI178" s="173"/>
      <c r="AJ178" s="162"/>
      <c r="AK178" s="162"/>
      <c r="AL178" s="162"/>
      <c r="AM178" s="164"/>
      <c r="AN178" s="174"/>
      <c r="AO178" s="182"/>
      <c r="AP178" s="180"/>
      <c r="AQ178" s="180"/>
      <c r="AR178" s="180"/>
      <c r="AS178" s="180"/>
      <c r="AT178" s="180"/>
      <c r="AU178" s="180"/>
      <c r="AV178" s="181"/>
      <c r="AW178" s="180"/>
      <c r="AX178" s="180"/>
      <c r="AY178" s="190"/>
      <c r="AZ178" s="190"/>
      <c r="BA178" s="190"/>
      <c r="BB178" s="190"/>
      <c r="BC178" s="189"/>
      <c r="BD178" s="189"/>
      <c r="BE178" s="189"/>
      <c r="BF178" s="196"/>
      <c r="BG178" s="190"/>
      <c r="BH178" s="190"/>
      <c r="BI178" s="194"/>
      <c r="BJ178" s="194"/>
      <c r="BK178" s="194"/>
      <c r="BL178" s="194"/>
      <c r="BM178" s="194"/>
      <c r="BN178" s="194"/>
      <c r="BO178" s="195"/>
      <c r="BP178" s="194"/>
      <c r="BQ178" s="194"/>
      <c r="BR178" s="202"/>
      <c r="BS178" s="202"/>
      <c r="BT178" s="202"/>
      <c r="BU178" s="202"/>
      <c r="BV178" s="201"/>
      <c r="BW178" s="201"/>
      <c r="BX178" s="201"/>
      <c r="BY178" s="202"/>
      <c r="BZ178" s="202"/>
      <c r="CA178" s="202"/>
    </row>
    <row r="179" spans="1:79" ht="151.5" customHeight="1">
      <c r="A179" s="121" t="str">
        <f t="array" ref="A179">IFERROR(INDEX(Riesgos!$A$7:$M$64,MATCH(E179,INDEX(Riesgos!$A$7:$M$64,,MATCH(E$7,Riesgos!$A$6:$M$6,0)),0),MATCH(A$7,Riesgos!$A$6:$M$6,0)),"")</f>
        <v/>
      </c>
      <c r="B179" s="125" t="str">
        <f t="array" ref="B179">IFERROR(INDEX(Riesgos!$A$7:$M$64,MATCH(E179,INDEX(Riesgos!$A$7:$M$64,,MATCH(E$7,Riesgos!$A$6:$M$6,0)),0),MATCH(B$7,Riesgos!$A$6:$M$6,0)),"")</f>
        <v/>
      </c>
      <c r="C179" s="125"/>
      <c r="D179" s="126" t="str">
        <f t="array" ref="D179">IFERROR(INDEX(Riesgos!$A$7:$M$64,MATCH(E179,INDEX(Riesgos!$A$7:$M$64,,MATCH(E$7,Riesgos!$A$6:$M$6,0)),0),MATCH(D$7,Riesgos!$A$6:$M$6,0)),"")</f>
        <v/>
      </c>
      <c r="E179" s="127"/>
      <c r="F179" s="127"/>
      <c r="G179" s="128" t="str">
        <f t="shared" si="2"/>
        <v/>
      </c>
      <c r="H179" s="129"/>
      <c r="I179" s="142" t="str">
        <f>IF(A178=A179,IFERROR(IF(AND(#REF!="Probabilidad",#REF!="Probabilidad"),(#REF!-(+#REF!*#REF!)),IF(#REF!="Probabilidad",(#REF!-(+#REF!*#REF!)),IF(#REF!="Impacto",#REF!,""))),""),IFERROR(IF(#REF!="Probabilidad",(#REF!-(+#REF!*#REF!)),IF(#REF!="Impacto",#REF!,"")),""))</f>
        <v/>
      </c>
      <c r="J179" s="143" t="str">
        <f>IFERROR(IF(I179="","",IF(I179&lt;='Listas y tablas'!$L$3,"Muy Baja",IF(I179&lt;='Listas y tablas'!$L$4,"Baja",IF(I179&lt;='Listas y tablas'!$L$5,"Media",IF(I179&lt;='Listas y tablas'!$L$6,"Alta","Muy Alta"))))),"")</f>
        <v/>
      </c>
      <c r="K179" s="144"/>
      <c r="L179" s="145"/>
      <c r="M179" s="141"/>
      <c r="N179" s="141"/>
      <c r="O179" s="141"/>
      <c r="P179" s="141"/>
      <c r="Q179" s="157"/>
      <c r="R179" s="141"/>
      <c r="S179" s="141"/>
      <c r="T179" s="141"/>
      <c r="U179" s="141"/>
      <c r="V179" s="158"/>
      <c r="W179" s="141"/>
      <c r="X179" s="141"/>
      <c r="Y179" s="141"/>
      <c r="Z179" s="141"/>
      <c r="AA179" s="141"/>
      <c r="AB179" s="141"/>
      <c r="AC179" s="163"/>
      <c r="AD179" s="141"/>
      <c r="AE179" s="141"/>
      <c r="AF179" s="164"/>
      <c r="AG179" s="164"/>
      <c r="AH179" s="164"/>
      <c r="AI179" s="173"/>
      <c r="AJ179" s="162"/>
      <c r="AK179" s="162"/>
      <c r="AL179" s="162"/>
      <c r="AM179" s="164"/>
      <c r="AN179" s="174"/>
      <c r="AO179" s="182"/>
      <c r="AP179" s="180"/>
      <c r="AQ179" s="180"/>
      <c r="AR179" s="180"/>
      <c r="AS179" s="180"/>
      <c r="AT179" s="180"/>
      <c r="AU179" s="180"/>
      <c r="AV179" s="181"/>
      <c r="AW179" s="180"/>
      <c r="AX179" s="180"/>
      <c r="AY179" s="190"/>
      <c r="AZ179" s="190"/>
      <c r="BA179" s="190"/>
      <c r="BB179" s="190"/>
      <c r="BC179" s="189"/>
      <c r="BD179" s="189"/>
      <c r="BE179" s="189"/>
      <c r="BF179" s="196"/>
      <c r="BG179" s="190"/>
      <c r="BH179" s="190"/>
      <c r="BI179" s="194"/>
      <c r="BJ179" s="194"/>
      <c r="BK179" s="194"/>
      <c r="BL179" s="194"/>
      <c r="BM179" s="194"/>
      <c r="BN179" s="194"/>
      <c r="BO179" s="195"/>
      <c r="BP179" s="194"/>
      <c r="BQ179" s="194"/>
      <c r="BR179" s="202"/>
      <c r="BS179" s="202"/>
      <c r="BT179" s="202"/>
      <c r="BU179" s="202"/>
      <c r="BV179" s="201"/>
      <c r="BW179" s="201"/>
      <c r="BX179" s="201"/>
      <c r="BY179" s="202"/>
      <c r="BZ179" s="202"/>
      <c r="CA179" s="202"/>
    </row>
    <row r="180" spans="1:79" ht="151.5" customHeight="1">
      <c r="A180" s="121" t="str">
        <f t="array" ref="A180">IFERROR(INDEX(Riesgos!$A$7:$M$64,MATCH(E180,INDEX(Riesgos!$A$7:$M$64,,MATCH(E$7,Riesgos!$A$6:$M$6,0)),0),MATCH(A$7,Riesgos!$A$6:$M$6,0)),"")</f>
        <v/>
      </c>
      <c r="B180" s="125" t="str">
        <f t="array" ref="B180">IFERROR(INDEX(Riesgos!$A$7:$M$64,MATCH(E180,INDEX(Riesgos!$A$7:$M$64,,MATCH(E$7,Riesgos!$A$6:$M$6,0)),0),MATCH(B$7,Riesgos!$A$6:$M$6,0)),"")</f>
        <v/>
      </c>
      <c r="C180" s="125"/>
      <c r="D180" s="126" t="str">
        <f t="array" ref="D180">IFERROR(INDEX(Riesgos!$A$7:$M$64,MATCH(E180,INDEX(Riesgos!$A$7:$M$64,,MATCH(E$7,Riesgos!$A$6:$M$6,0)),0),MATCH(D$7,Riesgos!$A$6:$M$6,0)),"")</f>
        <v/>
      </c>
      <c r="E180" s="127"/>
      <c r="F180" s="127"/>
      <c r="G180" s="128" t="str">
        <f t="shared" si="2"/>
        <v/>
      </c>
      <c r="H180" s="129"/>
      <c r="I180" s="142" t="str">
        <f>IF(A179=A180,IFERROR(IF(AND(#REF!="Probabilidad",#REF!="Probabilidad"),(#REF!-(+#REF!*#REF!)),IF(#REF!="Probabilidad",(#REF!-(+#REF!*#REF!)),IF(#REF!="Impacto",#REF!,""))),""),IFERROR(IF(#REF!="Probabilidad",(#REF!-(+#REF!*#REF!)),IF(#REF!="Impacto",#REF!,"")),""))</f>
        <v/>
      </c>
      <c r="J180" s="143" t="str">
        <f>IFERROR(IF(I180="","",IF(I180&lt;='Listas y tablas'!$L$3,"Muy Baja",IF(I180&lt;='Listas y tablas'!$L$4,"Baja",IF(I180&lt;='Listas y tablas'!$L$5,"Media",IF(I180&lt;='Listas y tablas'!$L$6,"Alta","Muy Alta"))))),"")</f>
        <v/>
      </c>
      <c r="K180" s="144"/>
      <c r="L180" s="145"/>
      <c r="M180" s="141"/>
      <c r="N180" s="141"/>
      <c r="O180" s="141"/>
      <c r="P180" s="141"/>
      <c r="Q180" s="157"/>
      <c r="R180" s="141"/>
      <c r="S180" s="141"/>
      <c r="T180" s="141"/>
      <c r="U180" s="141"/>
      <c r="V180" s="158"/>
      <c r="W180" s="141"/>
      <c r="X180" s="141"/>
      <c r="Y180" s="141"/>
      <c r="Z180" s="141"/>
      <c r="AA180" s="141"/>
      <c r="AB180" s="141"/>
      <c r="AC180" s="163"/>
      <c r="AD180" s="141"/>
      <c r="AE180" s="141"/>
      <c r="AF180" s="164"/>
      <c r="AG180" s="164"/>
      <c r="AH180" s="164"/>
      <c r="AI180" s="173"/>
      <c r="AJ180" s="162"/>
      <c r="AK180" s="162"/>
      <c r="AL180" s="162"/>
      <c r="AM180" s="164"/>
      <c r="AN180" s="174"/>
      <c r="AO180" s="182"/>
      <c r="AP180" s="180"/>
      <c r="AQ180" s="180"/>
      <c r="AR180" s="180"/>
      <c r="AS180" s="180"/>
      <c r="AT180" s="180"/>
      <c r="AU180" s="180"/>
      <c r="AV180" s="181"/>
      <c r="AW180" s="180"/>
      <c r="AX180" s="180"/>
      <c r="AY180" s="190"/>
      <c r="AZ180" s="190"/>
      <c r="BA180" s="190"/>
      <c r="BB180" s="190"/>
      <c r="BC180" s="189"/>
      <c r="BD180" s="189"/>
      <c r="BE180" s="189"/>
      <c r="BF180" s="196"/>
      <c r="BG180" s="190"/>
      <c r="BH180" s="190"/>
      <c r="BI180" s="194"/>
      <c r="BJ180" s="194"/>
      <c r="BK180" s="194"/>
      <c r="BL180" s="194"/>
      <c r="BM180" s="194"/>
      <c r="BN180" s="194"/>
      <c r="BO180" s="195"/>
      <c r="BP180" s="194"/>
      <c r="BQ180" s="194"/>
      <c r="BR180" s="202"/>
      <c r="BS180" s="202"/>
      <c r="BT180" s="202"/>
      <c r="BU180" s="202"/>
      <c r="BV180" s="201"/>
      <c r="BW180" s="201"/>
      <c r="BX180" s="201"/>
      <c r="BY180" s="202"/>
      <c r="BZ180" s="202"/>
      <c r="CA180" s="202"/>
    </row>
    <row r="181" spans="1:79" ht="151.5" customHeight="1">
      <c r="A181" s="121" t="str">
        <f t="array" ref="A181">IFERROR(INDEX(Riesgos!$A$7:$M$64,MATCH(E181,INDEX(Riesgos!$A$7:$M$64,,MATCH(E$7,Riesgos!$A$6:$M$6,0)),0),MATCH(A$7,Riesgos!$A$6:$M$6,0)),"")</f>
        <v/>
      </c>
      <c r="B181" s="125" t="str">
        <f t="array" ref="B181">IFERROR(INDEX(Riesgos!$A$7:$M$64,MATCH(E181,INDEX(Riesgos!$A$7:$M$64,,MATCH(E$7,Riesgos!$A$6:$M$6,0)),0),MATCH(B$7,Riesgos!$A$6:$M$6,0)),"")</f>
        <v/>
      </c>
      <c r="C181" s="125"/>
      <c r="D181" s="126" t="str">
        <f t="array" ref="D181">IFERROR(INDEX(Riesgos!$A$7:$M$64,MATCH(E181,INDEX(Riesgos!$A$7:$M$64,,MATCH(E$7,Riesgos!$A$6:$M$6,0)),0),MATCH(D$7,Riesgos!$A$6:$M$6,0)),"")</f>
        <v/>
      </c>
      <c r="E181" s="127"/>
      <c r="F181" s="127"/>
      <c r="G181" s="128" t="str">
        <f t="shared" si="2"/>
        <v/>
      </c>
      <c r="H181" s="129"/>
      <c r="I181" s="142" t="str">
        <f>IF(A180=A181,IFERROR(IF(AND(#REF!="Probabilidad",#REF!="Probabilidad"),(#REF!-(+#REF!*#REF!)),IF(#REF!="Probabilidad",(#REF!-(+#REF!*#REF!)),IF(#REF!="Impacto",#REF!,""))),""),IFERROR(IF(#REF!="Probabilidad",(#REF!-(+#REF!*#REF!)),IF(#REF!="Impacto",#REF!,"")),""))</f>
        <v/>
      </c>
      <c r="J181" s="143" t="str">
        <f>IFERROR(IF(I181="","",IF(I181&lt;='Listas y tablas'!$L$3,"Muy Baja",IF(I181&lt;='Listas y tablas'!$L$4,"Baja",IF(I181&lt;='Listas y tablas'!$L$5,"Media",IF(I181&lt;='Listas y tablas'!$L$6,"Alta","Muy Alta"))))),"")</f>
        <v/>
      </c>
      <c r="K181" s="144"/>
      <c r="L181" s="145"/>
      <c r="M181" s="141"/>
      <c r="N181" s="141"/>
      <c r="O181" s="141"/>
      <c r="P181" s="141"/>
      <c r="Q181" s="157"/>
      <c r="R181" s="141"/>
      <c r="S181" s="141"/>
      <c r="T181" s="141"/>
      <c r="U181" s="141"/>
      <c r="V181" s="158"/>
      <c r="W181" s="141"/>
      <c r="X181" s="141"/>
      <c r="Y181" s="141"/>
      <c r="Z181" s="141"/>
      <c r="AA181" s="141"/>
      <c r="AB181" s="141"/>
      <c r="AC181" s="163"/>
      <c r="AD181" s="141"/>
      <c r="AE181" s="141"/>
      <c r="AF181" s="164"/>
      <c r="AG181" s="164"/>
      <c r="AH181" s="164"/>
      <c r="AI181" s="173"/>
      <c r="AJ181" s="162"/>
      <c r="AK181" s="162"/>
      <c r="AL181" s="162"/>
      <c r="AM181" s="164"/>
      <c r="AN181" s="174"/>
      <c r="AO181" s="182"/>
      <c r="AP181" s="180"/>
      <c r="AQ181" s="180"/>
      <c r="AR181" s="180"/>
      <c r="AS181" s="180"/>
      <c r="AT181" s="180"/>
      <c r="AU181" s="180"/>
      <c r="AV181" s="181"/>
      <c r="AW181" s="180"/>
      <c r="AX181" s="180"/>
      <c r="AY181" s="190"/>
      <c r="AZ181" s="190"/>
      <c r="BA181" s="190"/>
      <c r="BB181" s="190"/>
      <c r="BC181" s="189"/>
      <c r="BD181" s="189"/>
      <c r="BE181" s="189"/>
      <c r="BF181" s="196"/>
      <c r="BG181" s="190"/>
      <c r="BH181" s="190"/>
      <c r="BI181" s="194"/>
      <c r="BJ181" s="194"/>
      <c r="BK181" s="194"/>
      <c r="BL181" s="194"/>
      <c r="BM181" s="194"/>
      <c r="BN181" s="194"/>
      <c r="BO181" s="195"/>
      <c r="BP181" s="194"/>
      <c r="BQ181" s="194"/>
      <c r="BR181" s="202"/>
      <c r="BS181" s="202"/>
      <c r="BT181" s="202"/>
      <c r="BU181" s="202"/>
      <c r="BV181" s="201"/>
      <c r="BW181" s="201"/>
      <c r="BX181" s="201"/>
      <c r="BY181" s="202"/>
      <c r="BZ181" s="202"/>
      <c r="CA181" s="202"/>
    </row>
    <row r="182" spans="1:79" ht="151.5" customHeight="1">
      <c r="A182" s="121" t="str">
        <f t="array" ref="A182">IFERROR(INDEX(Riesgos!$A$7:$M$64,MATCH(E182,INDEX(Riesgos!$A$7:$M$64,,MATCH(E$7,Riesgos!$A$6:$M$6,0)),0),MATCH(A$7,Riesgos!$A$6:$M$6,0)),"")</f>
        <v/>
      </c>
      <c r="B182" s="125" t="str">
        <f t="array" ref="B182">IFERROR(INDEX(Riesgos!$A$7:$M$64,MATCH(E182,INDEX(Riesgos!$A$7:$M$64,,MATCH(E$7,Riesgos!$A$6:$M$6,0)),0),MATCH(B$7,Riesgos!$A$6:$M$6,0)),"")</f>
        <v/>
      </c>
      <c r="C182" s="125"/>
      <c r="D182" s="126" t="str">
        <f t="array" ref="D182">IFERROR(INDEX(Riesgos!$A$7:$M$64,MATCH(E182,INDEX(Riesgos!$A$7:$M$64,,MATCH(E$7,Riesgos!$A$6:$M$6,0)),0),MATCH(D$7,Riesgos!$A$6:$M$6,0)),"")</f>
        <v/>
      </c>
      <c r="E182" s="127"/>
      <c r="F182" s="127"/>
      <c r="G182" s="128" t="str">
        <f t="shared" si="2"/>
        <v/>
      </c>
      <c r="H182" s="129"/>
      <c r="I182" s="142" t="str">
        <f>IF(A181=A182,IFERROR(IF(AND(#REF!="Probabilidad",#REF!="Probabilidad"),(#REF!-(+#REF!*#REF!)),IF(#REF!="Probabilidad",(#REF!-(+#REF!*#REF!)),IF(#REF!="Impacto",#REF!,""))),""),IFERROR(IF(#REF!="Probabilidad",(#REF!-(+#REF!*#REF!)),IF(#REF!="Impacto",#REF!,"")),""))</f>
        <v/>
      </c>
      <c r="J182" s="143" t="str">
        <f>IFERROR(IF(I182="","",IF(I182&lt;='Listas y tablas'!$L$3,"Muy Baja",IF(I182&lt;='Listas y tablas'!$L$4,"Baja",IF(I182&lt;='Listas y tablas'!$L$5,"Media",IF(I182&lt;='Listas y tablas'!$L$6,"Alta","Muy Alta"))))),"")</f>
        <v/>
      </c>
      <c r="K182" s="144"/>
      <c r="L182" s="145"/>
      <c r="M182" s="141"/>
      <c r="N182" s="141"/>
      <c r="O182" s="141"/>
      <c r="P182" s="141"/>
      <c r="Q182" s="157"/>
      <c r="R182" s="141"/>
      <c r="S182" s="141"/>
      <c r="T182" s="141"/>
      <c r="U182" s="141"/>
      <c r="V182" s="158"/>
      <c r="W182" s="141"/>
      <c r="X182" s="141"/>
      <c r="Y182" s="141"/>
      <c r="Z182" s="141"/>
      <c r="AA182" s="141"/>
      <c r="AB182" s="141"/>
      <c r="AC182" s="163"/>
      <c r="AD182" s="141"/>
      <c r="AE182" s="141"/>
      <c r="AF182" s="164"/>
      <c r="AG182" s="164"/>
      <c r="AH182" s="164"/>
      <c r="AI182" s="173"/>
      <c r="AJ182" s="162"/>
      <c r="AK182" s="162"/>
      <c r="AL182" s="162"/>
      <c r="AM182" s="164"/>
      <c r="AN182" s="174"/>
      <c r="AO182" s="182"/>
      <c r="AP182" s="180"/>
      <c r="AQ182" s="180"/>
      <c r="AR182" s="180"/>
      <c r="AS182" s="180"/>
      <c r="AT182" s="180"/>
      <c r="AU182" s="180"/>
      <c r="AV182" s="181"/>
      <c r="AW182" s="180"/>
      <c r="AX182" s="180"/>
      <c r="AY182" s="190"/>
      <c r="AZ182" s="190"/>
      <c r="BA182" s="190"/>
      <c r="BB182" s="190"/>
      <c r="BC182" s="189"/>
      <c r="BD182" s="189"/>
      <c r="BE182" s="189"/>
      <c r="BF182" s="196"/>
      <c r="BG182" s="190"/>
      <c r="BH182" s="190"/>
      <c r="BI182" s="194"/>
      <c r="BJ182" s="194"/>
      <c r="BK182" s="194"/>
      <c r="BL182" s="194"/>
      <c r="BM182" s="194"/>
      <c r="BN182" s="194"/>
      <c r="BO182" s="195"/>
      <c r="BP182" s="194"/>
      <c r="BQ182" s="194"/>
      <c r="BR182" s="202"/>
      <c r="BS182" s="202"/>
      <c r="BT182" s="202"/>
      <c r="BU182" s="202"/>
      <c r="BV182" s="201"/>
      <c r="BW182" s="201"/>
      <c r="BX182" s="201"/>
      <c r="BY182" s="202"/>
      <c r="BZ182" s="202"/>
      <c r="CA182" s="202"/>
    </row>
    <row r="183" spans="1:79" ht="151.5" customHeight="1">
      <c r="A183" s="121" t="str">
        <f t="array" ref="A183">IFERROR(INDEX(Riesgos!$A$7:$M$64,MATCH(E183,INDEX(Riesgos!$A$7:$M$64,,MATCH(E$7,Riesgos!$A$6:$M$6,0)),0),MATCH(A$7,Riesgos!$A$6:$M$6,0)),"")</f>
        <v/>
      </c>
      <c r="B183" s="125" t="str">
        <f t="array" ref="B183">IFERROR(INDEX(Riesgos!$A$7:$M$64,MATCH(E183,INDEX(Riesgos!$A$7:$M$64,,MATCH(E$7,Riesgos!$A$6:$M$6,0)),0),MATCH(B$7,Riesgos!$A$6:$M$6,0)),"")</f>
        <v/>
      </c>
      <c r="C183" s="125"/>
      <c r="D183" s="126" t="str">
        <f t="array" ref="D183">IFERROR(INDEX(Riesgos!$A$7:$M$64,MATCH(E183,INDEX(Riesgos!$A$7:$M$64,,MATCH(E$7,Riesgos!$A$6:$M$6,0)),0),MATCH(D$7,Riesgos!$A$6:$M$6,0)),"")</f>
        <v/>
      </c>
      <c r="E183" s="127"/>
      <c r="F183" s="127"/>
      <c r="G183" s="128" t="str">
        <f t="shared" si="2"/>
        <v/>
      </c>
      <c r="H183" s="129"/>
      <c r="I183" s="142" t="str">
        <f>IF(A182=A183,IFERROR(IF(AND(#REF!="Probabilidad",#REF!="Probabilidad"),(#REF!-(+#REF!*#REF!)),IF(#REF!="Probabilidad",(#REF!-(+#REF!*#REF!)),IF(#REF!="Impacto",#REF!,""))),""),IFERROR(IF(#REF!="Probabilidad",(#REF!-(+#REF!*#REF!)),IF(#REF!="Impacto",#REF!,"")),""))</f>
        <v/>
      </c>
      <c r="J183" s="143" t="str">
        <f>IFERROR(IF(I183="","",IF(I183&lt;='Listas y tablas'!$L$3,"Muy Baja",IF(I183&lt;='Listas y tablas'!$L$4,"Baja",IF(I183&lt;='Listas y tablas'!$L$5,"Media",IF(I183&lt;='Listas y tablas'!$L$6,"Alta","Muy Alta"))))),"")</f>
        <v/>
      </c>
      <c r="K183" s="144"/>
      <c r="L183" s="145"/>
      <c r="M183" s="141"/>
      <c r="N183" s="141"/>
      <c r="O183" s="141"/>
      <c r="P183" s="141"/>
      <c r="Q183" s="157"/>
      <c r="R183" s="141"/>
      <c r="S183" s="141"/>
      <c r="T183" s="141"/>
      <c r="U183" s="141"/>
      <c r="V183" s="158"/>
      <c r="W183" s="141"/>
      <c r="X183" s="141"/>
      <c r="Y183" s="141"/>
      <c r="Z183" s="141"/>
      <c r="AA183" s="141"/>
      <c r="AB183" s="141"/>
      <c r="AC183" s="163"/>
      <c r="AD183" s="141"/>
      <c r="AE183" s="141"/>
      <c r="AF183" s="164"/>
      <c r="AG183" s="164"/>
      <c r="AH183" s="164"/>
      <c r="AI183" s="173"/>
      <c r="AJ183" s="162"/>
      <c r="AK183" s="162"/>
      <c r="AL183" s="162"/>
      <c r="AM183" s="164"/>
      <c r="AN183" s="174"/>
      <c r="AO183" s="182"/>
      <c r="AP183" s="180"/>
      <c r="AQ183" s="180"/>
      <c r="AR183" s="180"/>
      <c r="AS183" s="180"/>
      <c r="AT183" s="180"/>
      <c r="AU183" s="180"/>
      <c r="AV183" s="181"/>
      <c r="AW183" s="180"/>
      <c r="AX183" s="180"/>
      <c r="AY183" s="190"/>
      <c r="AZ183" s="190"/>
      <c r="BA183" s="190"/>
      <c r="BB183" s="190"/>
      <c r="BC183" s="189"/>
      <c r="BD183" s="189"/>
      <c r="BE183" s="189"/>
      <c r="BF183" s="196"/>
      <c r="BG183" s="190"/>
      <c r="BH183" s="190"/>
      <c r="BI183" s="194"/>
      <c r="BJ183" s="194"/>
      <c r="BK183" s="194"/>
      <c r="BL183" s="194"/>
      <c r="BM183" s="194"/>
      <c r="BN183" s="194"/>
      <c r="BO183" s="195"/>
      <c r="BP183" s="194"/>
      <c r="BQ183" s="194"/>
      <c r="BR183" s="202"/>
      <c r="BS183" s="202"/>
      <c r="BT183" s="202"/>
      <c r="BU183" s="202"/>
      <c r="BV183" s="201"/>
      <c r="BW183" s="201"/>
      <c r="BX183" s="201"/>
      <c r="BY183" s="202"/>
      <c r="BZ183" s="202"/>
      <c r="CA183" s="202"/>
    </row>
    <row r="184" spans="1:79" ht="151.5" customHeight="1">
      <c r="A184" s="121" t="str">
        <f t="array" ref="A184">IFERROR(INDEX(Riesgos!$A$7:$M$64,MATCH(E184,INDEX(Riesgos!$A$7:$M$64,,MATCH(E$7,Riesgos!$A$6:$M$6,0)),0),MATCH(A$7,Riesgos!$A$6:$M$6,0)),"")</f>
        <v/>
      </c>
      <c r="B184" s="125" t="str">
        <f t="array" ref="B184">IFERROR(INDEX(Riesgos!$A$7:$M$64,MATCH(E184,INDEX(Riesgos!$A$7:$M$64,,MATCH(E$7,Riesgos!$A$6:$M$6,0)),0),MATCH(B$7,Riesgos!$A$6:$M$6,0)),"")</f>
        <v/>
      </c>
      <c r="C184" s="125"/>
      <c r="D184" s="126" t="str">
        <f t="array" ref="D184">IFERROR(INDEX(Riesgos!$A$7:$M$64,MATCH(E184,INDEX(Riesgos!$A$7:$M$64,,MATCH(E$7,Riesgos!$A$6:$M$6,0)),0),MATCH(D$7,Riesgos!$A$6:$M$6,0)),"")</f>
        <v/>
      </c>
      <c r="E184" s="127"/>
      <c r="F184" s="127"/>
      <c r="G184" s="128" t="str">
        <f t="shared" si="2"/>
        <v/>
      </c>
      <c r="H184" s="129"/>
      <c r="I184" s="142" t="str">
        <f>IF(A183=A184,IFERROR(IF(AND(#REF!="Probabilidad",#REF!="Probabilidad"),(#REF!-(+#REF!*#REF!)),IF(#REF!="Probabilidad",(#REF!-(+#REF!*#REF!)),IF(#REF!="Impacto",#REF!,""))),""),IFERROR(IF(#REF!="Probabilidad",(#REF!-(+#REF!*#REF!)),IF(#REF!="Impacto",#REF!,"")),""))</f>
        <v/>
      </c>
      <c r="J184" s="143" t="str">
        <f>IFERROR(IF(I184="","",IF(I184&lt;='Listas y tablas'!$L$3,"Muy Baja",IF(I184&lt;='Listas y tablas'!$L$4,"Baja",IF(I184&lt;='Listas y tablas'!$L$5,"Media",IF(I184&lt;='Listas y tablas'!$L$6,"Alta","Muy Alta"))))),"")</f>
        <v/>
      </c>
      <c r="K184" s="144"/>
      <c r="L184" s="145"/>
      <c r="M184" s="141"/>
      <c r="N184" s="141"/>
      <c r="O184" s="141"/>
      <c r="P184" s="141"/>
      <c r="Q184" s="157"/>
      <c r="R184" s="141"/>
      <c r="S184" s="141"/>
      <c r="T184" s="141"/>
      <c r="U184" s="141"/>
      <c r="V184" s="158"/>
      <c r="W184" s="141"/>
      <c r="X184" s="141"/>
      <c r="Y184" s="141"/>
      <c r="Z184" s="141"/>
      <c r="AA184" s="141"/>
      <c r="AB184" s="141"/>
      <c r="AC184" s="163"/>
      <c r="AD184" s="141"/>
      <c r="AE184" s="141"/>
      <c r="AF184" s="164"/>
      <c r="AG184" s="164"/>
      <c r="AH184" s="164"/>
      <c r="AI184" s="173"/>
      <c r="AJ184" s="162"/>
      <c r="AK184" s="162"/>
      <c r="AL184" s="162"/>
      <c r="AM184" s="164"/>
      <c r="AN184" s="174"/>
      <c r="AO184" s="182"/>
      <c r="AP184" s="180"/>
      <c r="AQ184" s="180"/>
      <c r="AR184" s="180"/>
      <c r="AS184" s="180"/>
      <c r="AT184" s="180"/>
      <c r="AU184" s="180"/>
      <c r="AV184" s="181"/>
      <c r="AW184" s="180"/>
      <c r="AX184" s="180"/>
      <c r="AY184" s="190"/>
      <c r="AZ184" s="190"/>
      <c r="BA184" s="190"/>
      <c r="BB184" s="190"/>
      <c r="BC184" s="189"/>
      <c r="BD184" s="189"/>
      <c r="BE184" s="189"/>
      <c r="BF184" s="196"/>
      <c r="BG184" s="190"/>
      <c r="BH184" s="190"/>
      <c r="BI184" s="194"/>
      <c r="BJ184" s="194"/>
      <c r="BK184" s="194"/>
      <c r="BL184" s="194"/>
      <c r="BM184" s="194"/>
      <c r="BN184" s="194"/>
      <c r="BO184" s="195"/>
      <c r="BP184" s="194"/>
      <c r="BQ184" s="194"/>
      <c r="BR184" s="202"/>
      <c r="BS184" s="202"/>
      <c r="BT184" s="202"/>
      <c r="BU184" s="202"/>
      <c r="BV184" s="201"/>
      <c r="BW184" s="201"/>
      <c r="BX184" s="201"/>
      <c r="BY184" s="202"/>
      <c r="BZ184" s="202"/>
      <c r="CA184" s="202"/>
    </row>
    <row r="185" spans="1:79" ht="151.5" customHeight="1">
      <c r="A185" s="121" t="str">
        <f t="array" ref="A185">IFERROR(INDEX(Riesgos!$A$7:$M$64,MATCH(E185,INDEX(Riesgos!$A$7:$M$64,,MATCH(E$7,Riesgos!$A$6:$M$6,0)),0),MATCH(A$7,Riesgos!$A$6:$M$6,0)),"")</f>
        <v/>
      </c>
      <c r="B185" s="125" t="str">
        <f t="array" ref="B185">IFERROR(INDEX(Riesgos!$A$7:$M$64,MATCH(E185,INDEX(Riesgos!$A$7:$M$64,,MATCH(E$7,Riesgos!$A$6:$M$6,0)),0),MATCH(B$7,Riesgos!$A$6:$M$6,0)),"")</f>
        <v/>
      </c>
      <c r="C185" s="125"/>
      <c r="D185" s="126" t="str">
        <f t="array" ref="D185">IFERROR(INDEX(Riesgos!$A$7:$M$64,MATCH(E185,INDEX(Riesgos!$A$7:$M$64,,MATCH(E$7,Riesgos!$A$6:$M$6,0)),0),MATCH(D$7,Riesgos!$A$6:$M$6,0)),"")</f>
        <v/>
      </c>
      <c r="E185" s="127"/>
      <c r="F185" s="127"/>
      <c r="G185" s="128" t="str">
        <f t="shared" si="2"/>
        <v/>
      </c>
      <c r="H185" s="129"/>
      <c r="I185" s="142" t="str">
        <f>IF(A184=A185,IFERROR(IF(AND(#REF!="Probabilidad",#REF!="Probabilidad"),(#REF!-(+#REF!*#REF!)),IF(#REF!="Probabilidad",(#REF!-(+#REF!*#REF!)),IF(#REF!="Impacto",#REF!,""))),""),IFERROR(IF(#REF!="Probabilidad",(#REF!-(+#REF!*#REF!)),IF(#REF!="Impacto",#REF!,"")),""))</f>
        <v/>
      </c>
      <c r="J185" s="143" t="str">
        <f>IFERROR(IF(I185="","",IF(I185&lt;='Listas y tablas'!$L$3,"Muy Baja",IF(I185&lt;='Listas y tablas'!$L$4,"Baja",IF(I185&lt;='Listas y tablas'!$L$5,"Media",IF(I185&lt;='Listas y tablas'!$L$6,"Alta","Muy Alta"))))),"")</f>
        <v/>
      </c>
      <c r="K185" s="144"/>
      <c r="L185" s="145"/>
      <c r="M185" s="141"/>
      <c r="N185" s="141"/>
      <c r="O185" s="141"/>
      <c r="P185" s="141"/>
      <c r="Q185" s="157"/>
      <c r="R185" s="141"/>
      <c r="S185" s="141"/>
      <c r="T185" s="141"/>
      <c r="U185" s="141"/>
      <c r="V185" s="158"/>
      <c r="W185" s="141"/>
      <c r="X185" s="141"/>
      <c r="Y185" s="141"/>
      <c r="Z185" s="141"/>
      <c r="AA185" s="141"/>
      <c r="AB185" s="141"/>
      <c r="AC185" s="163"/>
      <c r="AD185" s="141"/>
      <c r="AE185" s="141"/>
      <c r="AF185" s="164"/>
      <c r="AG185" s="164"/>
      <c r="AH185" s="164"/>
      <c r="AI185" s="173"/>
      <c r="AJ185" s="162"/>
      <c r="AK185" s="162"/>
      <c r="AL185" s="162"/>
      <c r="AM185" s="164"/>
      <c r="AN185" s="174"/>
      <c r="AO185" s="182"/>
      <c r="AP185" s="180"/>
      <c r="AQ185" s="180"/>
      <c r="AR185" s="180"/>
      <c r="AS185" s="180"/>
      <c r="AT185" s="180"/>
      <c r="AU185" s="180"/>
      <c r="AV185" s="181"/>
      <c r="AW185" s="180"/>
      <c r="AX185" s="180"/>
      <c r="AY185" s="190"/>
      <c r="AZ185" s="190"/>
      <c r="BA185" s="190"/>
      <c r="BB185" s="190"/>
      <c r="BC185" s="189"/>
      <c r="BD185" s="189"/>
      <c r="BE185" s="189"/>
      <c r="BF185" s="196"/>
      <c r="BG185" s="190"/>
      <c r="BH185" s="190"/>
      <c r="BI185" s="194"/>
      <c r="BJ185" s="194"/>
      <c r="BK185" s="194"/>
      <c r="BL185" s="194"/>
      <c r="BM185" s="194"/>
      <c r="BN185" s="194"/>
      <c r="BO185" s="195"/>
      <c r="BP185" s="194"/>
      <c r="BQ185" s="194"/>
      <c r="BR185" s="202"/>
      <c r="BS185" s="202"/>
      <c r="BT185" s="202"/>
      <c r="BU185" s="202"/>
      <c r="BV185" s="201"/>
      <c r="BW185" s="201"/>
      <c r="BX185" s="201"/>
      <c r="BY185" s="202"/>
      <c r="BZ185" s="202"/>
      <c r="CA185" s="202"/>
    </row>
    <row r="186" spans="1:79" ht="151.5" customHeight="1">
      <c r="A186" s="121" t="str">
        <f t="array" ref="A186">IFERROR(INDEX(Riesgos!$A$7:$M$64,MATCH(E186,INDEX(Riesgos!$A$7:$M$64,,MATCH(E$7,Riesgos!$A$6:$M$6,0)),0),MATCH(A$7,Riesgos!$A$6:$M$6,0)),"")</f>
        <v/>
      </c>
      <c r="B186" s="125" t="str">
        <f t="array" ref="B186">IFERROR(INDEX(Riesgos!$A$7:$M$64,MATCH(E186,INDEX(Riesgos!$A$7:$M$64,,MATCH(E$7,Riesgos!$A$6:$M$6,0)),0),MATCH(B$7,Riesgos!$A$6:$M$6,0)),"")</f>
        <v/>
      </c>
      <c r="C186" s="125"/>
      <c r="D186" s="126" t="str">
        <f t="array" ref="D186">IFERROR(INDEX(Riesgos!$A$7:$M$64,MATCH(E186,INDEX(Riesgos!$A$7:$M$64,,MATCH(E$7,Riesgos!$A$6:$M$6,0)),0),MATCH(D$7,Riesgos!$A$6:$M$6,0)),"")</f>
        <v/>
      </c>
      <c r="E186" s="127"/>
      <c r="F186" s="127"/>
      <c r="G186" s="128" t="str">
        <f t="shared" si="2"/>
        <v/>
      </c>
      <c r="H186" s="129"/>
      <c r="I186" s="142" t="str">
        <f>IF(A185=A186,IFERROR(IF(AND(#REF!="Probabilidad",#REF!="Probabilidad"),(#REF!-(+#REF!*#REF!)),IF(#REF!="Probabilidad",(#REF!-(+#REF!*#REF!)),IF(#REF!="Impacto",#REF!,""))),""),IFERROR(IF(#REF!="Probabilidad",(#REF!-(+#REF!*#REF!)),IF(#REF!="Impacto",#REF!,"")),""))</f>
        <v/>
      </c>
      <c r="J186" s="143" t="str">
        <f>IFERROR(IF(I186="","",IF(I186&lt;='Listas y tablas'!$L$3,"Muy Baja",IF(I186&lt;='Listas y tablas'!$L$4,"Baja",IF(I186&lt;='Listas y tablas'!$L$5,"Media",IF(I186&lt;='Listas y tablas'!$L$6,"Alta","Muy Alta"))))),"")</f>
        <v/>
      </c>
      <c r="K186" s="144"/>
      <c r="L186" s="145"/>
      <c r="M186" s="141"/>
      <c r="N186" s="141"/>
      <c r="O186" s="141"/>
      <c r="P186" s="141"/>
      <c r="Q186" s="157"/>
      <c r="R186" s="141"/>
      <c r="S186" s="141"/>
      <c r="T186" s="141"/>
      <c r="U186" s="141"/>
      <c r="V186" s="158"/>
      <c r="W186" s="141"/>
      <c r="X186" s="141"/>
      <c r="Y186" s="141"/>
      <c r="Z186" s="141"/>
      <c r="AA186" s="141"/>
      <c r="AB186" s="141"/>
      <c r="AC186" s="163"/>
      <c r="AD186" s="141"/>
      <c r="AE186" s="141"/>
      <c r="AF186" s="164"/>
      <c r="AG186" s="164"/>
      <c r="AH186" s="164"/>
      <c r="AI186" s="173"/>
      <c r="AJ186" s="162"/>
      <c r="AK186" s="162"/>
      <c r="AL186" s="162"/>
      <c r="AM186" s="164"/>
      <c r="AN186" s="174"/>
      <c r="AO186" s="182"/>
      <c r="AP186" s="180"/>
      <c r="AQ186" s="180"/>
      <c r="AR186" s="180"/>
      <c r="AS186" s="180"/>
      <c r="AT186" s="180"/>
      <c r="AU186" s="180"/>
      <c r="AV186" s="181"/>
      <c r="AW186" s="180"/>
      <c r="AX186" s="180"/>
      <c r="AY186" s="190"/>
      <c r="AZ186" s="190"/>
      <c r="BA186" s="190"/>
      <c r="BB186" s="190"/>
      <c r="BC186" s="189"/>
      <c r="BD186" s="189"/>
      <c r="BE186" s="189"/>
      <c r="BF186" s="196"/>
      <c r="BG186" s="190"/>
      <c r="BH186" s="190"/>
      <c r="BI186" s="194"/>
      <c r="BJ186" s="194"/>
      <c r="BK186" s="194"/>
      <c r="BL186" s="194"/>
      <c r="BM186" s="194"/>
      <c r="BN186" s="194"/>
      <c r="BO186" s="195"/>
      <c r="BP186" s="194"/>
      <c r="BQ186" s="194"/>
      <c r="BR186" s="202"/>
      <c r="BS186" s="202"/>
      <c r="BT186" s="202"/>
      <c r="BU186" s="202"/>
      <c r="BV186" s="201"/>
      <c r="BW186" s="201"/>
      <c r="BX186" s="201"/>
      <c r="BY186" s="202"/>
      <c r="BZ186" s="202"/>
      <c r="CA186" s="202"/>
    </row>
    <row r="187" spans="1:79" ht="151.5" customHeight="1">
      <c r="A187" s="121" t="str">
        <f t="array" ref="A187">IFERROR(INDEX(Riesgos!$A$7:$M$64,MATCH(E187,INDEX(Riesgos!$A$7:$M$64,,MATCH(E$7,Riesgos!$A$6:$M$6,0)),0),MATCH(A$7,Riesgos!$A$6:$M$6,0)),"")</f>
        <v/>
      </c>
      <c r="B187" s="125" t="str">
        <f t="array" ref="B187">IFERROR(INDEX(Riesgos!$A$7:$M$64,MATCH(E187,INDEX(Riesgos!$A$7:$M$64,,MATCH(E$7,Riesgos!$A$6:$M$6,0)),0),MATCH(B$7,Riesgos!$A$6:$M$6,0)),"")</f>
        <v/>
      </c>
      <c r="C187" s="125"/>
      <c r="D187" s="126" t="str">
        <f t="array" ref="D187">IFERROR(INDEX(Riesgos!$A$7:$M$64,MATCH(E187,INDEX(Riesgos!$A$7:$M$64,,MATCH(E$7,Riesgos!$A$6:$M$6,0)),0),MATCH(D$7,Riesgos!$A$6:$M$6,0)),"")</f>
        <v/>
      </c>
      <c r="E187" s="127"/>
      <c r="F187" s="127"/>
      <c r="G187" s="128" t="str">
        <f t="shared" si="2"/>
        <v/>
      </c>
      <c r="H187" s="129"/>
      <c r="I187" s="142" t="str">
        <f>IF(A186=A187,IFERROR(IF(AND(#REF!="Probabilidad",#REF!="Probabilidad"),(#REF!-(+#REF!*#REF!)),IF(#REF!="Probabilidad",(#REF!-(+#REF!*#REF!)),IF(#REF!="Impacto",#REF!,""))),""),IFERROR(IF(#REF!="Probabilidad",(#REF!-(+#REF!*#REF!)),IF(#REF!="Impacto",#REF!,"")),""))</f>
        <v/>
      </c>
      <c r="J187" s="143" t="str">
        <f>IFERROR(IF(I187="","",IF(I187&lt;='Listas y tablas'!$L$3,"Muy Baja",IF(I187&lt;='Listas y tablas'!$L$4,"Baja",IF(I187&lt;='Listas y tablas'!$L$5,"Media",IF(I187&lt;='Listas y tablas'!$L$6,"Alta","Muy Alta"))))),"")</f>
        <v/>
      </c>
      <c r="K187" s="144"/>
      <c r="L187" s="145"/>
      <c r="M187" s="141"/>
      <c r="N187" s="141"/>
      <c r="O187" s="141"/>
      <c r="P187" s="141"/>
      <c r="Q187" s="157"/>
      <c r="R187" s="141"/>
      <c r="S187" s="141"/>
      <c r="T187" s="141"/>
      <c r="U187" s="141"/>
      <c r="V187" s="158"/>
      <c r="W187" s="141"/>
      <c r="X187" s="141"/>
      <c r="Y187" s="141"/>
      <c r="Z187" s="141"/>
      <c r="AA187" s="141"/>
      <c r="AB187" s="141"/>
      <c r="AC187" s="163"/>
      <c r="AD187" s="141"/>
      <c r="AE187" s="141"/>
      <c r="AF187" s="164"/>
      <c r="AG187" s="164"/>
      <c r="AH187" s="164"/>
      <c r="AI187" s="173"/>
      <c r="AJ187" s="162"/>
      <c r="AK187" s="162"/>
      <c r="AL187" s="162"/>
      <c r="AM187" s="164"/>
      <c r="AN187" s="174"/>
      <c r="AO187" s="182"/>
      <c r="AP187" s="180"/>
      <c r="AQ187" s="180"/>
      <c r="AR187" s="180"/>
      <c r="AS187" s="180"/>
      <c r="AT187" s="180"/>
      <c r="AU187" s="180"/>
      <c r="AV187" s="181"/>
      <c r="AW187" s="180"/>
      <c r="AX187" s="180"/>
      <c r="AY187" s="190"/>
      <c r="AZ187" s="190"/>
      <c r="BA187" s="190"/>
      <c r="BB187" s="190"/>
      <c r="BC187" s="189"/>
      <c r="BD187" s="189"/>
      <c r="BE187" s="189"/>
      <c r="BF187" s="196"/>
      <c r="BG187" s="190"/>
      <c r="BH187" s="190"/>
      <c r="BI187" s="194"/>
      <c r="BJ187" s="194"/>
      <c r="BK187" s="194"/>
      <c r="BL187" s="194"/>
      <c r="BM187" s="194"/>
      <c r="BN187" s="194"/>
      <c r="BO187" s="195"/>
      <c r="BP187" s="194"/>
      <c r="BQ187" s="194"/>
      <c r="BR187" s="202"/>
      <c r="BS187" s="202"/>
      <c r="BT187" s="202"/>
      <c r="BU187" s="202"/>
      <c r="BV187" s="201"/>
      <c r="BW187" s="201"/>
      <c r="BX187" s="201"/>
      <c r="BY187" s="202"/>
      <c r="BZ187" s="202"/>
      <c r="CA187" s="202"/>
    </row>
    <row r="188" spans="1:79" ht="151.5" customHeight="1">
      <c r="A188" s="121" t="str">
        <f t="array" ref="A188">IFERROR(INDEX(Riesgos!$A$7:$M$64,MATCH(E188,INDEX(Riesgos!$A$7:$M$64,,MATCH(E$7,Riesgos!$A$6:$M$6,0)),0),MATCH(A$7,Riesgos!$A$6:$M$6,0)),"")</f>
        <v/>
      </c>
      <c r="B188" s="125" t="str">
        <f t="array" ref="B188">IFERROR(INDEX(Riesgos!$A$7:$M$64,MATCH(E188,INDEX(Riesgos!$A$7:$M$64,,MATCH(E$7,Riesgos!$A$6:$M$6,0)),0),MATCH(B$7,Riesgos!$A$6:$M$6,0)),"")</f>
        <v/>
      </c>
      <c r="C188" s="125"/>
      <c r="D188" s="126" t="str">
        <f t="array" ref="D188">IFERROR(INDEX(Riesgos!$A$7:$M$64,MATCH(E188,INDEX(Riesgos!$A$7:$M$64,,MATCH(E$7,Riesgos!$A$6:$M$6,0)),0),MATCH(D$7,Riesgos!$A$6:$M$6,0)),"")</f>
        <v/>
      </c>
      <c r="E188" s="127"/>
      <c r="F188" s="127"/>
      <c r="G188" s="128" t="str">
        <f t="shared" si="2"/>
        <v/>
      </c>
      <c r="H188" s="129"/>
      <c r="I188" s="142" t="str">
        <f>IF(A187=A188,IFERROR(IF(AND(#REF!="Probabilidad",#REF!="Probabilidad"),(#REF!-(+#REF!*#REF!)),IF(#REF!="Probabilidad",(#REF!-(+#REF!*#REF!)),IF(#REF!="Impacto",#REF!,""))),""),IFERROR(IF(#REF!="Probabilidad",(#REF!-(+#REF!*#REF!)),IF(#REF!="Impacto",#REF!,"")),""))</f>
        <v/>
      </c>
      <c r="J188" s="143" t="str">
        <f>IFERROR(IF(I188="","",IF(I188&lt;='Listas y tablas'!$L$3,"Muy Baja",IF(I188&lt;='Listas y tablas'!$L$4,"Baja",IF(I188&lt;='Listas y tablas'!$L$5,"Media",IF(I188&lt;='Listas y tablas'!$L$6,"Alta","Muy Alta"))))),"")</f>
        <v/>
      </c>
      <c r="K188" s="144"/>
      <c r="L188" s="145"/>
      <c r="M188" s="141"/>
      <c r="N188" s="141"/>
      <c r="O188" s="141"/>
      <c r="P188" s="141"/>
      <c r="Q188" s="157"/>
      <c r="R188" s="141"/>
      <c r="S188" s="141"/>
      <c r="T188" s="141"/>
      <c r="U188" s="141"/>
      <c r="V188" s="158"/>
      <c r="W188" s="141"/>
      <c r="X188" s="141"/>
      <c r="Y188" s="141"/>
      <c r="Z188" s="141"/>
      <c r="AA188" s="141"/>
      <c r="AB188" s="141"/>
      <c r="AC188" s="163"/>
      <c r="AD188" s="141"/>
      <c r="AE188" s="141"/>
      <c r="AF188" s="164"/>
      <c r="AG188" s="164"/>
      <c r="AH188" s="164"/>
      <c r="AI188" s="173"/>
      <c r="AJ188" s="162"/>
      <c r="AK188" s="162"/>
      <c r="AL188" s="162"/>
      <c r="AM188" s="164"/>
      <c r="AN188" s="174"/>
      <c r="AO188" s="182"/>
      <c r="AP188" s="180"/>
      <c r="AQ188" s="180"/>
      <c r="AR188" s="180"/>
      <c r="AS188" s="180"/>
      <c r="AT188" s="180"/>
      <c r="AU188" s="180"/>
      <c r="AV188" s="181"/>
      <c r="AW188" s="180"/>
      <c r="AX188" s="180"/>
      <c r="AY188" s="190"/>
      <c r="AZ188" s="190"/>
      <c r="BA188" s="190"/>
      <c r="BB188" s="190"/>
      <c r="BC188" s="189"/>
      <c r="BD188" s="189"/>
      <c r="BE188" s="189"/>
      <c r="BF188" s="196"/>
      <c r="BG188" s="190"/>
      <c r="BH188" s="190"/>
      <c r="BI188" s="194"/>
      <c r="BJ188" s="194"/>
      <c r="BK188" s="194"/>
      <c r="BL188" s="194"/>
      <c r="BM188" s="194"/>
      <c r="BN188" s="194"/>
      <c r="BO188" s="195"/>
      <c r="BP188" s="194"/>
      <c r="BQ188" s="194"/>
      <c r="BR188" s="202"/>
      <c r="BS188" s="202"/>
      <c r="BT188" s="202"/>
      <c r="BU188" s="202"/>
      <c r="BV188" s="201"/>
      <c r="BW188" s="201"/>
      <c r="BX188" s="201"/>
      <c r="BY188" s="202"/>
      <c r="BZ188" s="202"/>
      <c r="CA188" s="202"/>
    </row>
    <row r="189" spans="1:79" ht="151.5" customHeight="1">
      <c r="A189" s="121" t="str">
        <f t="array" ref="A189">IFERROR(INDEX(Riesgos!$A$7:$M$64,MATCH(E189,INDEX(Riesgos!$A$7:$M$64,,MATCH(E$7,Riesgos!$A$6:$M$6,0)),0),MATCH(A$7,Riesgos!$A$6:$M$6,0)),"")</f>
        <v/>
      </c>
      <c r="B189" s="125" t="str">
        <f t="array" ref="B189">IFERROR(INDEX(Riesgos!$A$7:$M$64,MATCH(E189,INDEX(Riesgos!$A$7:$M$64,,MATCH(E$7,Riesgos!$A$6:$M$6,0)),0),MATCH(B$7,Riesgos!$A$6:$M$6,0)),"")</f>
        <v/>
      </c>
      <c r="C189" s="125"/>
      <c r="D189" s="126" t="str">
        <f t="array" ref="D189">IFERROR(INDEX(Riesgos!$A$7:$M$64,MATCH(E189,INDEX(Riesgos!$A$7:$M$64,,MATCH(E$7,Riesgos!$A$6:$M$6,0)),0),MATCH(D$7,Riesgos!$A$6:$M$6,0)),"")</f>
        <v/>
      </c>
      <c r="E189" s="127"/>
      <c r="F189" s="127"/>
      <c r="G189" s="128" t="str">
        <f t="shared" si="2"/>
        <v/>
      </c>
      <c r="H189" s="129"/>
      <c r="I189" s="142" t="str">
        <f>IF(A188=A189,IFERROR(IF(AND(#REF!="Probabilidad",#REF!="Probabilidad"),(#REF!-(+#REF!*#REF!)),IF(#REF!="Probabilidad",(#REF!-(+#REF!*#REF!)),IF(#REF!="Impacto",#REF!,""))),""),IFERROR(IF(#REF!="Probabilidad",(#REF!-(+#REF!*#REF!)),IF(#REF!="Impacto",#REF!,"")),""))</f>
        <v/>
      </c>
      <c r="J189" s="143" t="str">
        <f>IFERROR(IF(I189="","",IF(I189&lt;='Listas y tablas'!$L$3,"Muy Baja",IF(I189&lt;='Listas y tablas'!$L$4,"Baja",IF(I189&lt;='Listas y tablas'!$L$5,"Media",IF(I189&lt;='Listas y tablas'!$L$6,"Alta","Muy Alta"))))),"")</f>
        <v/>
      </c>
      <c r="K189" s="144"/>
      <c r="L189" s="145"/>
      <c r="M189" s="141"/>
      <c r="N189" s="141"/>
      <c r="O189" s="141"/>
      <c r="P189" s="141"/>
      <c r="Q189" s="157"/>
      <c r="R189" s="141"/>
      <c r="S189" s="141"/>
      <c r="T189" s="141"/>
      <c r="U189" s="141"/>
      <c r="V189" s="158"/>
      <c r="W189" s="141"/>
      <c r="X189" s="141"/>
      <c r="Y189" s="141"/>
      <c r="Z189" s="141"/>
      <c r="AA189" s="141"/>
      <c r="AB189" s="141"/>
      <c r="AC189" s="163"/>
      <c r="AD189" s="141"/>
      <c r="AE189" s="141"/>
      <c r="AF189" s="164"/>
      <c r="AG189" s="164"/>
      <c r="AH189" s="164"/>
      <c r="AI189" s="173"/>
      <c r="AJ189" s="162"/>
      <c r="AK189" s="162"/>
      <c r="AL189" s="162"/>
      <c r="AM189" s="164"/>
      <c r="AN189" s="174"/>
      <c r="AO189" s="182"/>
      <c r="AP189" s="180"/>
      <c r="AQ189" s="180"/>
      <c r="AR189" s="180"/>
      <c r="AS189" s="180"/>
      <c r="AT189" s="180"/>
      <c r="AU189" s="180"/>
      <c r="AV189" s="181"/>
      <c r="AW189" s="180"/>
      <c r="AX189" s="180"/>
      <c r="AY189" s="190"/>
      <c r="AZ189" s="190"/>
      <c r="BA189" s="190"/>
      <c r="BB189" s="190"/>
      <c r="BC189" s="189"/>
      <c r="BD189" s="189"/>
      <c r="BE189" s="189"/>
      <c r="BF189" s="196"/>
      <c r="BG189" s="190"/>
      <c r="BH189" s="190"/>
      <c r="BI189" s="194"/>
      <c r="BJ189" s="194"/>
      <c r="BK189" s="194"/>
      <c r="BL189" s="194"/>
      <c r="BM189" s="194"/>
      <c r="BN189" s="194"/>
      <c r="BO189" s="195"/>
      <c r="BP189" s="194"/>
      <c r="BQ189" s="194"/>
      <c r="BR189" s="202"/>
      <c r="BS189" s="202"/>
      <c r="BT189" s="202"/>
      <c r="BU189" s="202"/>
      <c r="BV189" s="201"/>
      <c r="BW189" s="201"/>
      <c r="BX189" s="201"/>
      <c r="BY189" s="202"/>
      <c r="BZ189" s="202"/>
      <c r="CA189" s="202"/>
    </row>
    <row r="190" spans="1:79" ht="151.5" customHeight="1">
      <c r="A190" s="121" t="str">
        <f t="array" ref="A190">IFERROR(INDEX(Riesgos!$A$7:$M$64,MATCH(E190,INDEX(Riesgos!$A$7:$M$64,,MATCH(E$7,Riesgos!$A$6:$M$6,0)),0),MATCH(A$7,Riesgos!$A$6:$M$6,0)),"")</f>
        <v/>
      </c>
      <c r="B190" s="125" t="str">
        <f t="array" ref="B190">IFERROR(INDEX(Riesgos!$A$7:$M$64,MATCH(E190,INDEX(Riesgos!$A$7:$M$64,,MATCH(E$7,Riesgos!$A$6:$M$6,0)),0),MATCH(B$7,Riesgos!$A$6:$M$6,0)),"")</f>
        <v/>
      </c>
      <c r="C190" s="125"/>
      <c r="D190" s="126" t="str">
        <f t="array" ref="D190">IFERROR(INDEX(Riesgos!$A$7:$M$64,MATCH(E190,INDEX(Riesgos!$A$7:$M$64,,MATCH(E$7,Riesgos!$A$6:$M$6,0)),0),MATCH(D$7,Riesgos!$A$6:$M$6,0)),"")</f>
        <v/>
      </c>
      <c r="E190" s="127"/>
      <c r="F190" s="127"/>
      <c r="G190" s="128" t="str">
        <f t="shared" si="2"/>
        <v/>
      </c>
      <c r="H190" s="129"/>
      <c r="I190" s="142" t="str">
        <f>IF(A189=A190,IFERROR(IF(AND(#REF!="Probabilidad",#REF!="Probabilidad"),(#REF!-(+#REF!*#REF!)),IF(#REF!="Probabilidad",(#REF!-(+#REF!*#REF!)),IF(#REF!="Impacto",#REF!,""))),""),IFERROR(IF(#REF!="Probabilidad",(#REF!-(+#REF!*#REF!)),IF(#REF!="Impacto",#REF!,"")),""))</f>
        <v/>
      </c>
      <c r="J190" s="143" t="str">
        <f>IFERROR(IF(I190="","",IF(I190&lt;='Listas y tablas'!$L$3,"Muy Baja",IF(I190&lt;='Listas y tablas'!$L$4,"Baja",IF(I190&lt;='Listas y tablas'!$L$5,"Media",IF(I190&lt;='Listas y tablas'!$L$6,"Alta","Muy Alta"))))),"")</f>
        <v/>
      </c>
      <c r="K190" s="144"/>
      <c r="L190" s="145"/>
      <c r="M190" s="141"/>
      <c r="N190" s="141"/>
      <c r="O190" s="141"/>
      <c r="P190" s="141"/>
      <c r="Q190" s="157"/>
      <c r="R190" s="141"/>
      <c r="S190" s="141"/>
      <c r="T190" s="141"/>
      <c r="U190" s="141"/>
      <c r="V190" s="158"/>
      <c r="W190" s="141"/>
      <c r="X190" s="141"/>
      <c r="Y190" s="141"/>
      <c r="Z190" s="141"/>
      <c r="AA190" s="141"/>
      <c r="AB190" s="141"/>
      <c r="AC190" s="163"/>
      <c r="AD190" s="141"/>
      <c r="AE190" s="141"/>
      <c r="AF190" s="164"/>
      <c r="AG190" s="164"/>
      <c r="AH190" s="164"/>
      <c r="AI190" s="173"/>
      <c r="AJ190" s="162"/>
      <c r="AK190" s="162"/>
      <c r="AL190" s="162"/>
      <c r="AM190" s="164"/>
      <c r="AN190" s="174"/>
      <c r="AO190" s="182"/>
      <c r="AP190" s="180"/>
      <c r="AQ190" s="180"/>
      <c r="AR190" s="180"/>
      <c r="AS190" s="180"/>
      <c r="AT190" s="180"/>
      <c r="AU190" s="180"/>
      <c r="AV190" s="181"/>
      <c r="AW190" s="180"/>
      <c r="AX190" s="180"/>
      <c r="AY190" s="190"/>
      <c r="AZ190" s="190"/>
      <c r="BA190" s="190"/>
      <c r="BB190" s="190"/>
      <c r="BC190" s="189"/>
      <c r="BD190" s="189"/>
      <c r="BE190" s="189"/>
      <c r="BF190" s="196"/>
      <c r="BG190" s="190"/>
      <c r="BH190" s="190"/>
      <c r="BI190" s="194"/>
      <c r="BJ190" s="194"/>
      <c r="BK190" s="194"/>
      <c r="BL190" s="194"/>
      <c r="BM190" s="194"/>
      <c r="BN190" s="194"/>
      <c r="BO190" s="195"/>
      <c r="BP190" s="194"/>
      <c r="BQ190" s="194"/>
      <c r="BR190" s="202"/>
      <c r="BS190" s="202"/>
      <c r="BT190" s="202"/>
      <c r="BU190" s="202"/>
      <c r="BV190" s="201"/>
      <c r="BW190" s="201"/>
      <c r="BX190" s="201"/>
      <c r="BY190" s="202"/>
      <c r="BZ190" s="202"/>
      <c r="CA190" s="202"/>
    </row>
    <row r="191" spans="1:79" ht="151.5" customHeight="1">
      <c r="A191" s="121" t="str">
        <f t="array" ref="A191">IFERROR(INDEX(Riesgos!$A$7:$M$64,MATCH(E191,INDEX(Riesgos!$A$7:$M$64,,MATCH(E$7,Riesgos!$A$6:$M$6,0)),0),MATCH(A$7,Riesgos!$A$6:$M$6,0)),"")</f>
        <v/>
      </c>
      <c r="B191" s="125" t="str">
        <f t="array" ref="B191">IFERROR(INDEX(Riesgos!$A$7:$M$64,MATCH(E191,INDEX(Riesgos!$A$7:$M$64,,MATCH(E$7,Riesgos!$A$6:$M$6,0)),0),MATCH(B$7,Riesgos!$A$6:$M$6,0)),"")</f>
        <v/>
      </c>
      <c r="C191" s="125"/>
      <c r="D191" s="126" t="str">
        <f t="array" ref="D191">IFERROR(INDEX(Riesgos!$A$7:$M$64,MATCH(E191,INDEX(Riesgos!$A$7:$M$64,,MATCH(E$7,Riesgos!$A$6:$M$6,0)),0),MATCH(D$7,Riesgos!$A$6:$M$6,0)),"")</f>
        <v/>
      </c>
      <c r="E191" s="127"/>
      <c r="F191" s="127"/>
      <c r="G191" s="128" t="str">
        <f t="shared" si="2"/>
        <v/>
      </c>
      <c r="H191" s="129"/>
      <c r="I191" s="142" t="str">
        <f>IF(A190=A191,IFERROR(IF(AND(#REF!="Probabilidad",#REF!="Probabilidad"),(#REF!-(+#REF!*#REF!)),IF(#REF!="Probabilidad",(#REF!-(+#REF!*#REF!)),IF(#REF!="Impacto",#REF!,""))),""),IFERROR(IF(#REF!="Probabilidad",(#REF!-(+#REF!*#REF!)),IF(#REF!="Impacto",#REF!,"")),""))</f>
        <v/>
      </c>
      <c r="J191" s="143" t="str">
        <f>IFERROR(IF(I191="","",IF(I191&lt;='Listas y tablas'!$L$3,"Muy Baja",IF(I191&lt;='Listas y tablas'!$L$4,"Baja",IF(I191&lt;='Listas y tablas'!$L$5,"Media",IF(I191&lt;='Listas y tablas'!$L$6,"Alta","Muy Alta"))))),"")</f>
        <v/>
      </c>
      <c r="K191" s="144"/>
      <c r="L191" s="145"/>
      <c r="M191" s="141"/>
      <c r="N191" s="141"/>
      <c r="O191" s="141"/>
      <c r="P191" s="141"/>
      <c r="Q191" s="157"/>
      <c r="R191" s="141"/>
      <c r="S191" s="141"/>
      <c r="T191" s="141"/>
      <c r="U191" s="141"/>
      <c r="V191" s="158"/>
      <c r="W191" s="141"/>
      <c r="X191" s="141"/>
      <c r="Y191" s="141"/>
      <c r="Z191" s="141"/>
      <c r="AA191" s="141"/>
      <c r="AB191" s="141"/>
      <c r="AC191" s="163"/>
      <c r="AD191" s="141"/>
      <c r="AE191" s="141"/>
      <c r="AF191" s="164"/>
      <c r="AG191" s="164"/>
      <c r="AH191" s="164"/>
      <c r="AI191" s="173"/>
      <c r="AJ191" s="162"/>
      <c r="AK191" s="162"/>
      <c r="AL191" s="162"/>
      <c r="AM191" s="164"/>
      <c r="AN191" s="174"/>
      <c r="AO191" s="182"/>
      <c r="AP191" s="180"/>
      <c r="AQ191" s="180"/>
      <c r="AR191" s="180"/>
      <c r="AS191" s="180"/>
      <c r="AT191" s="180"/>
      <c r="AU191" s="180"/>
      <c r="AV191" s="181"/>
      <c r="AW191" s="180"/>
      <c r="AX191" s="180"/>
      <c r="AY191" s="190"/>
      <c r="AZ191" s="190"/>
      <c r="BA191" s="190"/>
      <c r="BB191" s="190"/>
      <c r="BC191" s="189"/>
      <c r="BD191" s="189"/>
      <c r="BE191" s="189"/>
      <c r="BF191" s="196"/>
      <c r="BG191" s="190"/>
      <c r="BH191" s="190"/>
      <c r="BI191" s="194"/>
      <c r="BJ191" s="194"/>
      <c r="BK191" s="194"/>
      <c r="BL191" s="194"/>
      <c r="BM191" s="194"/>
      <c r="BN191" s="194"/>
      <c r="BO191" s="195"/>
      <c r="BP191" s="194"/>
      <c r="BQ191" s="194"/>
      <c r="BR191" s="202"/>
      <c r="BS191" s="202"/>
      <c r="BT191" s="202"/>
      <c r="BU191" s="202"/>
      <c r="BV191" s="201"/>
      <c r="BW191" s="201"/>
      <c r="BX191" s="201"/>
      <c r="BY191" s="202"/>
      <c r="BZ191" s="202"/>
      <c r="CA191" s="202"/>
    </row>
    <row r="192" spans="1:79" ht="151.5" customHeight="1">
      <c r="A192" s="121" t="str">
        <f t="array" ref="A192">IFERROR(INDEX(Riesgos!$A$7:$M$64,MATCH(E192,INDEX(Riesgos!$A$7:$M$64,,MATCH(E$7,Riesgos!$A$6:$M$6,0)),0),MATCH(A$7,Riesgos!$A$6:$M$6,0)),"")</f>
        <v/>
      </c>
      <c r="B192" s="125" t="str">
        <f t="array" ref="B192">IFERROR(INDEX(Riesgos!$A$7:$M$64,MATCH(E192,INDEX(Riesgos!$A$7:$M$64,,MATCH(E$7,Riesgos!$A$6:$M$6,0)),0),MATCH(B$7,Riesgos!$A$6:$M$6,0)),"")</f>
        <v/>
      </c>
      <c r="C192" s="125"/>
      <c r="D192" s="126" t="str">
        <f t="array" ref="D192">IFERROR(INDEX(Riesgos!$A$7:$M$64,MATCH(E192,INDEX(Riesgos!$A$7:$M$64,,MATCH(E$7,Riesgos!$A$6:$M$6,0)),0),MATCH(D$7,Riesgos!$A$6:$M$6,0)),"")</f>
        <v/>
      </c>
      <c r="E192" s="127"/>
      <c r="F192" s="127"/>
      <c r="G192" s="128" t="str">
        <f t="shared" si="2"/>
        <v/>
      </c>
      <c r="H192" s="129"/>
      <c r="I192" s="142" t="str">
        <f>IF(A191=A192,IFERROR(IF(AND(#REF!="Probabilidad",#REF!="Probabilidad"),(#REF!-(+#REF!*#REF!)),IF(#REF!="Probabilidad",(#REF!-(+#REF!*#REF!)),IF(#REF!="Impacto",#REF!,""))),""),IFERROR(IF(#REF!="Probabilidad",(#REF!-(+#REF!*#REF!)),IF(#REF!="Impacto",#REF!,"")),""))</f>
        <v/>
      </c>
      <c r="J192" s="143" t="str">
        <f>IFERROR(IF(I192="","",IF(I192&lt;='Listas y tablas'!$L$3,"Muy Baja",IF(I192&lt;='Listas y tablas'!$L$4,"Baja",IF(I192&lt;='Listas y tablas'!$L$5,"Media",IF(I192&lt;='Listas y tablas'!$L$6,"Alta","Muy Alta"))))),"")</f>
        <v/>
      </c>
      <c r="K192" s="144"/>
      <c r="L192" s="145"/>
      <c r="M192" s="141"/>
      <c r="N192" s="141"/>
      <c r="O192" s="141"/>
      <c r="P192" s="141"/>
      <c r="Q192" s="157"/>
      <c r="R192" s="141"/>
      <c r="S192" s="141"/>
      <c r="T192" s="141"/>
      <c r="U192" s="141"/>
      <c r="V192" s="158"/>
      <c r="W192" s="141"/>
      <c r="X192" s="141"/>
      <c r="Y192" s="141"/>
      <c r="Z192" s="141"/>
      <c r="AA192" s="141"/>
      <c r="AB192" s="141"/>
      <c r="AC192" s="163"/>
      <c r="AD192" s="141"/>
      <c r="AE192" s="141"/>
      <c r="AF192" s="164"/>
      <c r="AG192" s="164"/>
      <c r="AH192" s="164"/>
      <c r="AI192" s="173"/>
      <c r="AJ192" s="162"/>
      <c r="AK192" s="162"/>
      <c r="AL192" s="162"/>
      <c r="AM192" s="164"/>
      <c r="AN192" s="174"/>
      <c r="AO192" s="182"/>
      <c r="AP192" s="180"/>
      <c r="AQ192" s="180"/>
      <c r="AR192" s="180"/>
      <c r="AS192" s="180"/>
      <c r="AT192" s="180"/>
      <c r="AU192" s="180"/>
      <c r="AV192" s="181"/>
      <c r="AW192" s="180"/>
      <c r="AX192" s="180"/>
      <c r="AY192" s="190"/>
      <c r="AZ192" s="190"/>
      <c r="BA192" s="190"/>
      <c r="BB192" s="190"/>
      <c r="BC192" s="189"/>
      <c r="BD192" s="189"/>
      <c r="BE192" s="189"/>
      <c r="BF192" s="196"/>
      <c r="BG192" s="190"/>
      <c r="BH192" s="190"/>
      <c r="BI192" s="194"/>
      <c r="BJ192" s="194"/>
      <c r="BK192" s="194"/>
      <c r="BL192" s="194"/>
      <c r="BM192" s="194"/>
      <c r="BN192" s="194"/>
      <c r="BO192" s="195"/>
      <c r="BP192" s="194"/>
      <c r="BQ192" s="194"/>
      <c r="BR192" s="202"/>
      <c r="BS192" s="202"/>
      <c r="BT192" s="202"/>
      <c r="BU192" s="202"/>
      <c r="BV192" s="201"/>
      <c r="BW192" s="201"/>
      <c r="BX192" s="201"/>
      <c r="BY192" s="202"/>
      <c r="BZ192" s="202"/>
      <c r="CA192" s="202"/>
    </row>
    <row r="193" spans="1:79" ht="151.5" customHeight="1">
      <c r="A193" s="121" t="str">
        <f t="array" ref="A193">IFERROR(INDEX(Riesgos!$A$7:$M$64,MATCH(E193,INDEX(Riesgos!$A$7:$M$64,,MATCH(E$7,Riesgos!$A$6:$M$6,0)),0),MATCH(A$7,Riesgos!$A$6:$M$6,0)),"")</f>
        <v/>
      </c>
      <c r="B193" s="125" t="str">
        <f t="array" ref="B193">IFERROR(INDEX(Riesgos!$A$7:$M$64,MATCH(E193,INDEX(Riesgos!$A$7:$M$64,,MATCH(E$7,Riesgos!$A$6:$M$6,0)),0),MATCH(B$7,Riesgos!$A$6:$M$6,0)),"")</f>
        <v/>
      </c>
      <c r="C193" s="125"/>
      <c r="D193" s="126" t="str">
        <f t="array" ref="D193">IFERROR(INDEX(Riesgos!$A$7:$M$64,MATCH(E193,INDEX(Riesgos!$A$7:$M$64,,MATCH(E$7,Riesgos!$A$6:$M$6,0)),0),MATCH(D$7,Riesgos!$A$6:$M$6,0)),"")</f>
        <v/>
      </c>
      <c r="E193" s="127"/>
      <c r="F193" s="127"/>
      <c r="G193" s="128" t="str">
        <f t="shared" si="2"/>
        <v/>
      </c>
      <c r="H193" s="129"/>
      <c r="I193" s="142" t="str">
        <f>IF(A192=A193,IFERROR(IF(AND(#REF!="Probabilidad",#REF!="Probabilidad"),(#REF!-(+#REF!*#REF!)),IF(#REF!="Probabilidad",(#REF!-(+#REF!*#REF!)),IF(#REF!="Impacto",#REF!,""))),""),IFERROR(IF(#REF!="Probabilidad",(#REF!-(+#REF!*#REF!)),IF(#REF!="Impacto",#REF!,"")),""))</f>
        <v/>
      </c>
      <c r="J193" s="143" t="str">
        <f>IFERROR(IF(I193="","",IF(I193&lt;='Listas y tablas'!$L$3,"Muy Baja",IF(I193&lt;='Listas y tablas'!$L$4,"Baja",IF(I193&lt;='Listas y tablas'!$L$5,"Media",IF(I193&lt;='Listas y tablas'!$L$6,"Alta","Muy Alta"))))),"")</f>
        <v/>
      </c>
      <c r="K193" s="144"/>
      <c r="L193" s="145"/>
      <c r="M193" s="141"/>
      <c r="N193" s="141"/>
      <c r="O193" s="141"/>
      <c r="P193" s="141"/>
      <c r="Q193" s="157"/>
      <c r="R193" s="141"/>
      <c r="S193" s="141"/>
      <c r="T193" s="141"/>
      <c r="U193" s="141"/>
      <c r="V193" s="158"/>
      <c r="W193" s="141"/>
      <c r="X193" s="141"/>
      <c r="Y193" s="141"/>
      <c r="Z193" s="141"/>
      <c r="AA193" s="141"/>
      <c r="AB193" s="141"/>
      <c r="AC193" s="163"/>
      <c r="AD193" s="141"/>
      <c r="AE193" s="141"/>
      <c r="AF193" s="164"/>
      <c r="AG193" s="164"/>
      <c r="AH193" s="164"/>
      <c r="AI193" s="173"/>
      <c r="AJ193" s="162"/>
      <c r="AK193" s="162"/>
      <c r="AL193" s="162"/>
      <c r="AM193" s="164"/>
      <c r="AN193" s="174"/>
      <c r="AO193" s="182"/>
      <c r="AP193" s="180"/>
      <c r="AQ193" s="180"/>
      <c r="AR193" s="180"/>
      <c r="AS193" s="180"/>
      <c r="AT193" s="180"/>
      <c r="AU193" s="180"/>
      <c r="AV193" s="181"/>
      <c r="AW193" s="180"/>
      <c r="AX193" s="180"/>
      <c r="AY193" s="190"/>
      <c r="AZ193" s="190"/>
      <c r="BA193" s="190"/>
      <c r="BB193" s="190"/>
      <c r="BC193" s="189"/>
      <c r="BD193" s="189"/>
      <c r="BE193" s="189"/>
      <c r="BF193" s="196"/>
      <c r="BG193" s="190"/>
      <c r="BH193" s="190"/>
      <c r="BI193" s="194"/>
      <c r="BJ193" s="194"/>
      <c r="BK193" s="194"/>
      <c r="BL193" s="194"/>
      <c r="BM193" s="194"/>
      <c r="BN193" s="194"/>
      <c r="BO193" s="195"/>
      <c r="BP193" s="194"/>
      <c r="BQ193" s="194"/>
      <c r="BR193" s="202"/>
      <c r="BS193" s="202"/>
      <c r="BT193" s="202"/>
      <c r="BU193" s="202"/>
      <c r="BV193" s="201"/>
      <c r="BW193" s="201"/>
      <c r="BX193" s="201"/>
      <c r="BY193" s="202"/>
      <c r="BZ193" s="202"/>
      <c r="CA193" s="202"/>
    </row>
    <row r="194" spans="1:79" ht="151.5" customHeight="1">
      <c r="A194" s="121" t="str">
        <f t="array" ref="A194">IFERROR(INDEX(Riesgos!$A$7:$M$64,MATCH(E194,INDEX(Riesgos!$A$7:$M$64,,MATCH(E$7,Riesgos!$A$6:$M$6,0)),0),MATCH(A$7,Riesgos!$A$6:$M$6,0)),"")</f>
        <v/>
      </c>
      <c r="B194" s="125" t="str">
        <f t="array" ref="B194">IFERROR(INDEX(Riesgos!$A$7:$M$64,MATCH(E194,INDEX(Riesgos!$A$7:$M$64,,MATCH(E$7,Riesgos!$A$6:$M$6,0)),0),MATCH(B$7,Riesgos!$A$6:$M$6,0)),"")</f>
        <v/>
      </c>
      <c r="C194" s="125"/>
      <c r="D194" s="126" t="str">
        <f t="array" ref="D194">IFERROR(INDEX(Riesgos!$A$7:$M$64,MATCH(E194,INDEX(Riesgos!$A$7:$M$64,,MATCH(E$7,Riesgos!$A$6:$M$6,0)),0),MATCH(D$7,Riesgos!$A$6:$M$6,0)),"")</f>
        <v/>
      </c>
      <c r="E194" s="127"/>
      <c r="F194" s="127"/>
      <c r="G194" s="128" t="str">
        <f t="shared" si="2"/>
        <v/>
      </c>
      <c r="H194" s="129"/>
      <c r="I194" s="142" t="str">
        <f>IF(A193=A194,IFERROR(IF(AND(#REF!="Probabilidad",#REF!="Probabilidad"),(#REF!-(+#REF!*#REF!)),IF(#REF!="Probabilidad",(#REF!-(+#REF!*#REF!)),IF(#REF!="Impacto",#REF!,""))),""),IFERROR(IF(#REF!="Probabilidad",(#REF!-(+#REF!*#REF!)),IF(#REF!="Impacto",#REF!,"")),""))</f>
        <v/>
      </c>
      <c r="J194" s="143" t="str">
        <f>IFERROR(IF(I194="","",IF(I194&lt;='Listas y tablas'!$L$3,"Muy Baja",IF(I194&lt;='Listas y tablas'!$L$4,"Baja",IF(I194&lt;='Listas y tablas'!$L$5,"Media",IF(I194&lt;='Listas y tablas'!$L$6,"Alta","Muy Alta"))))),"")</f>
        <v/>
      </c>
      <c r="K194" s="144"/>
      <c r="L194" s="145"/>
      <c r="M194" s="141"/>
      <c r="N194" s="141"/>
      <c r="O194" s="141"/>
      <c r="P194" s="141"/>
      <c r="Q194" s="157"/>
      <c r="R194" s="141"/>
      <c r="S194" s="141"/>
      <c r="T194" s="141"/>
      <c r="U194" s="141"/>
      <c r="V194" s="158"/>
      <c r="W194" s="141"/>
      <c r="X194" s="141"/>
      <c r="Y194" s="141"/>
      <c r="Z194" s="141"/>
      <c r="AA194" s="141"/>
      <c r="AB194" s="141"/>
      <c r="AC194" s="163"/>
      <c r="AD194" s="141"/>
      <c r="AE194" s="141"/>
      <c r="AF194" s="164"/>
      <c r="AG194" s="164"/>
      <c r="AH194" s="164"/>
      <c r="AI194" s="173"/>
      <c r="AJ194" s="162"/>
      <c r="AK194" s="162"/>
      <c r="AL194" s="162"/>
      <c r="AM194" s="164"/>
      <c r="AN194" s="174"/>
      <c r="AO194" s="182"/>
      <c r="AP194" s="180"/>
      <c r="AQ194" s="180"/>
      <c r="AR194" s="180"/>
      <c r="AS194" s="180"/>
      <c r="AT194" s="180"/>
      <c r="AU194" s="180"/>
      <c r="AV194" s="181"/>
      <c r="AW194" s="180"/>
      <c r="AX194" s="180"/>
      <c r="AY194" s="190"/>
      <c r="AZ194" s="190"/>
      <c r="BA194" s="190"/>
      <c r="BB194" s="190"/>
      <c r="BC194" s="189"/>
      <c r="BD194" s="189"/>
      <c r="BE194" s="189"/>
      <c r="BF194" s="196"/>
      <c r="BG194" s="190"/>
      <c r="BH194" s="190"/>
      <c r="BI194" s="194"/>
      <c r="BJ194" s="194"/>
      <c r="BK194" s="194"/>
      <c r="BL194" s="194"/>
      <c r="BM194" s="194"/>
      <c r="BN194" s="194"/>
      <c r="BO194" s="195"/>
      <c r="BP194" s="194"/>
      <c r="BQ194" s="194"/>
      <c r="BR194" s="202"/>
      <c r="BS194" s="202"/>
      <c r="BT194" s="202"/>
      <c r="BU194" s="202"/>
      <c r="BV194" s="201"/>
      <c r="BW194" s="201"/>
      <c r="BX194" s="201"/>
      <c r="BY194" s="202"/>
      <c r="BZ194" s="202"/>
      <c r="CA194" s="202"/>
    </row>
    <row r="195" spans="1:79" ht="151.5" customHeight="1">
      <c r="A195" s="121" t="str">
        <f t="array" ref="A195">IFERROR(INDEX(Riesgos!$A$7:$M$64,MATCH(E195,INDEX(Riesgos!$A$7:$M$64,,MATCH(E$7,Riesgos!$A$6:$M$6,0)),0),MATCH(A$7,Riesgos!$A$6:$M$6,0)),"")</f>
        <v/>
      </c>
      <c r="B195" s="125" t="str">
        <f t="array" ref="B195">IFERROR(INDEX(Riesgos!$A$7:$M$64,MATCH(E195,INDEX(Riesgos!$A$7:$M$64,,MATCH(E$7,Riesgos!$A$6:$M$6,0)),0),MATCH(B$7,Riesgos!$A$6:$M$6,0)),"")</f>
        <v/>
      </c>
      <c r="C195" s="125"/>
      <c r="D195" s="126" t="str">
        <f t="array" ref="D195">IFERROR(INDEX(Riesgos!$A$7:$M$64,MATCH(E195,INDEX(Riesgos!$A$7:$M$64,,MATCH(E$7,Riesgos!$A$6:$M$6,0)),0),MATCH(D$7,Riesgos!$A$6:$M$6,0)),"")</f>
        <v/>
      </c>
      <c r="E195" s="127"/>
      <c r="F195" s="127"/>
      <c r="G195" s="128" t="str">
        <f t="shared" si="2"/>
        <v/>
      </c>
      <c r="H195" s="129"/>
      <c r="I195" s="142" t="str">
        <f>IF(A194=A195,IFERROR(IF(AND(#REF!="Probabilidad",#REF!="Probabilidad"),(#REF!-(+#REF!*#REF!)),IF(#REF!="Probabilidad",(#REF!-(+#REF!*#REF!)),IF(#REF!="Impacto",#REF!,""))),""),IFERROR(IF(#REF!="Probabilidad",(#REF!-(+#REF!*#REF!)),IF(#REF!="Impacto",#REF!,"")),""))</f>
        <v/>
      </c>
      <c r="J195" s="143" t="str">
        <f>IFERROR(IF(I195="","",IF(I195&lt;='Listas y tablas'!$L$3,"Muy Baja",IF(I195&lt;='Listas y tablas'!$L$4,"Baja",IF(I195&lt;='Listas y tablas'!$L$5,"Media",IF(I195&lt;='Listas y tablas'!$L$6,"Alta","Muy Alta"))))),"")</f>
        <v/>
      </c>
      <c r="K195" s="144"/>
      <c r="L195" s="145"/>
      <c r="M195" s="141"/>
      <c r="N195" s="141"/>
      <c r="O195" s="141"/>
      <c r="P195" s="141"/>
      <c r="Q195" s="157"/>
      <c r="R195" s="141"/>
      <c r="S195" s="141"/>
      <c r="T195" s="141"/>
      <c r="U195" s="141"/>
      <c r="V195" s="158"/>
      <c r="W195" s="141"/>
      <c r="X195" s="141"/>
      <c r="Y195" s="141"/>
      <c r="Z195" s="141"/>
      <c r="AA195" s="141"/>
      <c r="AB195" s="141"/>
      <c r="AC195" s="163"/>
      <c r="AD195" s="141"/>
      <c r="AE195" s="141"/>
      <c r="AF195" s="164"/>
      <c r="AG195" s="164"/>
      <c r="AH195" s="164"/>
      <c r="AI195" s="173"/>
      <c r="AJ195" s="162"/>
      <c r="AK195" s="162"/>
      <c r="AL195" s="162"/>
      <c r="AM195" s="164"/>
      <c r="AN195" s="174"/>
      <c r="AO195" s="182"/>
      <c r="AP195" s="180"/>
      <c r="AQ195" s="180"/>
      <c r="AR195" s="180"/>
      <c r="AS195" s="180"/>
      <c r="AT195" s="180"/>
      <c r="AU195" s="180"/>
      <c r="AV195" s="181"/>
      <c r="AW195" s="180"/>
      <c r="AX195" s="180"/>
      <c r="AY195" s="190"/>
      <c r="AZ195" s="190"/>
      <c r="BA195" s="190"/>
      <c r="BB195" s="190"/>
      <c r="BC195" s="189"/>
      <c r="BD195" s="189"/>
      <c r="BE195" s="189"/>
      <c r="BF195" s="196"/>
      <c r="BG195" s="190"/>
      <c r="BH195" s="190"/>
      <c r="BI195" s="194"/>
      <c r="BJ195" s="194"/>
      <c r="BK195" s="194"/>
      <c r="BL195" s="194"/>
      <c r="BM195" s="194"/>
      <c r="BN195" s="194"/>
      <c r="BO195" s="195"/>
      <c r="BP195" s="194"/>
      <c r="BQ195" s="194"/>
      <c r="BR195" s="202"/>
      <c r="BS195" s="202"/>
      <c r="BT195" s="202"/>
      <c r="BU195" s="202"/>
      <c r="BV195" s="201"/>
      <c r="BW195" s="201"/>
      <c r="BX195" s="201"/>
      <c r="BY195" s="202"/>
      <c r="BZ195" s="202"/>
      <c r="CA195" s="202"/>
    </row>
    <row r="196" spans="1:79" ht="151.5" customHeight="1">
      <c r="A196" s="121" t="str">
        <f t="array" ref="A196">IFERROR(INDEX(Riesgos!$A$7:$M$64,MATCH(E196,INDEX(Riesgos!$A$7:$M$64,,MATCH(E$7,Riesgos!$A$6:$M$6,0)),0),MATCH(A$7,Riesgos!$A$6:$M$6,0)),"")</f>
        <v/>
      </c>
      <c r="B196" s="125" t="str">
        <f t="array" ref="B196">IFERROR(INDEX(Riesgos!$A$7:$M$64,MATCH(E196,INDEX(Riesgos!$A$7:$M$64,,MATCH(E$7,Riesgos!$A$6:$M$6,0)),0),MATCH(B$7,Riesgos!$A$6:$M$6,0)),"")</f>
        <v/>
      </c>
      <c r="C196" s="125"/>
      <c r="D196" s="126" t="str">
        <f t="array" ref="D196">IFERROR(INDEX(Riesgos!$A$7:$M$64,MATCH(E196,INDEX(Riesgos!$A$7:$M$64,,MATCH(E$7,Riesgos!$A$6:$M$6,0)),0),MATCH(D$7,Riesgos!$A$6:$M$6,0)),"")</f>
        <v/>
      </c>
      <c r="E196" s="127"/>
      <c r="F196" s="127"/>
      <c r="G196" s="128" t="str">
        <f t="shared" si="2"/>
        <v/>
      </c>
      <c r="H196" s="129"/>
      <c r="I196" s="142" t="str">
        <f>IF(A195=A196,IFERROR(IF(AND(#REF!="Probabilidad",#REF!="Probabilidad"),(#REF!-(+#REF!*#REF!)),IF(#REF!="Probabilidad",(#REF!-(+#REF!*#REF!)),IF(#REF!="Impacto",#REF!,""))),""),IFERROR(IF(#REF!="Probabilidad",(#REF!-(+#REF!*#REF!)),IF(#REF!="Impacto",#REF!,"")),""))</f>
        <v/>
      </c>
      <c r="J196" s="143" t="str">
        <f>IFERROR(IF(I196="","",IF(I196&lt;='Listas y tablas'!$L$3,"Muy Baja",IF(I196&lt;='Listas y tablas'!$L$4,"Baja",IF(I196&lt;='Listas y tablas'!$L$5,"Media",IF(I196&lt;='Listas y tablas'!$L$6,"Alta","Muy Alta"))))),"")</f>
        <v/>
      </c>
      <c r="K196" s="144"/>
      <c r="L196" s="145"/>
      <c r="M196" s="141"/>
      <c r="N196" s="141"/>
      <c r="O196" s="141"/>
      <c r="P196" s="141"/>
      <c r="Q196" s="157"/>
      <c r="R196" s="141"/>
      <c r="S196" s="141"/>
      <c r="T196" s="141"/>
      <c r="U196" s="141"/>
      <c r="V196" s="158"/>
      <c r="W196" s="141"/>
      <c r="X196" s="141"/>
      <c r="Y196" s="141"/>
      <c r="Z196" s="141"/>
      <c r="AA196" s="141"/>
      <c r="AB196" s="141"/>
      <c r="AC196" s="163"/>
      <c r="AD196" s="141"/>
      <c r="AE196" s="141"/>
      <c r="AF196" s="164"/>
      <c r="AG196" s="164"/>
      <c r="AH196" s="164"/>
      <c r="AI196" s="173"/>
      <c r="AJ196" s="162"/>
      <c r="AK196" s="162"/>
      <c r="AL196" s="162"/>
      <c r="AM196" s="164"/>
      <c r="AN196" s="174"/>
      <c r="AO196" s="182"/>
      <c r="AP196" s="180"/>
      <c r="AQ196" s="180"/>
      <c r="AR196" s="180"/>
      <c r="AS196" s="180"/>
      <c r="AT196" s="180"/>
      <c r="AU196" s="180"/>
      <c r="AV196" s="181"/>
      <c r="AW196" s="180"/>
      <c r="AX196" s="180"/>
      <c r="AY196" s="190"/>
      <c r="AZ196" s="190"/>
      <c r="BA196" s="190"/>
      <c r="BB196" s="190"/>
      <c r="BC196" s="189"/>
      <c r="BD196" s="189"/>
      <c r="BE196" s="189"/>
      <c r="BF196" s="196"/>
      <c r="BG196" s="190"/>
      <c r="BH196" s="190"/>
      <c r="BI196" s="194"/>
      <c r="BJ196" s="194"/>
      <c r="BK196" s="194"/>
      <c r="BL196" s="194"/>
      <c r="BM196" s="194"/>
      <c r="BN196" s="194"/>
      <c r="BO196" s="195"/>
      <c r="BP196" s="194"/>
      <c r="BQ196" s="194"/>
      <c r="BR196" s="202"/>
      <c r="BS196" s="202"/>
      <c r="BT196" s="202"/>
      <c r="BU196" s="202"/>
      <c r="BV196" s="201"/>
      <c r="BW196" s="201"/>
      <c r="BX196" s="201"/>
      <c r="BY196" s="202"/>
      <c r="BZ196" s="202"/>
      <c r="CA196" s="202"/>
    </row>
    <row r="197" spans="1:79" ht="151.5" customHeight="1">
      <c r="A197" s="121" t="str">
        <f t="array" ref="A197">IFERROR(INDEX(Riesgos!$A$7:$M$64,MATCH(E197,INDEX(Riesgos!$A$7:$M$64,,MATCH(E$7,Riesgos!$A$6:$M$6,0)),0),MATCH(A$7,Riesgos!$A$6:$M$6,0)),"")</f>
        <v/>
      </c>
      <c r="B197" s="125" t="str">
        <f t="array" ref="B197">IFERROR(INDEX(Riesgos!$A$7:$M$64,MATCH(E197,INDEX(Riesgos!$A$7:$M$64,,MATCH(E$7,Riesgos!$A$6:$M$6,0)),0),MATCH(B$7,Riesgos!$A$6:$M$6,0)),"")</f>
        <v/>
      </c>
      <c r="C197" s="125"/>
      <c r="D197" s="126" t="str">
        <f t="array" ref="D197">IFERROR(INDEX(Riesgos!$A$7:$M$64,MATCH(E197,INDEX(Riesgos!$A$7:$M$64,,MATCH(E$7,Riesgos!$A$6:$M$6,0)),0),MATCH(D$7,Riesgos!$A$6:$M$6,0)),"")</f>
        <v/>
      </c>
      <c r="E197" s="127"/>
      <c r="F197" s="127"/>
      <c r="G197" s="128" t="str">
        <f t="shared" si="2"/>
        <v/>
      </c>
      <c r="H197" s="129"/>
      <c r="I197" s="142" t="str">
        <f>IF(A196=A197,IFERROR(IF(AND(#REF!="Probabilidad",#REF!="Probabilidad"),(#REF!-(+#REF!*#REF!)),IF(#REF!="Probabilidad",(#REF!-(+#REF!*#REF!)),IF(#REF!="Impacto",#REF!,""))),""),IFERROR(IF(#REF!="Probabilidad",(#REF!-(+#REF!*#REF!)),IF(#REF!="Impacto",#REF!,"")),""))</f>
        <v/>
      </c>
      <c r="J197" s="143" t="str">
        <f>IFERROR(IF(I197="","",IF(I197&lt;='Listas y tablas'!$L$3,"Muy Baja",IF(I197&lt;='Listas y tablas'!$L$4,"Baja",IF(I197&lt;='Listas y tablas'!$L$5,"Media",IF(I197&lt;='Listas y tablas'!$L$6,"Alta","Muy Alta"))))),"")</f>
        <v/>
      </c>
      <c r="K197" s="144"/>
      <c r="L197" s="145"/>
      <c r="M197" s="141"/>
      <c r="N197" s="141"/>
      <c r="O197" s="141"/>
      <c r="P197" s="141"/>
      <c r="Q197" s="157"/>
      <c r="R197" s="141"/>
      <c r="S197" s="141"/>
      <c r="T197" s="141"/>
      <c r="U197" s="141"/>
      <c r="V197" s="158"/>
      <c r="W197" s="141"/>
      <c r="X197" s="141"/>
      <c r="Y197" s="141"/>
      <c r="Z197" s="141"/>
      <c r="AA197" s="141"/>
      <c r="AB197" s="141"/>
      <c r="AC197" s="163"/>
      <c r="AD197" s="141"/>
      <c r="AE197" s="141"/>
      <c r="AF197" s="164"/>
      <c r="AG197" s="164"/>
      <c r="AH197" s="164"/>
      <c r="AI197" s="173"/>
      <c r="AJ197" s="162"/>
      <c r="AK197" s="162"/>
      <c r="AL197" s="162"/>
      <c r="AM197" s="164"/>
      <c r="AN197" s="174"/>
      <c r="AO197" s="182"/>
      <c r="AP197" s="180"/>
      <c r="AQ197" s="180"/>
      <c r="AR197" s="180"/>
      <c r="AS197" s="180"/>
      <c r="AT197" s="180"/>
      <c r="AU197" s="180"/>
      <c r="AV197" s="181"/>
      <c r="AW197" s="180"/>
      <c r="AX197" s="180"/>
      <c r="AY197" s="190"/>
      <c r="AZ197" s="190"/>
      <c r="BA197" s="190"/>
      <c r="BB197" s="190"/>
      <c r="BC197" s="189"/>
      <c r="BD197" s="189"/>
      <c r="BE197" s="189"/>
      <c r="BF197" s="196"/>
      <c r="BG197" s="190"/>
      <c r="BH197" s="190"/>
      <c r="BI197" s="194"/>
      <c r="BJ197" s="194"/>
      <c r="BK197" s="194"/>
      <c r="BL197" s="194"/>
      <c r="BM197" s="194"/>
      <c r="BN197" s="194"/>
      <c r="BO197" s="195"/>
      <c r="BP197" s="194"/>
      <c r="BQ197" s="194"/>
      <c r="BR197" s="202"/>
      <c r="BS197" s="202"/>
      <c r="BT197" s="202"/>
      <c r="BU197" s="202"/>
      <c r="BV197" s="201"/>
      <c r="BW197" s="201"/>
      <c r="BX197" s="201"/>
      <c r="BY197" s="202"/>
      <c r="BZ197" s="202"/>
      <c r="CA197" s="202"/>
    </row>
    <row r="198" spans="1:79" ht="151.5" customHeight="1">
      <c r="A198" s="121" t="str">
        <f t="array" ref="A198">IFERROR(INDEX(Riesgos!$A$7:$M$64,MATCH(E198,INDEX(Riesgos!$A$7:$M$64,,MATCH(E$7,Riesgos!$A$6:$M$6,0)),0),MATCH(A$7,Riesgos!$A$6:$M$6,0)),"")</f>
        <v/>
      </c>
      <c r="B198" s="125" t="str">
        <f t="array" ref="B198">IFERROR(INDEX(Riesgos!$A$7:$M$64,MATCH(E198,INDEX(Riesgos!$A$7:$M$64,,MATCH(E$7,Riesgos!$A$6:$M$6,0)),0),MATCH(B$7,Riesgos!$A$6:$M$6,0)),"")</f>
        <v/>
      </c>
      <c r="C198" s="125"/>
      <c r="D198" s="126" t="str">
        <f t="array" ref="D198">IFERROR(INDEX(Riesgos!$A$7:$M$64,MATCH(E198,INDEX(Riesgos!$A$7:$M$64,,MATCH(E$7,Riesgos!$A$6:$M$6,0)),0),MATCH(D$7,Riesgos!$A$6:$M$6,0)),"")</f>
        <v/>
      </c>
      <c r="E198" s="127"/>
      <c r="F198" s="127"/>
      <c r="G198" s="128" t="str">
        <f t="shared" si="2"/>
        <v/>
      </c>
      <c r="H198" s="129"/>
      <c r="I198" s="142" t="str">
        <f>IF(A197=A198,IFERROR(IF(AND(#REF!="Probabilidad",#REF!="Probabilidad"),(#REF!-(+#REF!*#REF!)),IF(#REF!="Probabilidad",(#REF!-(+#REF!*#REF!)),IF(#REF!="Impacto",#REF!,""))),""),IFERROR(IF(#REF!="Probabilidad",(#REF!-(+#REF!*#REF!)),IF(#REF!="Impacto",#REF!,"")),""))</f>
        <v/>
      </c>
      <c r="J198" s="143" t="str">
        <f>IFERROR(IF(I198="","",IF(I198&lt;='Listas y tablas'!$L$3,"Muy Baja",IF(I198&lt;='Listas y tablas'!$L$4,"Baja",IF(I198&lt;='Listas y tablas'!$L$5,"Media",IF(I198&lt;='Listas y tablas'!$L$6,"Alta","Muy Alta"))))),"")</f>
        <v/>
      </c>
      <c r="K198" s="144"/>
      <c r="L198" s="145"/>
      <c r="M198" s="141"/>
      <c r="N198" s="141"/>
      <c r="O198" s="141"/>
      <c r="P198" s="141"/>
      <c r="Q198" s="157"/>
      <c r="R198" s="141"/>
      <c r="S198" s="141"/>
      <c r="T198" s="141"/>
      <c r="U198" s="141"/>
      <c r="V198" s="158"/>
      <c r="W198" s="141"/>
      <c r="X198" s="141"/>
      <c r="Y198" s="141"/>
      <c r="Z198" s="141"/>
      <c r="AA198" s="141"/>
      <c r="AB198" s="141"/>
      <c r="AC198" s="163"/>
      <c r="AD198" s="141"/>
      <c r="AE198" s="141"/>
      <c r="AF198" s="164"/>
      <c r="AG198" s="164"/>
      <c r="AH198" s="164"/>
      <c r="AI198" s="173"/>
      <c r="AJ198" s="162"/>
      <c r="AK198" s="162"/>
      <c r="AL198" s="162"/>
      <c r="AM198" s="164"/>
      <c r="AN198" s="174"/>
      <c r="AO198" s="182"/>
      <c r="AP198" s="180"/>
      <c r="AQ198" s="180"/>
      <c r="AR198" s="180"/>
      <c r="AS198" s="180"/>
      <c r="AT198" s="180"/>
      <c r="AU198" s="180"/>
      <c r="AV198" s="181"/>
      <c r="AW198" s="180"/>
      <c r="AX198" s="180"/>
      <c r="AY198" s="190"/>
      <c r="AZ198" s="190"/>
      <c r="BA198" s="190"/>
      <c r="BB198" s="190"/>
      <c r="BC198" s="189"/>
      <c r="BD198" s="189"/>
      <c r="BE198" s="189"/>
      <c r="BF198" s="196"/>
      <c r="BG198" s="190"/>
      <c r="BH198" s="190"/>
      <c r="BI198" s="194"/>
      <c r="BJ198" s="194"/>
      <c r="BK198" s="194"/>
      <c r="BL198" s="194"/>
      <c r="BM198" s="194"/>
      <c r="BN198" s="194"/>
      <c r="BO198" s="195"/>
      <c r="BP198" s="194"/>
      <c r="BQ198" s="194"/>
      <c r="BR198" s="202"/>
      <c r="BS198" s="202"/>
      <c r="BT198" s="202"/>
      <c r="BU198" s="202"/>
      <c r="BV198" s="201"/>
      <c r="BW198" s="201"/>
      <c r="BX198" s="201"/>
      <c r="BY198" s="202"/>
      <c r="BZ198" s="202"/>
      <c r="CA198" s="202"/>
    </row>
    <row r="199" spans="1:79" ht="151.5" customHeight="1">
      <c r="A199" s="121" t="str">
        <f t="array" ref="A199">IFERROR(INDEX(Riesgos!$A$7:$M$64,MATCH(E199,INDEX(Riesgos!$A$7:$M$64,,MATCH(E$7,Riesgos!$A$6:$M$6,0)),0),MATCH(A$7,Riesgos!$A$6:$M$6,0)),"")</f>
        <v/>
      </c>
      <c r="B199" s="125" t="str">
        <f t="array" ref="B199">IFERROR(INDEX(Riesgos!$A$7:$M$64,MATCH(E199,INDEX(Riesgos!$A$7:$M$64,,MATCH(E$7,Riesgos!$A$6:$M$6,0)),0),MATCH(B$7,Riesgos!$A$6:$M$6,0)),"")</f>
        <v/>
      </c>
      <c r="C199" s="125"/>
      <c r="D199" s="126" t="str">
        <f t="array" ref="D199">IFERROR(INDEX(Riesgos!$A$7:$M$64,MATCH(E199,INDEX(Riesgos!$A$7:$M$64,,MATCH(E$7,Riesgos!$A$6:$M$6,0)),0),MATCH(D$7,Riesgos!$A$6:$M$6,0)),"")</f>
        <v/>
      </c>
      <c r="E199" s="127"/>
      <c r="F199" s="127"/>
      <c r="G199" s="128" t="str">
        <f t="shared" si="2"/>
        <v/>
      </c>
      <c r="H199" s="129"/>
      <c r="I199" s="142" t="str">
        <f>IF(A198=A199,IFERROR(IF(AND(#REF!="Probabilidad",#REF!="Probabilidad"),(#REF!-(+#REF!*#REF!)),IF(#REF!="Probabilidad",(#REF!-(+#REF!*#REF!)),IF(#REF!="Impacto",#REF!,""))),""),IFERROR(IF(#REF!="Probabilidad",(#REF!-(+#REF!*#REF!)),IF(#REF!="Impacto",#REF!,"")),""))</f>
        <v/>
      </c>
      <c r="J199" s="143" t="str">
        <f>IFERROR(IF(I199="","",IF(I199&lt;='Listas y tablas'!$L$3,"Muy Baja",IF(I199&lt;='Listas y tablas'!$L$4,"Baja",IF(I199&lt;='Listas y tablas'!$L$5,"Media",IF(I199&lt;='Listas y tablas'!$L$6,"Alta","Muy Alta"))))),"")</f>
        <v/>
      </c>
      <c r="K199" s="144"/>
      <c r="L199" s="145"/>
      <c r="M199" s="141"/>
      <c r="N199" s="141"/>
      <c r="O199" s="141"/>
      <c r="P199" s="141"/>
      <c r="Q199" s="157"/>
      <c r="R199" s="141"/>
      <c r="S199" s="141"/>
      <c r="T199" s="141"/>
      <c r="U199" s="141"/>
      <c r="V199" s="158"/>
      <c r="W199" s="141"/>
      <c r="X199" s="141"/>
      <c r="Y199" s="141"/>
      <c r="Z199" s="141"/>
      <c r="AA199" s="141"/>
      <c r="AB199" s="141"/>
      <c r="AC199" s="163"/>
      <c r="AD199" s="141"/>
      <c r="AE199" s="141"/>
      <c r="AF199" s="164"/>
      <c r="AG199" s="164"/>
      <c r="AH199" s="164"/>
      <c r="AI199" s="173"/>
      <c r="AJ199" s="162"/>
      <c r="AK199" s="162"/>
      <c r="AL199" s="162"/>
      <c r="AM199" s="164"/>
      <c r="AN199" s="174"/>
      <c r="AO199" s="182"/>
      <c r="AP199" s="180"/>
      <c r="AQ199" s="180"/>
      <c r="AR199" s="180"/>
      <c r="AS199" s="180"/>
      <c r="AT199" s="180"/>
      <c r="AU199" s="180"/>
      <c r="AV199" s="181"/>
      <c r="AW199" s="180"/>
      <c r="AX199" s="180"/>
      <c r="AY199" s="190"/>
      <c r="AZ199" s="190"/>
      <c r="BA199" s="190"/>
      <c r="BB199" s="190"/>
      <c r="BC199" s="189"/>
      <c r="BD199" s="189"/>
      <c r="BE199" s="189"/>
      <c r="BF199" s="196"/>
      <c r="BG199" s="190"/>
      <c r="BH199" s="190"/>
      <c r="BI199" s="194"/>
      <c r="BJ199" s="194"/>
      <c r="BK199" s="194"/>
      <c r="BL199" s="194"/>
      <c r="BM199" s="194"/>
      <c r="BN199" s="194"/>
      <c r="BO199" s="195"/>
      <c r="BP199" s="194"/>
      <c r="BQ199" s="194"/>
      <c r="BR199" s="202"/>
      <c r="BS199" s="202"/>
      <c r="BT199" s="202"/>
      <c r="BU199" s="202"/>
      <c r="BV199" s="201"/>
      <c r="BW199" s="201"/>
      <c r="BX199" s="201"/>
      <c r="BY199" s="202"/>
      <c r="BZ199" s="202"/>
      <c r="CA199" s="202"/>
    </row>
    <row r="200" spans="1:79" ht="151.5" customHeight="1">
      <c r="A200" s="121" t="str">
        <f t="array" ref="A200">IFERROR(INDEX(Riesgos!$A$7:$M$64,MATCH(E200,INDEX(Riesgos!$A$7:$M$64,,MATCH(E$7,Riesgos!$A$6:$M$6,0)),0),MATCH(A$7,Riesgos!$A$6:$M$6,0)),"")</f>
        <v/>
      </c>
      <c r="B200" s="125" t="str">
        <f t="array" ref="B200">IFERROR(INDEX(Riesgos!$A$7:$M$64,MATCH(E200,INDEX(Riesgos!$A$7:$M$64,,MATCH(E$7,Riesgos!$A$6:$M$6,0)),0),MATCH(B$7,Riesgos!$A$6:$M$6,0)),"")</f>
        <v/>
      </c>
      <c r="C200" s="125"/>
      <c r="D200" s="126" t="str">
        <f t="array" ref="D200">IFERROR(INDEX(Riesgos!$A$7:$M$64,MATCH(E200,INDEX(Riesgos!$A$7:$M$64,,MATCH(E$7,Riesgos!$A$6:$M$6,0)),0),MATCH(D$7,Riesgos!$A$6:$M$6,0)),"")</f>
        <v/>
      </c>
      <c r="E200" s="127"/>
      <c r="F200" s="127"/>
      <c r="G200" s="128" t="str">
        <f t="shared" si="2"/>
        <v/>
      </c>
      <c r="H200" s="129"/>
      <c r="I200" s="142" t="str">
        <f>IF(A199=A200,IFERROR(IF(AND(#REF!="Probabilidad",#REF!="Probabilidad"),(#REF!-(+#REF!*#REF!)),IF(#REF!="Probabilidad",(#REF!-(+#REF!*#REF!)),IF(#REF!="Impacto",#REF!,""))),""),IFERROR(IF(#REF!="Probabilidad",(#REF!-(+#REF!*#REF!)),IF(#REF!="Impacto",#REF!,"")),""))</f>
        <v/>
      </c>
      <c r="J200" s="143" t="str">
        <f>IFERROR(IF(I200="","",IF(I200&lt;='Listas y tablas'!$L$3,"Muy Baja",IF(I200&lt;='Listas y tablas'!$L$4,"Baja",IF(I200&lt;='Listas y tablas'!$L$5,"Media",IF(I200&lt;='Listas y tablas'!$L$6,"Alta","Muy Alta"))))),"")</f>
        <v/>
      </c>
      <c r="K200" s="144"/>
      <c r="L200" s="145"/>
      <c r="M200" s="141"/>
      <c r="N200" s="141"/>
      <c r="O200" s="141"/>
      <c r="P200" s="141"/>
      <c r="Q200" s="157"/>
      <c r="R200" s="141"/>
      <c r="S200" s="141"/>
      <c r="T200" s="141"/>
      <c r="U200" s="141"/>
      <c r="V200" s="158"/>
      <c r="W200" s="141"/>
      <c r="X200" s="141"/>
      <c r="Y200" s="141"/>
      <c r="Z200" s="141"/>
      <c r="AA200" s="141"/>
      <c r="AB200" s="141"/>
      <c r="AC200" s="163"/>
      <c r="AD200" s="141"/>
      <c r="AE200" s="141"/>
      <c r="AF200" s="164"/>
      <c r="AG200" s="164"/>
      <c r="AH200" s="164"/>
      <c r="AI200" s="173"/>
      <c r="AJ200" s="162"/>
      <c r="AK200" s="162"/>
      <c r="AL200" s="162"/>
      <c r="AM200" s="164"/>
      <c r="AN200" s="174"/>
      <c r="AO200" s="182"/>
      <c r="AP200" s="180"/>
      <c r="AQ200" s="180"/>
      <c r="AR200" s="180"/>
      <c r="AS200" s="180"/>
      <c r="AT200" s="180"/>
      <c r="AU200" s="180"/>
      <c r="AV200" s="181"/>
      <c r="AW200" s="180"/>
      <c r="AX200" s="180"/>
      <c r="AY200" s="190"/>
      <c r="AZ200" s="190"/>
      <c r="BA200" s="190"/>
      <c r="BB200" s="190"/>
      <c r="BC200" s="189"/>
      <c r="BD200" s="189"/>
      <c r="BE200" s="189"/>
      <c r="BF200" s="196"/>
      <c r="BG200" s="190"/>
      <c r="BH200" s="190"/>
      <c r="BI200" s="194"/>
      <c r="BJ200" s="194"/>
      <c r="BK200" s="194"/>
      <c r="BL200" s="194"/>
      <c r="BM200" s="194"/>
      <c r="BN200" s="194"/>
      <c r="BO200" s="195"/>
      <c r="BP200" s="194"/>
      <c r="BQ200" s="194"/>
      <c r="BR200" s="202"/>
      <c r="BS200" s="202"/>
      <c r="BT200" s="202"/>
      <c r="BU200" s="202"/>
      <c r="BV200" s="201"/>
      <c r="BW200" s="201"/>
      <c r="BX200" s="201"/>
      <c r="BY200" s="202"/>
      <c r="BZ200" s="202"/>
      <c r="CA200" s="202"/>
    </row>
    <row r="201" spans="1:79" ht="151.5" customHeight="1">
      <c r="A201" s="121" t="str">
        <f t="array" ref="A201">IFERROR(INDEX(Riesgos!$A$7:$M$64,MATCH(E201,INDEX(Riesgos!$A$7:$M$64,,MATCH(E$7,Riesgos!$A$6:$M$6,0)),0),MATCH(A$7,Riesgos!$A$6:$M$6,0)),"")</f>
        <v/>
      </c>
      <c r="B201" s="125" t="str">
        <f t="array" ref="B201">IFERROR(INDEX(Riesgos!$A$7:$M$64,MATCH(E201,INDEX(Riesgos!$A$7:$M$64,,MATCH(E$7,Riesgos!$A$6:$M$6,0)),0),MATCH(B$7,Riesgos!$A$6:$M$6,0)),"")</f>
        <v/>
      </c>
      <c r="C201" s="125"/>
      <c r="D201" s="126" t="str">
        <f t="array" ref="D201">IFERROR(INDEX(Riesgos!$A$7:$M$64,MATCH(E201,INDEX(Riesgos!$A$7:$M$64,,MATCH(E$7,Riesgos!$A$6:$M$6,0)),0),MATCH(D$7,Riesgos!$A$6:$M$6,0)),"")</f>
        <v/>
      </c>
      <c r="E201" s="127"/>
      <c r="F201" s="127"/>
      <c r="G201" s="128" t="str">
        <f t="shared" si="2"/>
        <v/>
      </c>
      <c r="H201" s="129"/>
      <c r="I201" s="142" t="str">
        <f>IF(A200=A201,IFERROR(IF(AND(#REF!="Probabilidad",#REF!="Probabilidad"),(#REF!-(+#REF!*#REF!)),IF(#REF!="Probabilidad",(#REF!-(+#REF!*#REF!)),IF(#REF!="Impacto",#REF!,""))),""),IFERROR(IF(#REF!="Probabilidad",(#REF!-(+#REF!*#REF!)),IF(#REF!="Impacto",#REF!,"")),""))</f>
        <v/>
      </c>
      <c r="J201" s="143" t="str">
        <f>IFERROR(IF(I201="","",IF(I201&lt;='Listas y tablas'!$L$3,"Muy Baja",IF(I201&lt;='Listas y tablas'!$L$4,"Baja",IF(I201&lt;='Listas y tablas'!$L$5,"Media",IF(I201&lt;='Listas y tablas'!$L$6,"Alta","Muy Alta"))))),"")</f>
        <v/>
      </c>
      <c r="K201" s="144"/>
      <c r="L201" s="145"/>
      <c r="M201" s="141"/>
      <c r="N201" s="141"/>
      <c r="O201" s="141"/>
      <c r="P201" s="141"/>
      <c r="Q201" s="157"/>
      <c r="R201" s="141"/>
      <c r="S201" s="141"/>
      <c r="T201" s="141"/>
      <c r="U201" s="141"/>
      <c r="V201" s="158"/>
      <c r="W201" s="141"/>
      <c r="X201" s="141"/>
      <c r="Y201" s="141"/>
      <c r="Z201" s="141"/>
      <c r="AA201" s="141"/>
      <c r="AB201" s="141"/>
      <c r="AC201" s="163"/>
      <c r="AD201" s="141"/>
      <c r="AE201" s="141"/>
      <c r="AF201" s="164"/>
      <c r="AG201" s="164"/>
      <c r="AH201" s="164"/>
      <c r="AI201" s="173"/>
      <c r="AJ201" s="162"/>
      <c r="AK201" s="162"/>
      <c r="AL201" s="162"/>
      <c r="AM201" s="164"/>
      <c r="AN201" s="174"/>
      <c r="AO201" s="182"/>
      <c r="AP201" s="180"/>
      <c r="AQ201" s="180"/>
      <c r="AR201" s="180"/>
      <c r="AS201" s="180"/>
      <c r="AT201" s="180"/>
      <c r="AU201" s="180"/>
      <c r="AV201" s="181"/>
      <c r="AW201" s="180"/>
      <c r="AX201" s="180"/>
      <c r="AY201" s="190"/>
      <c r="AZ201" s="190"/>
      <c r="BA201" s="190"/>
      <c r="BB201" s="190"/>
      <c r="BC201" s="189"/>
      <c r="BD201" s="189"/>
      <c r="BE201" s="189"/>
      <c r="BF201" s="196"/>
      <c r="BG201" s="190"/>
      <c r="BH201" s="190"/>
      <c r="BI201" s="194"/>
      <c r="BJ201" s="194"/>
      <c r="BK201" s="194"/>
      <c r="BL201" s="194"/>
      <c r="BM201" s="194"/>
      <c r="BN201" s="194"/>
      <c r="BO201" s="195"/>
      <c r="BP201" s="194"/>
      <c r="BQ201" s="194"/>
      <c r="BR201" s="202"/>
      <c r="BS201" s="202"/>
      <c r="BT201" s="202"/>
      <c r="BU201" s="202"/>
      <c r="BV201" s="201"/>
      <c r="BW201" s="201"/>
      <c r="BX201" s="201"/>
      <c r="BY201" s="202"/>
      <c r="BZ201" s="202"/>
      <c r="CA201" s="202"/>
    </row>
    <row r="202" spans="1:79" ht="151.5" customHeight="1">
      <c r="A202" s="121" t="str">
        <f t="array" ref="A202">IFERROR(INDEX(Riesgos!$A$7:$M$64,MATCH(E202,INDEX(Riesgos!$A$7:$M$64,,MATCH(E$7,Riesgos!$A$6:$M$6,0)),0),MATCH(A$7,Riesgos!$A$6:$M$6,0)),"")</f>
        <v/>
      </c>
      <c r="B202" s="125" t="str">
        <f t="array" ref="B202">IFERROR(INDEX(Riesgos!$A$7:$M$64,MATCH(E202,INDEX(Riesgos!$A$7:$M$64,,MATCH(E$7,Riesgos!$A$6:$M$6,0)),0),MATCH(B$7,Riesgos!$A$6:$M$6,0)),"")</f>
        <v/>
      </c>
      <c r="C202" s="125"/>
      <c r="D202" s="126" t="str">
        <f t="array" ref="D202">IFERROR(INDEX(Riesgos!$A$7:$M$64,MATCH(E202,INDEX(Riesgos!$A$7:$M$64,,MATCH(E$7,Riesgos!$A$6:$M$6,0)),0),MATCH(D$7,Riesgos!$A$6:$M$6,0)),"")</f>
        <v/>
      </c>
      <c r="E202" s="127"/>
      <c r="F202" s="127"/>
      <c r="G202" s="128" t="str">
        <f t="shared" si="2"/>
        <v/>
      </c>
      <c r="H202" s="129"/>
      <c r="I202" s="142" t="str">
        <f>IF(A201=A202,IFERROR(IF(AND(#REF!="Probabilidad",#REF!="Probabilidad"),(#REF!-(+#REF!*#REF!)),IF(#REF!="Probabilidad",(#REF!-(+#REF!*#REF!)),IF(#REF!="Impacto",#REF!,""))),""),IFERROR(IF(#REF!="Probabilidad",(#REF!-(+#REF!*#REF!)),IF(#REF!="Impacto",#REF!,"")),""))</f>
        <v/>
      </c>
      <c r="J202" s="143" t="str">
        <f>IFERROR(IF(I202="","",IF(I202&lt;='Listas y tablas'!$L$3,"Muy Baja",IF(I202&lt;='Listas y tablas'!$L$4,"Baja",IF(I202&lt;='Listas y tablas'!$L$5,"Media",IF(I202&lt;='Listas y tablas'!$L$6,"Alta","Muy Alta"))))),"")</f>
        <v/>
      </c>
      <c r="K202" s="144"/>
      <c r="L202" s="145"/>
      <c r="M202" s="141"/>
      <c r="N202" s="141"/>
      <c r="O202" s="141"/>
      <c r="P202" s="141"/>
      <c r="Q202" s="157"/>
      <c r="R202" s="141"/>
      <c r="S202" s="141"/>
      <c r="T202" s="141"/>
      <c r="U202" s="141"/>
      <c r="V202" s="158"/>
      <c r="W202" s="141"/>
      <c r="X202" s="141"/>
      <c r="Y202" s="141"/>
      <c r="Z202" s="141"/>
      <c r="AA202" s="141"/>
      <c r="AB202" s="141"/>
      <c r="AC202" s="163"/>
      <c r="AD202" s="141"/>
      <c r="AE202" s="141"/>
      <c r="AF202" s="164"/>
      <c r="AG202" s="164"/>
      <c r="AH202" s="164"/>
      <c r="AI202" s="173"/>
      <c r="AJ202" s="162"/>
      <c r="AK202" s="162"/>
      <c r="AL202" s="162"/>
      <c r="AM202" s="164"/>
      <c r="AN202" s="174"/>
      <c r="AO202" s="182"/>
      <c r="AP202" s="180"/>
      <c r="AQ202" s="180"/>
      <c r="AR202" s="180"/>
      <c r="AS202" s="180"/>
      <c r="AT202" s="180"/>
      <c r="AU202" s="180"/>
      <c r="AV202" s="181"/>
      <c r="AW202" s="180"/>
      <c r="AX202" s="180"/>
      <c r="AY202" s="190"/>
      <c r="AZ202" s="190"/>
      <c r="BA202" s="190"/>
      <c r="BB202" s="190"/>
      <c r="BC202" s="189"/>
      <c r="BD202" s="189"/>
      <c r="BE202" s="189"/>
      <c r="BF202" s="196"/>
      <c r="BG202" s="190"/>
      <c r="BH202" s="190"/>
      <c r="BI202" s="194"/>
      <c r="BJ202" s="194"/>
      <c r="BK202" s="194"/>
      <c r="BL202" s="194"/>
      <c r="BM202" s="194"/>
      <c r="BN202" s="194"/>
      <c r="BO202" s="195"/>
      <c r="BP202" s="194"/>
      <c r="BQ202" s="194"/>
      <c r="BR202" s="202"/>
      <c r="BS202" s="202"/>
      <c r="BT202" s="202"/>
      <c r="BU202" s="202"/>
      <c r="BV202" s="201"/>
      <c r="BW202" s="201"/>
      <c r="BX202" s="201"/>
      <c r="BY202" s="202"/>
      <c r="BZ202" s="202"/>
      <c r="CA202" s="202"/>
    </row>
    <row r="203" spans="1:79" ht="151.5" customHeight="1">
      <c r="A203" s="121" t="str">
        <f t="array" ref="A203">IFERROR(INDEX(Riesgos!$A$7:$M$64,MATCH(E203,INDEX(Riesgos!$A$7:$M$64,,MATCH(E$7,Riesgos!$A$6:$M$6,0)),0),MATCH(A$7,Riesgos!$A$6:$M$6,0)),"")</f>
        <v/>
      </c>
      <c r="B203" s="125" t="str">
        <f t="array" ref="B203">IFERROR(INDEX(Riesgos!$A$7:$M$64,MATCH(E203,INDEX(Riesgos!$A$7:$M$64,,MATCH(E$7,Riesgos!$A$6:$M$6,0)),0),MATCH(B$7,Riesgos!$A$6:$M$6,0)),"")</f>
        <v/>
      </c>
      <c r="C203" s="125"/>
      <c r="D203" s="126" t="str">
        <f t="array" ref="D203">IFERROR(INDEX(Riesgos!$A$7:$M$64,MATCH(E203,INDEX(Riesgos!$A$7:$M$64,,MATCH(E$7,Riesgos!$A$6:$M$6,0)),0),MATCH(D$7,Riesgos!$A$6:$M$6,0)),"")</f>
        <v/>
      </c>
      <c r="E203" s="127"/>
      <c r="F203" s="127"/>
      <c r="G203" s="128" t="str">
        <f t="shared" si="2"/>
        <v/>
      </c>
      <c r="H203" s="129"/>
      <c r="I203" s="142" t="str">
        <f>IF(A202=A203,IFERROR(IF(AND(#REF!="Probabilidad",#REF!="Probabilidad"),(#REF!-(+#REF!*#REF!)),IF(#REF!="Probabilidad",(#REF!-(+#REF!*#REF!)),IF(#REF!="Impacto",#REF!,""))),""),IFERROR(IF(#REF!="Probabilidad",(#REF!-(+#REF!*#REF!)),IF(#REF!="Impacto",#REF!,"")),""))</f>
        <v/>
      </c>
      <c r="J203" s="143" t="str">
        <f>IFERROR(IF(I203="","",IF(I203&lt;='Listas y tablas'!$L$3,"Muy Baja",IF(I203&lt;='Listas y tablas'!$L$4,"Baja",IF(I203&lt;='Listas y tablas'!$L$5,"Media",IF(I203&lt;='Listas y tablas'!$L$6,"Alta","Muy Alta"))))),"")</f>
        <v/>
      </c>
      <c r="K203" s="144"/>
      <c r="L203" s="145"/>
      <c r="M203" s="141"/>
      <c r="N203" s="141"/>
      <c r="O203" s="141"/>
      <c r="P203" s="141"/>
      <c r="Q203" s="157"/>
      <c r="R203" s="141"/>
      <c r="S203" s="141"/>
      <c r="T203" s="141"/>
      <c r="U203" s="141"/>
      <c r="V203" s="158"/>
      <c r="W203" s="141"/>
      <c r="X203" s="141"/>
      <c r="Y203" s="141"/>
      <c r="Z203" s="141"/>
      <c r="AA203" s="141"/>
      <c r="AB203" s="141"/>
      <c r="AC203" s="163"/>
      <c r="AD203" s="141"/>
      <c r="AE203" s="141"/>
      <c r="AF203" s="164"/>
      <c r="AG203" s="164"/>
      <c r="AH203" s="164"/>
      <c r="AI203" s="173"/>
      <c r="AJ203" s="162"/>
      <c r="AK203" s="162"/>
      <c r="AL203" s="162"/>
      <c r="AM203" s="164"/>
      <c r="AN203" s="174"/>
      <c r="AO203" s="182"/>
      <c r="AP203" s="180"/>
      <c r="AQ203" s="180"/>
      <c r="AR203" s="180"/>
      <c r="AS203" s="180"/>
      <c r="AT203" s="180"/>
      <c r="AU203" s="180"/>
      <c r="AV203" s="181"/>
      <c r="AW203" s="180"/>
      <c r="AX203" s="180"/>
      <c r="AY203" s="190"/>
      <c r="AZ203" s="190"/>
      <c r="BA203" s="190"/>
      <c r="BB203" s="190"/>
      <c r="BC203" s="189"/>
      <c r="BD203" s="189"/>
      <c r="BE203" s="189"/>
      <c r="BF203" s="196"/>
      <c r="BG203" s="190"/>
      <c r="BH203" s="190"/>
      <c r="BI203" s="194"/>
      <c r="BJ203" s="194"/>
      <c r="BK203" s="194"/>
      <c r="BL203" s="194"/>
      <c r="BM203" s="194"/>
      <c r="BN203" s="194"/>
      <c r="BO203" s="195"/>
      <c r="BP203" s="194"/>
      <c r="BQ203" s="194"/>
      <c r="BR203" s="202"/>
      <c r="BS203" s="202"/>
      <c r="BT203" s="202"/>
      <c r="BU203" s="202"/>
      <c r="BV203" s="201"/>
      <c r="BW203" s="201"/>
      <c r="BX203" s="201"/>
      <c r="BY203" s="202"/>
      <c r="BZ203" s="202"/>
      <c r="CA203" s="202"/>
    </row>
    <row r="204" spans="1:79" ht="151.5" customHeight="1">
      <c r="A204" s="121" t="str">
        <f t="array" ref="A204">IFERROR(INDEX(Riesgos!$A$7:$M$64,MATCH(E204,INDEX(Riesgos!$A$7:$M$64,,MATCH(E$7,Riesgos!$A$6:$M$6,0)),0),MATCH(A$7,Riesgos!$A$6:$M$6,0)),"")</f>
        <v/>
      </c>
      <c r="B204" s="125" t="str">
        <f t="array" ref="B204">IFERROR(INDEX(Riesgos!$A$7:$M$64,MATCH(E204,INDEX(Riesgos!$A$7:$M$64,,MATCH(E$7,Riesgos!$A$6:$M$6,0)),0),MATCH(B$7,Riesgos!$A$6:$M$6,0)),"")</f>
        <v/>
      </c>
      <c r="C204" s="125"/>
      <c r="D204" s="126" t="str">
        <f t="array" ref="D204">IFERROR(INDEX(Riesgos!$A$7:$M$64,MATCH(E204,INDEX(Riesgos!$A$7:$M$64,,MATCH(E$7,Riesgos!$A$6:$M$6,0)),0),MATCH(D$7,Riesgos!$A$6:$M$6,0)),"")</f>
        <v/>
      </c>
      <c r="E204" s="127"/>
      <c r="F204" s="127"/>
      <c r="G204" s="128" t="str">
        <f t="shared" si="2"/>
        <v/>
      </c>
      <c r="H204" s="129"/>
      <c r="I204" s="142" t="str">
        <f>IF(A203=A204,IFERROR(IF(AND(#REF!="Probabilidad",#REF!="Probabilidad"),(#REF!-(+#REF!*#REF!)),IF(#REF!="Probabilidad",(#REF!-(+#REF!*#REF!)),IF(#REF!="Impacto",#REF!,""))),""),IFERROR(IF(#REF!="Probabilidad",(#REF!-(+#REF!*#REF!)),IF(#REF!="Impacto",#REF!,"")),""))</f>
        <v/>
      </c>
      <c r="J204" s="143" t="str">
        <f>IFERROR(IF(I204="","",IF(I204&lt;='Listas y tablas'!$L$3,"Muy Baja",IF(I204&lt;='Listas y tablas'!$L$4,"Baja",IF(I204&lt;='Listas y tablas'!$L$5,"Media",IF(I204&lt;='Listas y tablas'!$L$6,"Alta","Muy Alta"))))),"")</f>
        <v/>
      </c>
      <c r="K204" s="144"/>
      <c r="L204" s="145"/>
      <c r="M204" s="141"/>
      <c r="N204" s="141"/>
      <c r="O204" s="141"/>
      <c r="P204" s="141"/>
      <c r="Q204" s="157"/>
      <c r="R204" s="141"/>
      <c r="S204" s="141"/>
      <c r="T204" s="141"/>
      <c r="U204" s="141"/>
      <c r="V204" s="158"/>
      <c r="W204" s="141"/>
      <c r="X204" s="141"/>
      <c r="Y204" s="141"/>
      <c r="Z204" s="141"/>
      <c r="AA204" s="141"/>
      <c r="AB204" s="141"/>
      <c r="AC204" s="163"/>
      <c r="AD204" s="141"/>
      <c r="AE204" s="141"/>
      <c r="AF204" s="164"/>
      <c r="AG204" s="164"/>
      <c r="AH204" s="164"/>
      <c r="AI204" s="173"/>
      <c r="AJ204" s="162"/>
      <c r="AK204" s="162"/>
      <c r="AL204" s="162"/>
      <c r="AM204" s="164"/>
      <c r="AN204" s="174"/>
      <c r="AO204" s="182"/>
      <c r="AP204" s="180"/>
      <c r="AQ204" s="180"/>
      <c r="AR204" s="180"/>
      <c r="AS204" s="180"/>
      <c r="AT204" s="180"/>
      <c r="AU204" s="180"/>
      <c r="AV204" s="181"/>
      <c r="AW204" s="180"/>
      <c r="AX204" s="180"/>
      <c r="AY204" s="190"/>
      <c r="AZ204" s="190"/>
      <c r="BA204" s="190"/>
      <c r="BB204" s="190"/>
      <c r="BC204" s="189"/>
      <c r="BD204" s="189"/>
      <c r="BE204" s="189"/>
      <c r="BF204" s="196"/>
      <c r="BG204" s="190"/>
      <c r="BH204" s="190"/>
      <c r="BI204" s="194"/>
      <c r="BJ204" s="194"/>
      <c r="BK204" s="194"/>
      <c r="BL204" s="194"/>
      <c r="BM204" s="194"/>
      <c r="BN204" s="194"/>
      <c r="BO204" s="195"/>
      <c r="BP204" s="194"/>
      <c r="BQ204" s="194"/>
      <c r="BR204" s="202"/>
      <c r="BS204" s="202"/>
      <c r="BT204" s="202"/>
      <c r="BU204" s="202"/>
      <c r="BV204" s="201"/>
      <c r="BW204" s="201"/>
      <c r="BX204" s="201"/>
      <c r="BY204" s="202"/>
      <c r="BZ204" s="202"/>
      <c r="CA204" s="202"/>
    </row>
    <row r="205" spans="1:79" ht="151.5" customHeight="1">
      <c r="A205" s="121" t="str">
        <f t="array" ref="A205">IFERROR(INDEX(Riesgos!$A$7:$M$64,MATCH(E205,INDEX(Riesgos!$A$7:$M$64,,MATCH(E$7,Riesgos!$A$6:$M$6,0)),0),MATCH(A$7,Riesgos!$A$6:$M$6,0)),"")</f>
        <v/>
      </c>
      <c r="B205" s="125" t="str">
        <f t="array" ref="B205">IFERROR(INDEX(Riesgos!$A$7:$M$64,MATCH(E205,INDEX(Riesgos!$A$7:$M$64,,MATCH(E$7,Riesgos!$A$6:$M$6,0)),0),MATCH(B$7,Riesgos!$A$6:$M$6,0)),"")</f>
        <v/>
      </c>
      <c r="C205" s="125"/>
      <c r="D205" s="126" t="str">
        <f t="array" ref="D205">IFERROR(INDEX(Riesgos!$A$7:$M$64,MATCH(E205,INDEX(Riesgos!$A$7:$M$64,,MATCH(E$7,Riesgos!$A$6:$M$6,0)),0),MATCH(D$7,Riesgos!$A$6:$M$6,0)),"")</f>
        <v/>
      </c>
      <c r="E205" s="127"/>
      <c r="F205" s="127"/>
      <c r="G205" s="128" t="str">
        <f t="shared" si="2"/>
        <v/>
      </c>
      <c r="H205" s="129"/>
      <c r="I205" s="142" t="str">
        <f>IF(A204=A205,IFERROR(IF(AND(#REF!="Probabilidad",#REF!="Probabilidad"),(#REF!-(+#REF!*#REF!)),IF(#REF!="Probabilidad",(#REF!-(+#REF!*#REF!)),IF(#REF!="Impacto",#REF!,""))),""),IFERROR(IF(#REF!="Probabilidad",(#REF!-(+#REF!*#REF!)),IF(#REF!="Impacto",#REF!,"")),""))</f>
        <v/>
      </c>
      <c r="J205" s="143" t="str">
        <f>IFERROR(IF(I205="","",IF(I205&lt;='Listas y tablas'!$L$3,"Muy Baja",IF(I205&lt;='Listas y tablas'!$L$4,"Baja",IF(I205&lt;='Listas y tablas'!$L$5,"Media",IF(I205&lt;='Listas y tablas'!$L$6,"Alta","Muy Alta"))))),"")</f>
        <v/>
      </c>
      <c r="K205" s="144"/>
      <c r="L205" s="145"/>
      <c r="M205" s="141"/>
      <c r="N205" s="141"/>
      <c r="O205" s="141"/>
      <c r="P205" s="141"/>
      <c r="Q205" s="157"/>
      <c r="R205" s="141"/>
      <c r="S205" s="141"/>
      <c r="T205" s="141"/>
      <c r="U205" s="141"/>
      <c r="V205" s="158"/>
      <c r="W205" s="141"/>
      <c r="X205" s="141"/>
      <c r="Y205" s="141"/>
      <c r="Z205" s="141"/>
      <c r="AA205" s="141"/>
      <c r="AB205" s="141"/>
      <c r="AC205" s="163"/>
      <c r="AD205" s="141"/>
      <c r="AE205" s="141"/>
      <c r="AF205" s="164"/>
      <c r="AG205" s="164"/>
      <c r="AH205" s="164"/>
      <c r="AI205" s="173"/>
      <c r="AJ205" s="162"/>
      <c r="AK205" s="162"/>
      <c r="AL205" s="162"/>
      <c r="AM205" s="164"/>
      <c r="AN205" s="174"/>
      <c r="AO205" s="182"/>
      <c r="AP205" s="180"/>
      <c r="AQ205" s="180"/>
      <c r="AR205" s="180"/>
      <c r="AS205" s="180"/>
      <c r="AT205" s="180"/>
      <c r="AU205" s="180"/>
      <c r="AV205" s="181"/>
      <c r="AW205" s="180"/>
      <c r="AX205" s="180"/>
      <c r="AY205" s="190"/>
      <c r="AZ205" s="190"/>
      <c r="BA205" s="190"/>
      <c r="BB205" s="190"/>
      <c r="BC205" s="189"/>
      <c r="BD205" s="189"/>
      <c r="BE205" s="189"/>
      <c r="BF205" s="196"/>
      <c r="BG205" s="190"/>
      <c r="BH205" s="190"/>
      <c r="BI205" s="194"/>
      <c r="BJ205" s="194"/>
      <c r="BK205" s="194"/>
      <c r="BL205" s="194"/>
      <c r="BM205" s="194"/>
      <c r="BN205" s="194"/>
      <c r="BO205" s="195"/>
      <c r="BP205" s="194"/>
      <c r="BQ205" s="194"/>
      <c r="BR205" s="202"/>
      <c r="BS205" s="202"/>
      <c r="BT205" s="202"/>
      <c r="BU205" s="202"/>
      <c r="BV205" s="201"/>
      <c r="BW205" s="201"/>
      <c r="BX205" s="201"/>
      <c r="BY205" s="202"/>
      <c r="BZ205" s="202"/>
      <c r="CA205" s="202"/>
    </row>
    <row r="206" spans="1:79" ht="151.5" customHeight="1">
      <c r="A206" s="121" t="str">
        <f t="array" ref="A206">IFERROR(INDEX(Riesgos!$A$7:$M$64,MATCH(E206,INDEX(Riesgos!$A$7:$M$64,,MATCH(E$7,Riesgos!$A$6:$M$6,0)),0),MATCH(A$7,Riesgos!$A$6:$M$6,0)),"")</f>
        <v/>
      </c>
      <c r="B206" s="125" t="str">
        <f t="array" ref="B206">IFERROR(INDEX(Riesgos!$A$7:$M$64,MATCH(E206,INDEX(Riesgos!$A$7:$M$64,,MATCH(E$7,Riesgos!$A$6:$M$6,0)),0),MATCH(B$7,Riesgos!$A$6:$M$6,0)),"")</f>
        <v/>
      </c>
      <c r="C206" s="125"/>
      <c r="D206" s="126" t="str">
        <f t="array" ref="D206">IFERROR(INDEX(Riesgos!$A$7:$M$64,MATCH(E206,INDEX(Riesgos!$A$7:$M$64,,MATCH(E$7,Riesgos!$A$6:$M$6,0)),0),MATCH(D$7,Riesgos!$A$6:$M$6,0)),"")</f>
        <v/>
      </c>
      <c r="E206" s="127"/>
      <c r="F206" s="127"/>
      <c r="G206" s="128" t="str">
        <f t="shared" si="2"/>
        <v/>
      </c>
      <c r="H206" s="129"/>
      <c r="I206" s="142" t="str">
        <f>IF(A205=A206,IFERROR(IF(AND(#REF!="Probabilidad",#REF!="Probabilidad"),(#REF!-(+#REF!*#REF!)),IF(#REF!="Probabilidad",(#REF!-(+#REF!*#REF!)),IF(#REF!="Impacto",#REF!,""))),""),IFERROR(IF(#REF!="Probabilidad",(#REF!-(+#REF!*#REF!)),IF(#REF!="Impacto",#REF!,"")),""))</f>
        <v/>
      </c>
      <c r="J206" s="143" t="str">
        <f>IFERROR(IF(I206="","",IF(I206&lt;='Listas y tablas'!$L$3,"Muy Baja",IF(I206&lt;='Listas y tablas'!$L$4,"Baja",IF(I206&lt;='Listas y tablas'!$L$5,"Media",IF(I206&lt;='Listas y tablas'!$L$6,"Alta","Muy Alta"))))),"")</f>
        <v/>
      </c>
      <c r="K206" s="144"/>
      <c r="L206" s="145"/>
      <c r="M206" s="141"/>
      <c r="N206" s="141"/>
      <c r="O206" s="141"/>
      <c r="P206" s="141"/>
      <c r="Q206" s="157"/>
      <c r="R206" s="141"/>
      <c r="S206" s="141"/>
      <c r="T206" s="141"/>
      <c r="U206" s="141"/>
      <c r="V206" s="158"/>
      <c r="W206" s="141"/>
      <c r="X206" s="141"/>
      <c r="Y206" s="141"/>
      <c r="Z206" s="141"/>
      <c r="AA206" s="141"/>
      <c r="AB206" s="141"/>
      <c r="AC206" s="163"/>
      <c r="AD206" s="141"/>
      <c r="AE206" s="141"/>
      <c r="AF206" s="164"/>
      <c r="AG206" s="164"/>
      <c r="AH206" s="164"/>
      <c r="AI206" s="173"/>
      <c r="AJ206" s="162"/>
      <c r="AK206" s="162"/>
      <c r="AL206" s="162"/>
      <c r="AM206" s="164"/>
      <c r="AN206" s="174"/>
      <c r="AO206" s="182"/>
      <c r="AP206" s="180"/>
      <c r="AQ206" s="180"/>
      <c r="AR206" s="180"/>
      <c r="AS206" s="180"/>
      <c r="AT206" s="180"/>
      <c r="AU206" s="180"/>
      <c r="AV206" s="181"/>
      <c r="AW206" s="180"/>
      <c r="AX206" s="180"/>
      <c r="AY206" s="190"/>
      <c r="AZ206" s="190"/>
      <c r="BA206" s="190"/>
      <c r="BB206" s="190"/>
      <c r="BC206" s="189"/>
      <c r="BD206" s="189"/>
      <c r="BE206" s="189"/>
      <c r="BF206" s="196"/>
      <c r="BG206" s="190"/>
      <c r="BH206" s="190"/>
      <c r="BI206" s="194"/>
      <c r="BJ206" s="194"/>
      <c r="BK206" s="194"/>
      <c r="BL206" s="194"/>
      <c r="BM206" s="194"/>
      <c r="BN206" s="194"/>
      <c r="BO206" s="195"/>
      <c r="BP206" s="194"/>
      <c r="BQ206" s="194"/>
      <c r="BR206" s="202"/>
      <c r="BS206" s="202"/>
      <c r="BT206" s="202"/>
      <c r="BU206" s="202"/>
      <c r="BV206" s="201"/>
      <c r="BW206" s="201"/>
      <c r="BX206" s="201"/>
      <c r="BY206" s="202"/>
      <c r="BZ206" s="202"/>
      <c r="CA206" s="202"/>
    </row>
    <row r="207" spans="1:79" ht="151.5" customHeight="1">
      <c r="A207" s="121" t="str">
        <f t="array" ref="A207">IFERROR(INDEX(Riesgos!$A$7:$M$64,MATCH(E207,INDEX(Riesgos!$A$7:$M$64,,MATCH(E$7,Riesgos!$A$6:$M$6,0)),0),MATCH(A$7,Riesgos!$A$6:$M$6,0)),"")</f>
        <v/>
      </c>
      <c r="B207" s="125" t="str">
        <f t="array" ref="B207">IFERROR(INDEX(Riesgos!$A$7:$M$64,MATCH(E207,INDEX(Riesgos!$A$7:$M$64,,MATCH(E$7,Riesgos!$A$6:$M$6,0)),0),MATCH(B$7,Riesgos!$A$6:$M$6,0)),"")</f>
        <v/>
      </c>
      <c r="C207" s="125"/>
      <c r="D207" s="126" t="str">
        <f t="array" ref="D207">IFERROR(INDEX(Riesgos!$A$7:$M$64,MATCH(E207,INDEX(Riesgos!$A$7:$M$64,,MATCH(E$7,Riesgos!$A$6:$M$6,0)),0),MATCH(D$7,Riesgos!$A$6:$M$6,0)),"")</f>
        <v/>
      </c>
      <c r="E207" s="127"/>
      <c r="F207" s="127"/>
      <c r="G207" s="128" t="str">
        <f t="shared" si="2"/>
        <v/>
      </c>
      <c r="H207" s="129"/>
      <c r="I207" s="142" t="str">
        <f>IF(A206=A207,IFERROR(IF(AND(#REF!="Probabilidad",#REF!="Probabilidad"),(#REF!-(+#REF!*#REF!)),IF(#REF!="Probabilidad",(#REF!-(+#REF!*#REF!)),IF(#REF!="Impacto",#REF!,""))),""),IFERROR(IF(#REF!="Probabilidad",(#REF!-(+#REF!*#REF!)),IF(#REF!="Impacto",#REF!,"")),""))</f>
        <v/>
      </c>
      <c r="J207" s="143" t="str">
        <f>IFERROR(IF(I207="","",IF(I207&lt;='Listas y tablas'!$L$3,"Muy Baja",IF(I207&lt;='Listas y tablas'!$L$4,"Baja",IF(I207&lt;='Listas y tablas'!$L$5,"Media",IF(I207&lt;='Listas y tablas'!$L$6,"Alta","Muy Alta"))))),"")</f>
        <v/>
      </c>
      <c r="K207" s="144"/>
      <c r="L207" s="145"/>
      <c r="M207" s="141"/>
      <c r="N207" s="141"/>
      <c r="O207" s="141"/>
      <c r="P207" s="141"/>
      <c r="Q207" s="157"/>
      <c r="R207" s="141"/>
      <c r="S207" s="141"/>
      <c r="T207" s="141"/>
      <c r="U207" s="141"/>
      <c r="V207" s="158"/>
      <c r="W207" s="141"/>
      <c r="X207" s="141"/>
      <c r="Y207" s="141"/>
      <c r="Z207" s="141"/>
      <c r="AA207" s="141"/>
      <c r="AB207" s="141"/>
      <c r="AC207" s="163"/>
      <c r="AD207" s="141"/>
      <c r="AE207" s="141"/>
      <c r="AF207" s="164"/>
      <c r="AG207" s="164"/>
      <c r="AH207" s="164"/>
      <c r="AI207" s="173"/>
      <c r="AJ207" s="162"/>
      <c r="AK207" s="162"/>
      <c r="AL207" s="162"/>
      <c r="AM207" s="164"/>
      <c r="AN207" s="174"/>
      <c r="AO207" s="182"/>
      <c r="AP207" s="180"/>
      <c r="AQ207" s="180"/>
      <c r="AR207" s="180"/>
      <c r="AS207" s="180"/>
      <c r="AT207" s="180"/>
      <c r="AU207" s="180"/>
      <c r="AV207" s="181"/>
      <c r="AW207" s="180"/>
      <c r="AX207" s="180"/>
      <c r="AY207" s="190"/>
      <c r="AZ207" s="190"/>
      <c r="BA207" s="190"/>
      <c r="BB207" s="190"/>
      <c r="BC207" s="189"/>
      <c r="BD207" s="189"/>
      <c r="BE207" s="189"/>
      <c r="BF207" s="196"/>
      <c r="BG207" s="190"/>
      <c r="BH207" s="190"/>
      <c r="BI207" s="194"/>
      <c r="BJ207" s="194"/>
      <c r="BK207" s="194"/>
      <c r="BL207" s="194"/>
      <c r="BM207" s="194"/>
      <c r="BN207" s="194"/>
      <c r="BO207" s="195"/>
      <c r="BP207" s="194"/>
      <c r="BQ207" s="194"/>
      <c r="BR207" s="202"/>
      <c r="BS207" s="202"/>
      <c r="BT207" s="202"/>
      <c r="BU207" s="202"/>
      <c r="BV207" s="201"/>
      <c r="BW207" s="201"/>
      <c r="BX207" s="201"/>
      <c r="BY207" s="202"/>
      <c r="BZ207" s="202"/>
      <c r="CA207" s="202"/>
    </row>
    <row r="208" spans="1:79" ht="151.5" customHeight="1">
      <c r="A208" s="121" t="str">
        <f t="array" ref="A208">IFERROR(INDEX(Riesgos!$A$7:$M$64,MATCH(E208,INDEX(Riesgos!$A$7:$M$64,,MATCH(E$7,Riesgos!$A$6:$M$6,0)),0),MATCH(A$7,Riesgos!$A$6:$M$6,0)),"")</f>
        <v/>
      </c>
      <c r="B208" s="125" t="str">
        <f t="array" ref="B208">IFERROR(INDEX(Riesgos!$A$7:$M$64,MATCH(E208,INDEX(Riesgos!$A$7:$M$64,,MATCH(E$7,Riesgos!$A$6:$M$6,0)),0),MATCH(B$7,Riesgos!$A$6:$M$6,0)),"")</f>
        <v/>
      </c>
      <c r="C208" s="125"/>
      <c r="D208" s="126" t="str">
        <f t="array" ref="D208">IFERROR(INDEX(Riesgos!$A$7:$M$64,MATCH(E208,INDEX(Riesgos!$A$7:$M$64,,MATCH(E$7,Riesgos!$A$6:$M$6,0)),0),MATCH(D$7,Riesgos!$A$6:$M$6,0)),"")</f>
        <v/>
      </c>
      <c r="E208" s="127"/>
      <c r="F208" s="127"/>
      <c r="G208" s="128" t="str">
        <f t="shared" si="2"/>
        <v/>
      </c>
      <c r="H208" s="129"/>
      <c r="I208" s="142" t="str">
        <f>IF(A207=A208,IFERROR(IF(AND(#REF!="Probabilidad",#REF!="Probabilidad"),(#REF!-(+#REF!*#REF!)),IF(#REF!="Probabilidad",(#REF!-(+#REF!*#REF!)),IF(#REF!="Impacto",#REF!,""))),""),IFERROR(IF(#REF!="Probabilidad",(#REF!-(+#REF!*#REF!)),IF(#REF!="Impacto",#REF!,"")),""))</f>
        <v/>
      </c>
      <c r="J208" s="143" t="str">
        <f>IFERROR(IF(I208="","",IF(I208&lt;='Listas y tablas'!$L$3,"Muy Baja",IF(I208&lt;='Listas y tablas'!$L$4,"Baja",IF(I208&lt;='Listas y tablas'!$L$5,"Media",IF(I208&lt;='Listas y tablas'!$L$6,"Alta","Muy Alta"))))),"")</f>
        <v/>
      </c>
      <c r="K208" s="144"/>
      <c r="L208" s="145"/>
      <c r="M208" s="141"/>
      <c r="N208" s="141"/>
      <c r="O208" s="141"/>
      <c r="P208" s="141"/>
      <c r="Q208" s="157"/>
      <c r="R208" s="141"/>
      <c r="S208" s="141"/>
      <c r="T208" s="141"/>
      <c r="U208" s="141"/>
      <c r="V208" s="158"/>
      <c r="W208" s="141"/>
      <c r="X208" s="141"/>
      <c r="Y208" s="141"/>
      <c r="Z208" s="141"/>
      <c r="AA208" s="141"/>
      <c r="AB208" s="141"/>
      <c r="AC208" s="163"/>
      <c r="AD208" s="141"/>
      <c r="AE208" s="141"/>
      <c r="AF208" s="164"/>
      <c r="AG208" s="164"/>
      <c r="AH208" s="164"/>
      <c r="AI208" s="173"/>
      <c r="AJ208" s="162"/>
      <c r="AK208" s="162"/>
      <c r="AL208" s="162"/>
      <c r="AM208" s="164"/>
      <c r="AN208" s="174"/>
      <c r="AO208" s="182"/>
      <c r="AP208" s="180"/>
      <c r="AQ208" s="180"/>
      <c r="AR208" s="180"/>
      <c r="AS208" s="180"/>
      <c r="AT208" s="180"/>
      <c r="AU208" s="180"/>
      <c r="AV208" s="181"/>
      <c r="AW208" s="180"/>
      <c r="AX208" s="180"/>
      <c r="AY208" s="190"/>
      <c r="AZ208" s="190"/>
      <c r="BA208" s="190"/>
      <c r="BB208" s="190"/>
      <c r="BC208" s="189"/>
      <c r="BD208" s="189"/>
      <c r="BE208" s="189"/>
      <c r="BF208" s="196"/>
      <c r="BG208" s="190"/>
      <c r="BH208" s="190"/>
      <c r="BI208" s="194"/>
      <c r="BJ208" s="194"/>
      <c r="BK208" s="194"/>
      <c r="BL208" s="194"/>
      <c r="BM208" s="194"/>
      <c r="BN208" s="194"/>
      <c r="BO208" s="195"/>
      <c r="BP208" s="194"/>
      <c r="BQ208" s="194"/>
      <c r="BR208" s="202"/>
      <c r="BS208" s="202"/>
      <c r="BT208" s="202"/>
      <c r="BU208" s="202"/>
      <c r="BV208" s="201"/>
      <c r="BW208" s="201"/>
      <c r="BX208" s="201"/>
      <c r="BY208" s="202"/>
      <c r="BZ208" s="202"/>
      <c r="CA208" s="202"/>
    </row>
    <row r="209" spans="1:79" ht="151.5" customHeight="1">
      <c r="A209" s="121" t="str">
        <f t="array" ref="A209">IFERROR(INDEX(Riesgos!$A$7:$M$64,MATCH(E209,INDEX(Riesgos!$A$7:$M$64,,MATCH(E$7,Riesgos!$A$6:$M$6,0)),0),MATCH(A$7,Riesgos!$A$6:$M$6,0)),"")</f>
        <v/>
      </c>
      <c r="B209" s="125" t="str">
        <f t="array" ref="B209">IFERROR(INDEX(Riesgos!$A$7:$M$64,MATCH(E209,INDEX(Riesgos!$A$7:$M$64,,MATCH(E$7,Riesgos!$A$6:$M$6,0)),0),MATCH(B$7,Riesgos!$A$6:$M$6,0)),"")</f>
        <v/>
      </c>
      <c r="C209" s="125"/>
      <c r="D209" s="126" t="str">
        <f t="array" ref="D209">IFERROR(INDEX(Riesgos!$A$7:$M$64,MATCH(E209,INDEX(Riesgos!$A$7:$M$64,,MATCH(E$7,Riesgos!$A$6:$M$6,0)),0),MATCH(D$7,Riesgos!$A$6:$M$6,0)),"")</f>
        <v/>
      </c>
      <c r="E209" s="127"/>
      <c r="F209" s="127"/>
      <c r="G209" s="128" t="str">
        <f t="shared" si="2"/>
        <v/>
      </c>
      <c r="H209" s="129"/>
      <c r="I209" s="142" t="str">
        <f>IF(A208=A209,IFERROR(IF(AND(#REF!="Probabilidad",#REF!="Probabilidad"),(#REF!-(+#REF!*#REF!)),IF(#REF!="Probabilidad",(#REF!-(+#REF!*#REF!)),IF(#REF!="Impacto",#REF!,""))),""),IFERROR(IF(#REF!="Probabilidad",(#REF!-(+#REF!*#REF!)),IF(#REF!="Impacto",#REF!,"")),""))</f>
        <v/>
      </c>
      <c r="J209" s="143" t="str">
        <f>IFERROR(IF(I209="","",IF(I209&lt;='Listas y tablas'!$L$3,"Muy Baja",IF(I209&lt;='Listas y tablas'!$L$4,"Baja",IF(I209&lt;='Listas y tablas'!$L$5,"Media",IF(I209&lt;='Listas y tablas'!$L$6,"Alta","Muy Alta"))))),"")</f>
        <v/>
      </c>
      <c r="K209" s="144"/>
      <c r="L209" s="145"/>
      <c r="M209" s="141"/>
      <c r="N209" s="141"/>
      <c r="O209" s="141"/>
      <c r="P209" s="141"/>
      <c r="Q209" s="157"/>
      <c r="R209" s="141"/>
      <c r="S209" s="141"/>
      <c r="T209" s="141"/>
      <c r="U209" s="141"/>
      <c r="V209" s="158"/>
      <c r="W209" s="141"/>
      <c r="X209" s="141"/>
      <c r="Y209" s="141"/>
      <c r="Z209" s="141"/>
      <c r="AA209" s="141"/>
      <c r="AB209" s="141"/>
      <c r="AC209" s="163"/>
      <c r="AD209" s="141"/>
      <c r="AE209" s="141"/>
      <c r="AF209" s="164"/>
      <c r="AG209" s="164"/>
      <c r="AH209" s="164"/>
      <c r="AI209" s="173"/>
      <c r="AJ209" s="162"/>
      <c r="AK209" s="162"/>
      <c r="AL209" s="162"/>
      <c r="AM209" s="164"/>
      <c r="AN209" s="174"/>
      <c r="AO209" s="182"/>
      <c r="AP209" s="180"/>
      <c r="AQ209" s="180"/>
      <c r="AR209" s="180"/>
      <c r="AS209" s="180"/>
      <c r="AT209" s="180"/>
      <c r="AU209" s="180"/>
      <c r="AV209" s="181"/>
      <c r="AW209" s="180"/>
      <c r="AX209" s="180"/>
      <c r="AY209" s="190"/>
      <c r="AZ209" s="190"/>
      <c r="BA209" s="190"/>
      <c r="BB209" s="190"/>
      <c r="BC209" s="189"/>
      <c r="BD209" s="189"/>
      <c r="BE209" s="189"/>
      <c r="BF209" s="196"/>
      <c r="BG209" s="190"/>
      <c r="BH209" s="190"/>
      <c r="BI209" s="194"/>
      <c r="BJ209" s="194"/>
      <c r="BK209" s="194"/>
      <c r="BL209" s="194"/>
      <c r="BM209" s="194"/>
      <c r="BN209" s="194"/>
      <c r="BO209" s="195"/>
      <c r="BP209" s="194"/>
      <c r="BQ209" s="194"/>
      <c r="BR209" s="202"/>
      <c r="BS209" s="202"/>
      <c r="BT209" s="202"/>
      <c r="BU209" s="202"/>
      <c r="BV209" s="201"/>
      <c r="BW209" s="201"/>
      <c r="BX209" s="201"/>
      <c r="BY209" s="202"/>
      <c r="BZ209" s="202"/>
      <c r="CA209" s="202"/>
    </row>
    <row r="210" spans="1:79" ht="151.5" customHeight="1">
      <c r="A210" s="121" t="str">
        <f t="array" ref="A210">IFERROR(INDEX(Riesgos!$A$7:$M$64,MATCH(E210,INDEX(Riesgos!$A$7:$M$64,,MATCH(E$7,Riesgos!$A$6:$M$6,0)),0),MATCH(A$7,Riesgos!$A$6:$M$6,0)),"")</f>
        <v/>
      </c>
      <c r="B210" s="125" t="str">
        <f t="array" ref="B210">IFERROR(INDEX(Riesgos!$A$7:$M$64,MATCH(E210,INDEX(Riesgos!$A$7:$M$64,,MATCH(E$7,Riesgos!$A$6:$M$6,0)),0),MATCH(B$7,Riesgos!$A$6:$M$6,0)),"")</f>
        <v/>
      </c>
      <c r="C210" s="125"/>
      <c r="D210" s="126" t="str">
        <f t="array" ref="D210">IFERROR(INDEX(Riesgos!$A$7:$M$64,MATCH(E210,INDEX(Riesgos!$A$7:$M$64,,MATCH(E$7,Riesgos!$A$6:$M$6,0)),0),MATCH(D$7,Riesgos!$A$6:$M$6,0)),"")</f>
        <v/>
      </c>
      <c r="E210" s="127"/>
      <c r="F210" s="127"/>
      <c r="G210" s="128" t="str">
        <f t="shared" si="2"/>
        <v/>
      </c>
      <c r="H210" s="129"/>
      <c r="I210" s="142" t="str">
        <f>IF(A209=A210,IFERROR(IF(AND(#REF!="Probabilidad",#REF!="Probabilidad"),(#REF!-(+#REF!*#REF!)),IF(#REF!="Probabilidad",(#REF!-(+#REF!*#REF!)),IF(#REF!="Impacto",#REF!,""))),""),IFERROR(IF(#REF!="Probabilidad",(#REF!-(+#REF!*#REF!)),IF(#REF!="Impacto",#REF!,"")),""))</f>
        <v/>
      </c>
      <c r="J210" s="143" t="str">
        <f>IFERROR(IF(I210="","",IF(I210&lt;='Listas y tablas'!$L$3,"Muy Baja",IF(I210&lt;='Listas y tablas'!$L$4,"Baja",IF(I210&lt;='Listas y tablas'!$L$5,"Media",IF(I210&lt;='Listas y tablas'!$L$6,"Alta","Muy Alta"))))),"")</f>
        <v/>
      </c>
      <c r="K210" s="144"/>
      <c r="L210" s="145"/>
      <c r="M210" s="141"/>
      <c r="N210" s="141"/>
      <c r="O210" s="141"/>
      <c r="P210" s="141"/>
      <c r="Q210" s="157"/>
      <c r="R210" s="141"/>
      <c r="S210" s="141"/>
      <c r="T210" s="141"/>
      <c r="U210" s="141"/>
      <c r="V210" s="158"/>
      <c r="W210" s="141"/>
      <c r="X210" s="141"/>
      <c r="Y210" s="141"/>
      <c r="Z210" s="141"/>
      <c r="AA210" s="141"/>
      <c r="AB210" s="141"/>
      <c r="AC210" s="163"/>
      <c r="AD210" s="141"/>
      <c r="AE210" s="141"/>
      <c r="AF210" s="164"/>
      <c r="AG210" s="164"/>
      <c r="AH210" s="164"/>
      <c r="AI210" s="173"/>
      <c r="AJ210" s="162"/>
      <c r="AK210" s="162"/>
      <c r="AL210" s="162"/>
      <c r="AM210" s="164"/>
      <c r="AN210" s="174"/>
      <c r="AO210" s="182"/>
      <c r="AP210" s="180"/>
      <c r="AQ210" s="180"/>
      <c r="AR210" s="180"/>
      <c r="AS210" s="180"/>
      <c r="AT210" s="180"/>
      <c r="AU210" s="180"/>
      <c r="AV210" s="181"/>
      <c r="AW210" s="180"/>
      <c r="AX210" s="180"/>
      <c r="AY210" s="190"/>
      <c r="AZ210" s="190"/>
      <c r="BA210" s="190"/>
      <c r="BB210" s="190"/>
      <c r="BC210" s="189"/>
      <c r="BD210" s="189"/>
      <c r="BE210" s="189"/>
      <c r="BF210" s="196"/>
      <c r="BG210" s="190"/>
      <c r="BH210" s="190"/>
      <c r="BI210" s="194"/>
      <c r="BJ210" s="194"/>
      <c r="BK210" s="194"/>
      <c r="BL210" s="194"/>
      <c r="BM210" s="194"/>
      <c r="BN210" s="194"/>
      <c r="BO210" s="195"/>
      <c r="BP210" s="194"/>
      <c r="BQ210" s="194"/>
      <c r="BR210" s="202"/>
      <c r="BS210" s="202"/>
      <c r="BT210" s="202"/>
      <c r="BU210" s="202"/>
      <c r="BV210" s="201"/>
      <c r="BW210" s="201"/>
      <c r="BX210" s="201"/>
      <c r="BY210" s="202"/>
      <c r="BZ210" s="202"/>
      <c r="CA210" s="202"/>
    </row>
    <row r="211" spans="1:79" ht="151.5" customHeight="1">
      <c r="A211" s="121" t="str">
        <f t="array" ref="A211">IFERROR(INDEX(Riesgos!$A$7:$M$64,MATCH(E211,INDEX(Riesgos!$A$7:$M$64,,MATCH(E$7,Riesgos!$A$6:$M$6,0)),0),MATCH(A$7,Riesgos!$A$6:$M$6,0)),"")</f>
        <v/>
      </c>
      <c r="B211" s="125" t="str">
        <f t="array" ref="B211">IFERROR(INDEX(Riesgos!$A$7:$M$64,MATCH(E211,INDEX(Riesgos!$A$7:$M$64,,MATCH(E$7,Riesgos!$A$6:$M$6,0)),0),MATCH(B$7,Riesgos!$A$6:$M$6,0)),"")</f>
        <v/>
      </c>
      <c r="C211" s="125"/>
      <c r="D211" s="126" t="str">
        <f t="array" ref="D211">IFERROR(INDEX(Riesgos!$A$7:$M$64,MATCH(E211,INDEX(Riesgos!$A$7:$M$64,,MATCH(E$7,Riesgos!$A$6:$M$6,0)),0),MATCH(D$7,Riesgos!$A$6:$M$6,0)),"")</f>
        <v/>
      </c>
      <c r="E211" s="127"/>
      <c r="F211" s="127"/>
      <c r="G211" s="128" t="str">
        <f t="shared" si="2"/>
        <v/>
      </c>
      <c r="H211" s="129"/>
      <c r="I211" s="142" t="str">
        <f>IF(A210=A211,IFERROR(IF(AND(#REF!="Probabilidad",#REF!="Probabilidad"),(#REF!-(+#REF!*#REF!)),IF(#REF!="Probabilidad",(#REF!-(+#REF!*#REF!)),IF(#REF!="Impacto",#REF!,""))),""),IFERROR(IF(#REF!="Probabilidad",(#REF!-(+#REF!*#REF!)),IF(#REF!="Impacto",#REF!,"")),""))</f>
        <v/>
      </c>
      <c r="J211" s="143" t="str">
        <f>IFERROR(IF(I211="","",IF(I211&lt;='Listas y tablas'!$L$3,"Muy Baja",IF(I211&lt;='Listas y tablas'!$L$4,"Baja",IF(I211&lt;='Listas y tablas'!$L$5,"Media",IF(I211&lt;='Listas y tablas'!$L$6,"Alta","Muy Alta"))))),"")</f>
        <v/>
      </c>
      <c r="K211" s="144"/>
      <c r="L211" s="145"/>
      <c r="M211" s="141"/>
      <c r="N211" s="141"/>
      <c r="O211" s="141"/>
      <c r="P211" s="141"/>
      <c r="Q211" s="157"/>
      <c r="R211" s="141"/>
      <c r="S211" s="141"/>
      <c r="T211" s="141"/>
      <c r="U211" s="141"/>
      <c r="V211" s="158"/>
      <c r="W211" s="141"/>
      <c r="X211" s="141"/>
      <c r="Y211" s="141"/>
      <c r="Z211" s="141"/>
      <c r="AA211" s="141"/>
      <c r="AB211" s="141"/>
      <c r="AC211" s="163"/>
      <c r="AD211" s="141"/>
      <c r="AE211" s="141"/>
      <c r="AF211" s="164"/>
      <c r="AG211" s="164"/>
      <c r="AH211" s="164"/>
      <c r="AI211" s="173"/>
      <c r="AJ211" s="162"/>
      <c r="AK211" s="162"/>
      <c r="AL211" s="162"/>
      <c r="AM211" s="164"/>
      <c r="AN211" s="174"/>
      <c r="AO211" s="182"/>
      <c r="AP211" s="180"/>
      <c r="AQ211" s="180"/>
      <c r="AR211" s="180"/>
      <c r="AS211" s="180"/>
      <c r="AT211" s="180"/>
      <c r="AU211" s="180"/>
      <c r="AV211" s="181"/>
      <c r="AW211" s="180"/>
      <c r="AX211" s="180"/>
      <c r="AY211" s="190"/>
      <c r="AZ211" s="190"/>
      <c r="BA211" s="190"/>
      <c r="BB211" s="190"/>
      <c r="BC211" s="189"/>
      <c r="BD211" s="189"/>
      <c r="BE211" s="189"/>
      <c r="BF211" s="196"/>
      <c r="BG211" s="190"/>
      <c r="BH211" s="190"/>
      <c r="BI211" s="194"/>
      <c r="BJ211" s="194"/>
      <c r="BK211" s="194"/>
      <c r="BL211" s="194"/>
      <c r="BM211" s="194"/>
      <c r="BN211" s="194"/>
      <c r="BO211" s="195"/>
      <c r="BP211" s="194"/>
      <c r="BQ211" s="194"/>
      <c r="BR211" s="202"/>
      <c r="BS211" s="202"/>
      <c r="BT211" s="202"/>
      <c r="BU211" s="202"/>
      <c r="BV211" s="201"/>
      <c r="BW211" s="201"/>
      <c r="BX211" s="201"/>
      <c r="BY211" s="202"/>
      <c r="BZ211" s="202"/>
      <c r="CA211" s="202"/>
    </row>
    <row r="212" spans="1:79" ht="151.5" customHeight="1">
      <c r="A212" s="121" t="str">
        <f t="array" ref="A212">IFERROR(INDEX(Riesgos!$A$7:$M$64,MATCH(E212,INDEX(Riesgos!$A$7:$M$64,,MATCH(E$7,Riesgos!$A$6:$M$6,0)),0),MATCH(A$7,Riesgos!$A$6:$M$6,0)),"")</f>
        <v/>
      </c>
      <c r="B212" s="125" t="str">
        <f t="array" ref="B212">IFERROR(INDEX(Riesgos!$A$7:$M$64,MATCH(E212,INDEX(Riesgos!$A$7:$M$64,,MATCH(E$7,Riesgos!$A$6:$M$6,0)),0),MATCH(B$7,Riesgos!$A$6:$M$6,0)),"")</f>
        <v/>
      </c>
      <c r="C212" s="125"/>
      <c r="D212" s="126" t="str">
        <f t="array" ref="D212">IFERROR(INDEX(Riesgos!$A$7:$M$64,MATCH(E212,INDEX(Riesgos!$A$7:$M$64,,MATCH(E$7,Riesgos!$A$6:$M$6,0)),0),MATCH(D$7,Riesgos!$A$6:$M$6,0)),"")</f>
        <v/>
      </c>
      <c r="E212" s="127"/>
      <c r="F212" s="127"/>
      <c r="G212" s="128" t="str">
        <f t="shared" si="2"/>
        <v/>
      </c>
      <c r="H212" s="129"/>
      <c r="I212" s="142" t="str">
        <f>IF(A211=A212,IFERROR(IF(AND(#REF!="Probabilidad",#REF!="Probabilidad"),(#REF!-(+#REF!*#REF!)),IF(#REF!="Probabilidad",(#REF!-(+#REF!*#REF!)),IF(#REF!="Impacto",#REF!,""))),""),IFERROR(IF(#REF!="Probabilidad",(#REF!-(+#REF!*#REF!)),IF(#REF!="Impacto",#REF!,"")),""))</f>
        <v/>
      </c>
      <c r="J212" s="143" t="str">
        <f>IFERROR(IF(I212="","",IF(I212&lt;='Listas y tablas'!$L$3,"Muy Baja",IF(I212&lt;='Listas y tablas'!$L$4,"Baja",IF(I212&lt;='Listas y tablas'!$L$5,"Media",IF(I212&lt;='Listas y tablas'!$L$6,"Alta","Muy Alta"))))),"")</f>
        <v/>
      </c>
      <c r="K212" s="144"/>
      <c r="L212" s="145"/>
      <c r="M212" s="141"/>
      <c r="N212" s="141"/>
      <c r="O212" s="141"/>
      <c r="P212" s="141"/>
      <c r="Q212" s="157"/>
      <c r="R212" s="141"/>
      <c r="S212" s="141"/>
      <c r="T212" s="141"/>
      <c r="U212" s="141"/>
      <c r="V212" s="158"/>
      <c r="W212" s="141"/>
      <c r="X212" s="141"/>
      <c r="Y212" s="141"/>
      <c r="Z212" s="141"/>
      <c r="AA212" s="141"/>
      <c r="AB212" s="141"/>
      <c r="AC212" s="163"/>
      <c r="AD212" s="141"/>
      <c r="AE212" s="141"/>
      <c r="AF212" s="164"/>
      <c r="AG212" s="164"/>
      <c r="AH212" s="164"/>
      <c r="AI212" s="173"/>
      <c r="AJ212" s="162"/>
      <c r="AK212" s="162"/>
      <c r="AL212" s="162"/>
      <c r="AM212" s="164"/>
      <c r="AN212" s="174"/>
      <c r="AO212" s="182"/>
      <c r="AP212" s="180"/>
      <c r="AQ212" s="180"/>
      <c r="AR212" s="180"/>
      <c r="AS212" s="180"/>
      <c r="AT212" s="180"/>
      <c r="AU212" s="180"/>
      <c r="AV212" s="181"/>
      <c r="AW212" s="180"/>
      <c r="AX212" s="180"/>
      <c r="AY212" s="190"/>
      <c r="AZ212" s="190"/>
      <c r="BA212" s="190"/>
      <c r="BB212" s="190"/>
      <c r="BC212" s="189"/>
      <c r="BD212" s="189"/>
      <c r="BE212" s="189"/>
      <c r="BF212" s="196"/>
      <c r="BG212" s="190"/>
      <c r="BH212" s="190"/>
      <c r="BI212" s="194"/>
      <c r="BJ212" s="194"/>
      <c r="BK212" s="194"/>
      <c r="BL212" s="194"/>
      <c r="BM212" s="194"/>
      <c r="BN212" s="194"/>
      <c r="BO212" s="195"/>
      <c r="BP212" s="194"/>
      <c r="BQ212" s="194"/>
      <c r="BR212" s="202"/>
      <c r="BS212" s="202"/>
      <c r="BT212" s="202"/>
      <c r="BU212" s="202"/>
      <c r="BV212" s="201"/>
      <c r="BW212" s="201"/>
      <c r="BX212" s="201"/>
      <c r="BY212" s="202"/>
      <c r="BZ212" s="202"/>
      <c r="CA212" s="202"/>
    </row>
    <row r="213" spans="1:79" ht="151.5" customHeight="1">
      <c r="A213" s="121" t="str">
        <f t="array" ref="A213">IFERROR(INDEX(Riesgos!$A$7:$M$64,MATCH(E213,INDEX(Riesgos!$A$7:$M$64,,MATCH(E$7,Riesgos!$A$6:$M$6,0)),0),MATCH(A$7,Riesgos!$A$6:$M$6,0)),"")</f>
        <v/>
      </c>
      <c r="B213" s="125" t="str">
        <f t="array" ref="B213">IFERROR(INDEX(Riesgos!$A$7:$M$64,MATCH(E213,INDEX(Riesgos!$A$7:$M$64,,MATCH(E$7,Riesgos!$A$6:$M$6,0)),0),MATCH(B$7,Riesgos!$A$6:$M$6,0)),"")</f>
        <v/>
      </c>
      <c r="C213" s="125"/>
      <c r="D213" s="126" t="str">
        <f t="array" ref="D213">IFERROR(INDEX(Riesgos!$A$7:$M$64,MATCH(E213,INDEX(Riesgos!$A$7:$M$64,,MATCH(E$7,Riesgos!$A$6:$M$6,0)),0),MATCH(D$7,Riesgos!$A$6:$M$6,0)),"")</f>
        <v/>
      </c>
      <c r="E213" s="127"/>
      <c r="F213" s="127"/>
      <c r="G213" s="128" t="str">
        <f t="shared" si="2"/>
        <v/>
      </c>
      <c r="H213" s="129"/>
      <c r="I213" s="142" t="str">
        <f>IF(A212=A213,IFERROR(IF(AND(#REF!="Probabilidad",#REF!="Probabilidad"),(#REF!-(+#REF!*#REF!)),IF(#REF!="Probabilidad",(#REF!-(+#REF!*#REF!)),IF(#REF!="Impacto",#REF!,""))),""),IFERROR(IF(#REF!="Probabilidad",(#REF!-(+#REF!*#REF!)),IF(#REF!="Impacto",#REF!,"")),""))</f>
        <v/>
      </c>
      <c r="J213" s="143" t="str">
        <f>IFERROR(IF(I213="","",IF(I213&lt;='Listas y tablas'!$L$3,"Muy Baja",IF(I213&lt;='Listas y tablas'!$L$4,"Baja",IF(I213&lt;='Listas y tablas'!$L$5,"Media",IF(I213&lt;='Listas y tablas'!$L$6,"Alta","Muy Alta"))))),"")</f>
        <v/>
      </c>
      <c r="K213" s="144"/>
      <c r="L213" s="145"/>
      <c r="M213" s="141"/>
      <c r="N213" s="141"/>
      <c r="O213" s="141"/>
      <c r="P213" s="141"/>
      <c r="Q213" s="157"/>
      <c r="R213" s="141"/>
      <c r="S213" s="141"/>
      <c r="T213" s="141"/>
      <c r="U213" s="141"/>
      <c r="V213" s="158"/>
      <c r="W213" s="141"/>
      <c r="X213" s="141"/>
      <c r="Y213" s="141"/>
      <c r="Z213" s="141"/>
      <c r="AA213" s="141"/>
      <c r="AB213" s="141"/>
      <c r="AC213" s="163"/>
      <c r="AD213" s="141"/>
      <c r="AE213" s="141"/>
      <c r="AF213" s="164"/>
      <c r="AG213" s="164"/>
      <c r="AH213" s="164"/>
      <c r="AI213" s="173"/>
      <c r="AJ213" s="162"/>
      <c r="AK213" s="162"/>
      <c r="AL213" s="162"/>
      <c r="AM213" s="164"/>
      <c r="AN213" s="174"/>
      <c r="AO213" s="182"/>
      <c r="AP213" s="180"/>
      <c r="AQ213" s="180"/>
      <c r="AR213" s="180"/>
      <c r="AS213" s="180"/>
      <c r="AT213" s="180"/>
      <c r="AU213" s="180"/>
      <c r="AV213" s="181"/>
      <c r="AW213" s="180"/>
      <c r="AX213" s="180"/>
      <c r="AY213" s="190"/>
      <c r="AZ213" s="190"/>
      <c r="BA213" s="190"/>
      <c r="BB213" s="190"/>
      <c r="BC213" s="189"/>
      <c r="BD213" s="189"/>
      <c r="BE213" s="189"/>
      <c r="BF213" s="196"/>
      <c r="BG213" s="190"/>
      <c r="BH213" s="190"/>
      <c r="BI213" s="194"/>
      <c r="BJ213" s="194"/>
      <c r="BK213" s="194"/>
      <c r="BL213" s="194"/>
      <c r="BM213" s="194"/>
      <c r="BN213" s="194"/>
      <c r="BO213" s="195"/>
      <c r="BP213" s="194"/>
      <c r="BQ213" s="194"/>
      <c r="BR213" s="202"/>
      <c r="BS213" s="202"/>
      <c r="BT213" s="202"/>
      <c r="BU213" s="202"/>
      <c r="BV213" s="201"/>
      <c r="BW213" s="201"/>
      <c r="BX213" s="201"/>
      <c r="BY213" s="202"/>
      <c r="BZ213" s="202"/>
      <c r="CA213" s="202"/>
    </row>
    <row r="214" spans="1:79" ht="151.5" customHeight="1">
      <c r="A214" s="121" t="str">
        <f t="array" ref="A214">IFERROR(INDEX(Riesgos!$A$7:$M$64,MATCH(E214,INDEX(Riesgos!$A$7:$M$64,,MATCH(E$7,Riesgos!$A$6:$M$6,0)),0),MATCH(A$7,Riesgos!$A$6:$M$6,0)),"")</f>
        <v/>
      </c>
      <c r="B214" s="125" t="str">
        <f t="array" ref="B214">IFERROR(INDEX(Riesgos!$A$7:$M$64,MATCH(E214,INDEX(Riesgos!$A$7:$M$64,,MATCH(E$7,Riesgos!$A$6:$M$6,0)),0),MATCH(B$7,Riesgos!$A$6:$M$6,0)),"")</f>
        <v/>
      </c>
      <c r="C214" s="125"/>
      <c r="D214" s="126" t="str">
        <f t="array" ref="D214">IFERROR(INDEX(Riesgos!$A$7:$M$64,MATCH(E214,INDEX(Riesgos!$A$7:$M$64,,MATCH(E$7,Riesgos!$A$6:$M$6,0)),0),MATCH(D$7,Riesgos!$A$6:$M$6,0)),"")</f>
        <v/>
      </c>
      <c r="E214" s="127"/>
      <c r="F214" s="127"/>
      <c r="G214" s="128" t="str">
        <f t="shared" si="2"/>
        <v/>
      </c>
      <c r="H214" s="129"/>
      <c r="I214" s="142" t="str">
        <f>IF(A213=A214,IFERROR(IF(AND(#REF!="Probabilidad",#REF!="Probabilidad"),(#REF!-(+#REF!*#REF!)),IF(#REF!="Probabilidad",(#REF!-(+#REF!*#REF!)),IF(#REF!="Impacto",#REF!,""))),""),IFERROR(IF(#REF!="Probabilidad",(#REF!-(+#REF!*#REF!)),IF(#REF!="Impacto",#REF!,"")),""))</f>
        <v/>
      </c>
      <c r="J214" s="143" t="str">
        <f>IFERROR(IF(I214="","",IF(I214&lt;='Listas y tablas'!$L$3,"Muy Baja",IF(I214&lt;='Listas y tablas'!$L$4,"Baja",IF(I214&lt;='Listas y tablas'!$L$5,"Media",IF(I214&lt;='Listas y tablas'!$L$6,"Alta","Muy Alta"))))),"")</f>
        <v/>
      </c>
      <c r="K214" s="144"/>
      <c r="L214" s="145"/>
      <c r="M214" s="141"/>
      <c r="N214" s="141"/>
      <c r="O214" s="141"/>
      <c r="P214" s="141"/>
      <c r="Q214" s="157"/>
      <c r="R214" s="141"/>
      <c r="S214" s="141"/>
      <c r="T214" s="141"/>
      <c r="U214" s="141"/>
      <c r="V214" s="158"/>
      <c r="W214" s="141"/>
      <c r="X214" s="141"/>
      <c r="Y214" s="141"/>
      <c r="Z214" s="141"/>
      <c r="AA214" s="141"/>
      <c r="AB214" s="141"/>
      <c r="AC214" s="163"/>
      <c r="AD214" s="141"/>
      <c r="AE214" s="141"/>
      <c r="AF214" s="164"/>
      <c r="AG214" s="164"/>
      <c r="AH214" s="164"/>
      <c r="AI214" s="173"/>
      <c r="AJ214" s="162"/>
      <c r="AK214" s="162"/>
      <c r="AL214" s="162"/>
      <c r="AM214" s="164"/>
      <c r="AN214" s="174"/>
      <c r="AO214" s="182"/>
      <c r="AP214" s="180"/>
      <c r="AQ214" s="180"/>
      <c r="AR214" s="180"/>
      <c r="AS214" s="180"/>
      <c r="AT214" s="180"/>
      <c r="AU214" s="180"/>
      <c r="AV214" s="181"/>
      <c r="AW214" s="180"/>
      <c r="AX214" s="180"/>
      <c r="AY214" s="190"/>
      <c r="AZ214" s="190"/>
      <c r="BA214" s="190"/>
      <c r="BB214" s="190"/>
      <c r="BC214" s="189"/>
      <c r="BD214" s="189"/>
      <c r="BE214" s="189"/>
      <c r="BF214" s="196"/>
      <c r="BG214" s="190"/>
      <c r="BH214" s="190"/>
      <c r="BI214" s="194"/>
      <c r="BJ214" s="194"/>
      <c r="BK214" s="194"/>
      <c r="BL214" s="194"/>
      <c r="BM214" s="194"/>
      <c r="BN214" s="194"/>
      <c r="BO214" s="195"/>
      <c r="BP214" s="194"/>
      <c r="BQ214" s="194"/>
      <c r="BR214" s="202"/>
      <c r="BS214" s="202"/>
      <c r="BT214" s="202"/>
      <c r="BU214" s="202"/>
      <c r="BV214" s="201"/>
      <c r="BW214" s="201"/>
      <c r="BX214" s="201"/>
      <c r="BY214" s="202"/>
      <c r="BZ214" s="202"/>
      <c r="CA214" s="202"/>
    </row>
    <row r="215" spans="1:79" ht="151.5" customHeight="1">
      <c r="A215" s="121" t="str">
        <f t="array" ref="A215">IFERROR(INDEX(Riesgos!$A$7:$M$64,MATCH(E215,INDEX(Riesgos!$A$7:$M$64,,MATCH(E$7,Riesgos!$A$6:$M$6,0)),0),MATCH(A$7,Riesgos!$A$6:$M$6,0)),"")</f>
        <v/>
      </c>
      <c r="B215" s="125" t="str">
        <f t="array" ref="B215">IFERROR(INDEX(Riesgos!$A$7:$M$64,MATCH(E215,INDEX(Riesgos!$A$7:$M$64,,MATCH(E$7,Riesgos!$A$6:$M$6,0)),0),MATCH(B$7,Riesgos!$A$6:$M$6,0)),"")</f>
        <v/>
      </c>
      <c r="C215" s="125"/>
      <c r="D215" s="126" t="str">
        <f t="array" ref="D215">IFERROR(INDEX(Riesgos!$A$7:$M$64,MATCH(E215,INDEX(Riesgos!$A$7:$M$64,,MATCH(E$7,Riesgos!$A$6:$M$6,0)),0),MATCH(D$7,Riesgos!$A$6:$M$6,0)),"")</f>
        <v/>
      </c>
      <c r="E215" s="127"/>
      <c r="F215" s="127"/>
      <c r="G215" s="128" t="str">
        <f t="shared" si="2"/>
        <v/>
      </c>
      <c r="H215" s="129"/>
      <c r="I215" s="142" t="str">
        <f>IF(A214=A215,IFERROR(IF(AND(#REF!="Probabilidad",#REF!="Probabilidad"),(#REF!-(+#REF!*#REF!)),IF(#REF!="Probabilidad",(#REF!-(+#REF!*#REF!)),IF(#REF!="Impacto",#REF!,""))),""),IFERROR(IF(#REF!="Probabilidad",(#REF!-(+#REF!*#REF!)),IF(#REF!="Impacto",#REF!,"")),""))</f>
        <v/>
      </c>
      <c r="J215" s="143" t="str">
        <f>IFERROR(IF(I215="","",IF(I215&lt;='Listas y tablas'!$L$3,"Muy Baja",IF(I215&lt;='Listas y tablas'!$L$4,"Baja",IF(I215&lt;='Listas y tablas'!$L$5,"Media",IF(I215&lt;='Listas y tablas'!$L$6,"Alta","Muy Alta"))))),"")</f>
        <v/>
      </c>
      <c r="K215" s="144"/>
      <c r="L215" s="145"/>
      <c r="M215" s="141"/>
      <c r="N215" s="141"/>
      <c r="O215" s="141"/>
      <c r="P215" s="141"/>
      <c r="Q215" s="157"/>
      <c r="R215" s="141"/>
      <c r="S215" s="141"/>
      <c r="T215" s="141"/>
      <c r="U215" s="141"/>
      <c r="V215" s="158"/>
      <c r="W215" s="141"/>
      <c r="X215" s="141"/>
      <c r="Y215" s="141"/>
      <c r="Z215" s="141"/>
      <c r="AA215" s="141"/>
      <c r="AB215" s="141"/>
      <c r="AC215" s="163"/>
      <c r="AD215" s="141"/>
      <c r="AE215" s="141"/>
      <c r="AF215" s="164"/>
      <c r="AG215" s="164"/>
      <c r="AH215" s="164"/>
      <c r="AI215" s="173"/>
      <c r="AJ215" s="162"/>
      <c r="AK215" s="162"/>
      <c r="AL215" s="162"/>
      <c r="AM215" s="164"/>
      <c r="AN215" s="174"/>
      <c r="AO215" s="182"/>
      <c r="AP215" s="180"/>
      <c r="AQ215" s="180"/>
      <c r="AR215" s="180"/>
      <c r="AS215" s="180"/>
      <c r="AT215" s="180"/>
      <c r="AU215" s="180"/>
      <c r="AV215" s="181"/>
      <c r="AW215" s="180"/>
      <c r="AX215" s="180"/>
      <c r="AY215" s="190"/>
      <c r="AZ215" s="190"/>
      <c r="BA215" s="190"/>
      <c r="BB215" s="190"/>
      <c r="BC215" s="189"/>
      <c r="BD215" s="189"/>
      <c r="BE215" s="189"/>
      <c r="BF215" s="196"/>
      <c r="BG215" s="190"/>
      <c r="BH215" s="190"/>
      <c r="BI215" s="194"/>
      <c r="BJ215" s="194"/>
      <c r="BK215" s="194"/>
      <c r="BL215" s="194"/>
      <c r="BM215" s="194"/>
      <c r="BN215" s="194"/>
      <c r="BO215" s="195"/>
      <c r="BP215" s="194"/>
      <c r="BQ215" s="194"/>
      <c r="BR215" s="202"/>
      <c r="BS215" s="202"/>
      <c r="BT215" s="202"/>
      <c r="BU215" s="202"/>
      <c r="BV215" s="201"/>
      <c r="BW215" s="201"/>
      <c r="BX215" s="201"/>
      <c r="BY215" s="202"/>
      <c r="BZ215" s="202"/>
      <c r="CA215" s="202"/>
    </row>
    <row r="216" spans="1:79" ht="151.5" customHeight="1">
      <c r="A216" s="121" t="str">
        <f t="array" ref="A216">IFERROR(INDEX(Riesgos!$A$7:$M$64,MATCH(E216,INDEX(Riesgos!$A$7:$M$64,,MATCH(E$7,Riesgos!$A$6:$M$6,0)),0),MATCH(A$7,Riesgos!$A$6:$M$6,0)),"")</f>
        <v/>
      </c>
      <c r="B216" s="125" t="str">
        <f t="array" ref="B216">IFERROR(INDEX(Riesgos!$A$7:$M$64,MATCH(E216,INDEX(Riesgos!$A$7:$M$64,,MATCH(E$7,Riesgos!$A$6:$M$6,0)),0),MATCH(B$7,Riesgos!$A$6:$M$6,0)),"")</f>
        <v/>
      </c>
      <c r="C216" s="125"/>
      <c r="D216" s="126" t="str">
        <f t="array" ref="D216">IFERROR(INDEX(Riesgos!$A$7:$M$64,MATCH(E216,INDEX(Riesgos!$A$7:$M$64,,MATCH(E$7,Riesgos!$A$6:$M$6,0)),0),MATCH(D$7,Riesgos!$A$6:$M$6,0)),"")</f>
        <v/>
      </c>
      <c r="E216" s="127"/>
      <c r="F216" s="127"/>
      <c r="G216" s="128" t="str">
        <f t="shared" si="2"/>
        <v/>
      </c>
      <c r="H216" s="129"/>
      <c r="I216" s="142" t="str">
        <f>IF(A215=A216,IFERROR(IF(AND(#REF!="Probabilidad",#REF!="Probabilidad"),(#REF!-(+#REF!*#REF!)),IF(#REF!="Probabilidad",(#REF!-(+#REF!*#REF!)),IF(#REF!="Impacto",#REF!,""))),""),IFERROR(IF(#REF!="Probabilidad",(#REF!-(+#REF!*#REF!)),IF(#REF!="Impacto",#REF!,"")),""))</f>
        <v/>
      </c>
      <c r="J216" s="143" t="str">
        <f>IFERROR(IF(I216="","",IF(I216&lt;='Listas y tablas'!$L$3,"Muy Baja",IF(I216&lt;='Listas y tablas'!$L$4,"Baja",IF(I216&lt;='Listas y tablas'!$L$5,"Media",IF(I216&lt;='Listas y tablas'!$L$6,"Alta","Muy Alta"))))),"")</f>
        <v/>
      </c>
      <c r="K216" s="144"/>
      <c r="L216" s="145"/>
      <c r="M216" s="141"/>
      <c r="N216" s="141"/>
      <c r="O216" s="141"/>
      <c r="P216" s="141"/>
      <c r="Q216" s="157"/>
      <c r="R216" s="141"/>
      <c r="S216" s="141"/>
      <c r="T216" s="141"/>
      <c r="U216" s="141"/>
      <c r="V216" s="158"/>
      <c r="W216" s="141"/>
      <c r="X216" s="141"/>
      <c r="Y216" s="141"/>
      <c r="Z216" s="141"/>
      <c r="AA216" s="141"/>
      <c r="AB216" s="141"/>
      <c r="AC216" s="163"/>
      <c r="AD216" s="141"/>
      <c r="AE216" s="141"/>
      <c r="AF216" s="164"/>
      <c r="AG216" s="164"/>
      <c r="AH216" s="164"/>
      <c r="AI216" s="173"/>
      <c r="AJ216" s="162"/>
      <c r="AK216" s="162"/>
      <c r="AL216" s="162"/>
      <c r="AM216" s="164"/>
      <c r="AN216" s="174"/>
      <c r="AO216" s="182"/>
      <c r="AP216" s="180"/>
      <c r="AQ216" s="180"/>
      <c r="AR216" s="180"/>
      <c r="AS216" s="180"/>
      <c r="AT216" s="180"/>
      <c r="AU216" s="180"/>
      <c r="AV216" s="181"/>
      <c r="AW216" s="180"/>
      <c r="AX216" s="180"/>
      <c r="AY216" s="190"/>
      <c r="AZ216" s="190"/>
      <c r="BA216" s="190"/>
      <c r="BB216" s="190"/>
      <c r="BC216" s="189"/>
      <c r="BD216" s="189"/>
      <c r="BE216" s="189"/>
      <c r="BF216" s="196"/>
      <c r="BG216" s="190"/>
      <c r="BH216" s="190"/>
      <c r="BI216" s="194"/>
      <c r="BJ216" s="194"/>
      <c r="BK216" s="194"/>
      <c r="BL216" s="194"/>
      <c r="BM216" s="194"/>
      <c r="BN216" s="194"/>
      <c r="BO216" s="195"/>
      <c r="BP216" s="194"/>
      <c r="BQ216" s="194"/>
      <c r="BR216" s="202"/>
      <c r="BS216" s="202"/>
      <c r="BT216" s="202"/>
      <c r="BU216" s="202"/>
      <c r="BV216" s="201"/>
      <c r="BW216" s="201"/>
      <c r="BX216" s="201"/>
      <c r="BY216" s="202"/>
      <c r="BZ216" s="202"/>
      <c r="CA216" s="202"/>
    </row>
    <row r="217" spans="1:79" ht="151.5" customHeight="1">
      <c r="A217" s="121" t="str">
        <f t="array" ref="A217">IFERROR(INDEX(Riesgos!$A$7:$M$64,MATCH(E217,INDEX(Riesgos!$A$7:$M$64,,MATCH(E$7,Riesgos!$A$6:$M$6,0)),0),MATCH(A$7,Riesgos!$A$6:$M$6,0)),"")</f>
        <v/>
      </c>
      <c r="B217" s="125" t="str">
        <f t="array" ref="B217">IFERROR(INDEX(Riesgos!$A$7:$M$64,MATCH(E217,INDEX(Riesgos!$A$7:$M$64,,MATCH(E$7,Riesgos!$A$6:$M$6,0)),0),MATCH(B$7,Riesgos!$A$6:$M$6,0)),"")</f>
        <v/>
      </c>
      <c r="C217" s="125"/>
      <c r="D217" s="126" t="str">
        <f t="array" ref="D217">IFERROR(INDEX(Riesgos!$A$7:$M$64,MATCH(E217,INDEX(Riesgos!$A$7:$M$64,,MATCH(E$7,Riesgos!$A$6:$M$6,0)),0),MATCH(D$7,Riesgos!$A$6:$M$6,0)),"")</f>
        <v/>
      </c>
      <c r="E217" s="127"/>
      <c r="F217" s="127"/>
      <c r="G217" s="128" t="str">
        <f t="shared" si="2"/>
        <v/>
      </c>
      <c r="H217" s="129"/>
      <c r="I217" s="142" t="str">
        <f>IF(A216=A217,IFERROR(IF(AND(#REF!="Probabilidad",#REF!="Probabilidad"),(#REF!-(+#REF!*#REF!)),IF(#REF!="Probabilidad",(#REF!-(+#REF!*#REF!)),IF(#REF!="Impacto",#REF!,""))),""),IFERROR(IF(#REF!="Probabilidad",(#REF!-(+#REF!*#REF!)),IF(#REF!="Impacto",#REF!,"")),""))</f>
        <v/>
      </c>
      <c r="J217" s="143" t="str">
        <f>IFERROR(IF(I217="","",IF(I217&lt;='Listas y tablas'!$L$3,"Muy Baja",IF(I217&lt;='Listas y tablas'!$L$4,"Baja",IF(I217&lt;='Listas y tablas'!$L$5,"Media",IF(I217&lt;='Listas y tablas'!$L$6,"Alta","Muy Alta"))))),"")</f>
        <v/>
      </c>
      <c r="K217" s="144"/>
      <c r="L217" s="145"/>
      <c r="M217" s="141"/>
      <c r="N217" s="141"/>
      <c r="O217" s="141"/>
      <c r="P217" s="141"/>
      <c r="Q217" s="157"/>
      <c r="R217" s="141"/>
      <c r="S217" s="141"/>
      <c r="T217" s="141"/>
      <c r="U217" s="141"/>
      <c r="V217" s="158"/>
      <c r="W217" s="141"/>
      <c r="X217" s="141"/>
      <c r="Y217" s="141"/>
      <c r="Z217" s="141"/>
      <c r="AA217" s="141"/>
      <c r="AB217" s="141"/>
      <c r="AC217" s="163"/>
      <c r="AD217" s="141"/>
      <c r="AE217" s="141"/>
      <c r="AF217" s="164"/>
      <c r="AG217" s="164"/>
      <c r="AH217" s="164"/>
      <c r="AI217" s="173"/>
      <c r="AJ217" s="162"/>
      <c r="AK217" s="162"/>
      <c r="AL217" s="162"/>
      <c r="AM217" s="164"/>
      <c r="AN217" s="174"/>
      <c r="AO217" s="182"/>
      <c r="AP217" s="180"/>
      <c r="AQ217" s="180"/>
      <c r="AR217" s="180"/>
      <c r="AS217" s="180"/>
      <c r="AT217" s="180"/>
      <c r="AU217" s="180"/>
      <c r="AV217" s="181"/>
      <c r="AW217" s="180"/>
      <c r="AX217" s="180"/>
      <c r="AY217" s="190"/>
      <c r="AZ217" s="190"/>
      <c r="BA217" s="190"/>
      <c r="BB217" s="190"/>
      <c r="BC217" s="189"/>
      <c r="BD217" s="189"/>
      <c r="BE217" s="189"/>
      <c r="BF217" s="196"/>
      <c r="BG217" s="190"/>
      <c r="BH217" s="190"/>
      <c r="BI217" s="194"/>
      <c r="BJ217" s="194"/>
      <c r="BK217" s="194"/>
      <c r="BL217" s="194"/>
      <c r="BM217" s="194"/>
      <c r="BN217" s="194"/>
      <c r="BO217" s="195"/>
      <c r="BP217" s="194"/>
      <c r="BQ217" s="194"/>
      <c r="BR217" s="202"/>
      <c r="BS217" s="202"/>
      <c r="BT217" s="202"/>
      <c r="BU217" s="202"/>
      <c r="BV217" s="201"/>
      <c r="BW217" s="201"/>
      <c r="BX217" s="201"/>
      <c r="BY217" s="202"/>
      <c r="BZ217" s="202"/>
      <c r="CA217" s="202"/>
    </row>
    <row r="218" spans="1:79" ht="151.5" customHeight="1">
      <c r="A218" s="121" t="str">
        <f t="array" ref="A218">IFERROR(INDEX(Riesgos!$A$7:$M$64,MATCH(E218,INDEX(Riesgos!$A$7:$M$64,,MATCH(E$7,Riesgos!$A$6:$M$6,0)),0),MATCH(A$7,Riesgos!$A$6:$M$6,0)),"")</f>
        <v/>
      </c>
      <c r="B218" s="125" t="str">
        <f t="array" ref="B218">IFERROR(INDEX(Riesgos!$A$7:$M$64,MATCH(E218,INDEX(Riesgos!$A$7:$M$64,,MATCH(E$7,Riesgos!$A$6:$M$6,0)),0),MATCH(B$7,Riesgos!$A$6:$M$6,0)),"")</f>
        <v/>
      </c>
      <c r="C218" s="125"/>
      <c r="D218" s="126" t="str">
        <f t="array" ref="D218">IFERROR(INDEX(Riesgos!$A$7:$M$64,MATCH(E218,INDEX(Riesgos!$A$7:$M$64,,MATCH(E$7,Riesgos!$A$6:$M$6,0)),0),MATCH(D$7,Riesgos!$A$6:$M$6,0)),"")</f>
        <v/>
      </c>
      <c r="E218" s="127"/>
      <c r="F218" s="127"/>
      <c r="G218" s="128" t="str">
        <f t="shared" si="2"/>
        <v/>
      </c>
      <c r="H218" s="129"/>
      <c r="I218" s="142" t="str">
        <f>IF(A217=A218,IFERROR(IF(AND(#REF!="Probabilidad",#REF!="Probabilidad"),(#REF!-(+#REF!*#REF!)),IF(#REF!="Probabilidad",(#REF!-(+#REF!*#REF!)),IF(#REF!="Impacto",#REF!,""))),""),IFERROR(IF(#REF!="Probabilidad",(#REF!-(+#REF!*#REF!)),IF(#REF!="Impacto",#REF!,"")),""))</f>
        <v/>
      </c>
      <c r="J218" s="143" t="str">
        <f>IFERROR(IF(I218="","",IF(I218&lt;='Listas y tablas'!$L$3,"Muy Baja",IF(I218&lt;='Listas y tablas'!$L$4,"Baja",IF(I218&lt;='Listas y tablas'!$L$5,"Media",IF(I218&lt;='Listas y tablas'!$L$6,"Alta","Muy Alta"))))),"")</f>
        <v/>
      </c>
      <c r="K218" s="144"/>
      <c r="L218" s="145"/>
      <c r="M218" s="141"/>
      <c r="N218" s="141"/>
      <c r="O218" s="141"/>
      <c r="P218" s="141"/>
      <c r="Q218" s="157"/>
      <c r="R218" s="141"/>
      <c r="S218" s="141"/>
      <c r="T218" s="141"/>
      <c r="U218" s="141"/>
      <c r="V218" s="158"/>
      <c r="W218" s="141"/>
      <c r="X218" s="141"/>
      <c r="Y218" s="141"/>
      <c r="Z218" s="141"/>
      <c r="AA218" s="141"/>
      <c r="AB218" s="141"/>
      <c r="AC218" s="163"/>
      <c r="AD218" s="141"/>
      <c r="AE218" s="141"/>
      <c r="AF218" s="164"/>
      <c r="AG218" s="164"/>
      <c r="AH218" s="164"/>
      <c r="AI218" s="173"/>
      <c r="AJ218" s="162"/>
      <c r="AK218" s="162"/>
      <c r="AL218" s="162"/>
      <c r="AM218" s="164"/>
      <c r="AN218" s="174"/>
      <c r="AO218" s="182"/>
      <c r="AP218" s="180"/>
      <c r="AQ218" s="180"/>
      <c r="AR218" s="180"/>
      <c r="AS218" s="180"/>
      <c r="AT218" s="180"/>
      <c r="AU218" s="180"/>
      <c r="AV218" s="181"/>
      <c r="AW218" s="180"/>
      <c r="AX218" s="180"/>
      <c r="AY218" s="190"/>
      <c r="AZ218" s="190"/>
      <c r="BA218" s="190"/>
      <c r="BB218" s="190"/>
      <c r="BC218" s="189"/>
      <c r="BD218" s="189"/>
      <c r="BE218" s="189"/>
      <c r="BF218" s="196"/>
      <c r="BG218" s="190"/>
      <c r="BH218" s="190"/>
      <c r="BI218" s="194"/>
      <c r="BJ218" s="194"/>
      <c r="BK218" s="194"/>
      <c r="BL218" s="194"/>
      <c r="BM218" s="194"/>
      <c r="BN218" s="194"/>
      <c r="BO218" s="195"/>
      <c r="BP218" s="194"/>
      <c r="BQ218" s="194"/>
      <c r="BR218" s="202"/>
      <c r="BS218" s="202"/>
      <c r="BT218" s="202"/>
      <c r="BU218" s="202"/>
      <c r="BV218" s="201"/>
      <c r="BW218" s="201"/>
      <c r="BX218" s="201"/>
      <c r="BY218" s="202"/>
      <c r="BZ218" s="202"/>
      <c r="CA218" s="202"/>
    </row>
    <row r="219" spans="1:79" ht="151.5" customHeight="1">
      <c r="A219" s="121" t="str">
        <f t="array" ref="A219">IFERROR(INDEX(Riesgos!$A$7:$M$64,MATCH(E219,INDEX(Riesgos!$A$7:$M$64,,MATCH(E$7,Riesgos!$A$6:$M$6,0)),0),MATCH(A$7,Riesgos!$A$6:$M$6,0)),"")</f>
        <v/>
      </c>
      <c r="B219" s="125" t="str">
        <f t="array" ref="B219">IFERROR(INDEX(Riesgos!$A$7:$M$64,MATCH(E219,INDEX(Riesgos!$A$7:$M$64,,MATCH(E$7,Riesgos!$A$6:$M$6,0)),0),MATCH(B$7,Riesgos!$A$6:$M$6,0)),"")</f>
        <v/>
      </c>
      <c r="C219" s="125"/>
      <c r="D219" s="126" t="str">
        <f t="array" ref="D219">IFERROR(INDEX(Riesgos!$A$7:$M$64,MATCH(E219,INDEX(Riesgos!$A$7:$M$64,,MATCH(E$7,Riesgos!$A$6:$M$6,0)),0),MATCH(D$7,Riesgos!$A$6:$M$6,0)),"")</f>
        <v/>
      </c>
      <c r="E219" s="127"/>
      <c r="F219" s="127"/>
      <c r="G219" s="128" t="str">
        <f t="shared" si="2"/>
        <v/>
      </c>
      <c r="H219" s="129"/>
      <c r="I219" s="142" t="str">
        <f>IF(A218=A219,IFERROR(IF(AND(#REF!="Probabilidad",#REF!="Probabilidad"),(#REF!-(+#REF!*#REF!)),IF(#REF!="Probabilidad",(#REF!-(+#REF!*#REF!)),IF(#REF!="Impacto",#REF!,""))),""),IFERROR(IF(#REF!="Probabilidad",(#REF!-(+#REF!*#REF!)),IF(#REF!="Impacto",#REF!,"")),""))</f>
        <v/>
      </c>
      <c r="J219" s="143" t="str">
        <f>IFERROR(IF(I219="","",IF(I219&lt;='Listas y tablas'!$L$3,"Muy Baja",IF(I219&lt;='Listas y tablas'!$L$4,"Baja",IF(I219&lt;='Listas y tablas'!$L$5,"Media",IF(I219&lt;='Listas y tablas'!$L$6,"Alta","Muy Alta"))))),"")</f>
        <v/>
      </c>
      <c r="K219" s="144"/>
      <c r="L219" s="145"/>
      <c r="M219" s="141"/>
      <c r="N219" s="141"/>
      <c r="O219" s="141"/>
      <c r="P219" s="141"/>
      <c r="Q219" s="157"/>
      <c r="R219" s="141"/>
      <c r="S219" s="141"/>
      <c r="T219" s="141"/>
      <c r="U219" s="141"/>
      <c r="V219" s="158"/>
      <c r="W219" s="141"/>
      <c r="X219" s="141"/>
      <c r="Y219" s="141"/>
      <c r="Z219" s="141"/>
      <c r="AA219" s="141"/>
      <c r="AB219" s="141"/>
      <c r="AC219" s="163"/>
      <c r="AD219" s="141"/>
      <c r="AE219" s="141"/>
      <c r="AF219" s="164"/>
      <c r="AG219" s="164"/>
      <c r="AH219" s="164"/>
      <c r="AI219" s="173"/>
      <c r="AJ219" s="162"/>
      <c r="AK219" s="162"/>
      <c r="AL219" s="162"/>
      <c r="AM219" s="164"/>
      <c r="AN219" s="174"/>
      <c r="AO219" s="182"/>
      <c r="AP219" s="180"/>
      <c r="AQ219" s="180"/>
      <c r="AR219" s="180"/>
      <c r="AS219" s="180"/>
      <c r="AT219" s="180"/>
      <c r="AU219" s="180"/>
      <c r="AV219" s="181"/>
      <c r="AW219" s="180"/>
      <c r="AX219" s="180"/>
      <c r="AY219" s="190"/>
      <c r="AZ219" s="190"/>
      <c r="BA219" s="190"/>
      <c r="BB219" s="190"/>
      <c r="BC219" s="189"/>
      <c r="BD219" s="189"/>
      <c r="BE219" s="189"/>
      <c r="BF219" s="196"/>
      <c r="BG219" s="190"/>
      <c r="BH219" s="190"/>
      <c r="BI219" s="194"/>
      <c r="BJ219" s="194"/>
      <c r="BK219" s="194"/>
      <c r="BL219" s="194"/>
      <c r="BM219" s="194"/>
      <c r="BN219" s="194"/>
      <c r="BO219" s="195"/>
      <c r="BP219" s="194"/>
      <c r="BQ219" s="194"/>
      <c r="BR219" s="202"/>
      <c r="BS219" s="202"/>
      <c r="BT219" s="202"/>
      <c r="BU219" s="202"/>
      <c r="BV219" s="201"/>
      <c r="BW219" s="201"/>
      <c r="BX219" s="201"/>
      <c r="BY219" s="202"/>
      <c r="BZ219" s="202"/>
      <c r="CA219" s="202"/>
    </row>
    <row r="220" spans="1:79" ht="151.5" customHeight="1">
      <c r="A220" s="121" t="str">
        <f t="array" ref="A220">IFERROR(INDEX(Riesgos!$A$7:$M$64,MATCH(E220,INDEX(Riesgos!$A$7:$M$64,,MATCH(E$7,Riesgos!$A$6:$M$6,0)),0),MATCH(A$7,Riesgos!$A$6:$M$6,0)),"")</f>
        <v/>
      </c>
      <c r="B220" s="125" t="str">
        <f t="array" ref="B220">IFERROR(INDEX(Riesgos!$A$7:$M$64,MATCH(E220,INDEX(Riesgos!$A$7:$M$64,,MATCH(E$7,Riesgos!$A$6:$M$6,0)),0),MATCH(B$7,Riesgos!$A$6:$M$6,0)),"")</f>
        <v/>
      </c>
      <c r="C220" s="125"/>
      <c r="D220" s="126" t="str">
        <f t="array" ref="D220">IFERROR(INDEX(Riesgos!$A$7:$M$64,MATCH(E220,INDEX(Riesgos!$A$7:$M$64,,MATCH(E$7,Riesgos!$A$6:$M$6,0)),0),MATCH(D$7,Riesgos!$A$6:$M$6,0)),"")</f>
        <v/>
      </c>
      <c r="E220" s="127"/>
      <c r="F220" s="127"/>
      <c r="G220" s="128" t="str">
        <f t="shared" si="2"/>
        <v/>
      </c>
      <c r="H220" s="129"/>
      <c r="I220" s="142" t="str">
        <f>IF(A219=A220,IFERROR(IF(AND(#REF!="Probabilidad",#REF!="Probabilidad"),(#REF!-(+#REF!*#REF!)),IF(#REF!="Probabilidad",(#REF!-(+#REF!*#REF!)),IF(#REF!="Impacto",#REF!,""))),""),IFERROR(IF(#REF!="Probabilidad",(#REF!-(+#REF!*#REF!)),IF(#REF!="Impacto",#REF!,"")),""))</f>
        <v/>
      </c>
      <c r="J220" s="143" t="str">
        <f>IFERROR(IF(I220="","",IF(I220&lt;='Listas y tablas'!$L$3,"Muy Baja",IF(I220&lt;='Listas y tablas'!$L$4,"Baja",IF(I220&lt;='Listas y tablas'!$L$5,"Media",IF(I220&lt;='Listas y tablas'!$L$6,"Alta","Muy Alta"))))),"")</f>
        <v/>
      </c>
      <c r="K220" s="144"/>
      <c r="L220" s="145"/>
      <c r="M220" s="141"/>
      <c r="N220" s="141"/>
      <c r="O220" s="141"/>
      <c r="P220" s="141"/>
      <c r="Q220" s="157"/>
      <c r="R220" s="141"/>
      <c r="S220" s="141"/>
      <c r="T220" s="141"/>
      <c r="U220" s="141"/>
      <c r="V220" s="158"/>
      <c r="W220" s="141"/>
      <c r="X220" s="141"/>
      <c r="Y220" s="141"/>
      <c r="Z220" s="141"/>
      <c r="AA220" s="141"/>
      <c r="AB220" s="141"/>
      <c r="AC220" s="163"/>
      <c r="AD220" s="141"/>
      <c r="AE220" s="141"/>
      <c r="AF220" s="164"/>
      <c r="AG220" s="164"/>
      <c r="AH220" s="164"/>
      <c r="AI220" s="173"/>
      <c r="AJ220" s="162"/>
      <c r="AK220" s="162"/>
      <c r="AL220" s="162"/>
      <c r="AM220" s="164"/>
      <c r="AN220" s="174"/>
      <c r="AO220" s="182"/>
      <c r="AP220" s="180"/>
      <c r="AQ220" s="180"/>
      <c r="AR220" s="180"/>
      <c r="AS220" s="180"/>
      <c r="AT220" s="180"/>
      <c r="AU220" s="180"/>
      <c r="AV220" s="181"/>
      <c r="AW220" s="180"/>
      <c r="AX220" s="180"/>
      <c r="AY220" s="190"/>
      <c r="AZ220" s="190"/>
      <c r="BA220" s="190"/>
      <c r="BB220" s="190"/>
      <c r="BC220" s="189"/>
      <c r="BD220" s="189"/>
      <c r="BE220" s="189"/>
      <c r="BF220" s="196"/>
      <c r="BG220" s="190"/>
      <c r="BH220" s="190"/>
      <c r="BI220" s="194"/>
      <c r="BJ220" s="194"/>
      <c r="BK220" s="194"/>
      <c r="BL220" s="194"/>
      <c r="BM220" s="194"/>
      <c r="BN220" s="194"/>
      <c r="BO220" s="195"/>
      <c r="BP220" s="194"/>
      <c r="BQ220" s="194"/>
      <c r="BR220" s="202"/>
      <c r="BS220" s="202"/>
      <c r="BT220" s="202"/>
      <c r="BU220" s="202"/>
      <c r="BV220" s="201"/>
      <c r="BW220" s="201"/>
      <c r="BX220" s="201"/>
      <c r="BY220" s="202"/>
      <c r="BZ220" s="202"/>
      <c r="CA220" s="202"/>
    </row>
    <row r="221" spans="1:79" ht="151.5" customHeight="1">
      <c r="A221" s="121" t="str">
        <f t="array" ref="A221">IFERROR(INDEX(Riesgos!$A$7:$M$64,MATCH(E221,INDEX(Riesgos!$A$7:$M$64,,MATCH(E$7,Riesgos!$A$6:$M$6,0)),0),MATCH(A$7,Riesgos!$A$6:$M$6,0)),"")</f>
        <v/>
      </c>
      <c r="B221" s="125" t="str">
        <f t="array" ref="B221">IFERROR(INDEX(Riesgos!$A$7:$M$64,MATCH(E221,INDEX(Riesgos!$A$7:$M$64,,MATCH(E$7,Riesgos!$A$6:$M$6,0)),0),MATCH(B$7,Riesgos!$A$6:$M$6,0)),"")</f>
        <v/>
      </c>
      <c r="C221" s="125"/>
      <c r="D221" s="126" t="str">
        <f t="array" ref="D221">IFERROR(INDEX(Riesgos!$A$7:$M$64,MATCH(E221,INDEX(Riesgos!$A$7:$M$64,,MATCH(E$7,Riesgos!$A$6:$M$6,0)),0),MATCH(D$7,Riesgos!$A$6:$M$6,0)),"")</f>
        <v/>
      </c>
      <c r="E221" s="127"/>
      <c r="F221" s="127"/>
      <c r="G221" s="128" t="str">
        <f t="shared" si="2"/>
        <v/>
      </c>
      <c r="H221" s="129"/>
      <c r="I221" s="142" t="str">
        <f>IF(A220=A221,IFERROR(IF(AND(#REF!="Probabilidad",#REF!="Probabilidad"),(#REF!-(+#REF!*#REF!)),IF(#REF!="Probabilidad",(#REF!-(+#REF!*#REF!)),IF(#REF!="Impacto",#REF!,""))),""),IFERROR(IF(#REF!="Probabilidad",(#REF!-(+#REF!*#REF!)),IF(#REF!="Impacto",#REF!,"")),""))</f>
        <v/>
      </c>
      <c r="J221" s="143" t="str">
        <f>IFERROR(IF(I221="","",IF(I221&lt;='Listas y tablas'!$L$3,"Muy Baja",IF(I221&lt;='Listas y tablas'!$L$4,"Baja",IF(I221&lt;='Listas y tablas'!$L$5,"Media",IF(I221&lt;='Listas y tablas'!$L$6,"Alta","Muy Alta"))))),"")</f>
        <v/>
      </c>
      <c r="K221" s="144"/>
      <c r="L221" s="145"/>
      <c r="M221" s="141"/>
      <c r="N221" s="141"/>
      <c r="O221" s="141"/>
      <c r="P221" s="141"/>
      <c r="Q221" s="157"/>
      <c r="R221" s="141"/>
      <c r="S221" s="141"/>
      <c r="T221" s="141"/>
      <c r="U221" s="141"/>
      <c r="V221" s="158"/>
      <c r="W221" s="141"/>
      <c r="X221" s="141"/>
      <c r="Y221" s="141"/>
      <c r="Z221" s="141"/>
      <c r="AA221" s="141"/>
      <c r="AB221" s="141"/>
      <c r="AC221" s="163"/>
      <c r="AD221" s="141"/>
      <c r="AE221" s="141"/>
      <c r="AF221" s="164"/>
      <c r="AG221" s="164"/>
      <c r="AH221" s="164"/>
      <c r="AI221" s="173"/>
      <c r="AJ221" s="162"/>
      <c r="AK221" s="162"/>
      <c r="AL221" s="162"/>
      <c r="AM221" s="164"/>
      <c r="AN221" s="174"/>
      <c r="AO221" s="182"/>
      <c r="AP221" s="180"/>
      <c r="AQ221" s="180"/>
      <c r="AR221" s="180"/>
      <c r="AS221" s="180"/>
      <c r="AT221" s="180"/>
      <c r="AU221" s="180"/>
      <c r="AV221" s="181"/>
      <c r="AW221" s="180"/>
      <c r="AX221" s="180"/>
      <c r="AY221" s="190"/>
      <c r="AZ221" s="190"/>
      <c r="BA221" s="190"/>
      <c r="BB221" s="190"/>
      <c r="BC221" s="189"/>
      <c r="BD221" s="189"/>
      <c r="BE221" s="189"/>
      <c r="BF221" s="196"/>
      <c r="BG221" s="190"/>
      <c r="BH221" s="190"/>
      <c r="BI221" s="194"/>
      <c r="BJ221" s="194"/>
      <c r="BK221" s="194"/>
      <c r="BL221" s="194"/>
      <c r="BM221" s="194"/>
      <c r="BN221" s="194"/>
      <c r="BO221" s="195"/>
      <c r="BP221" s="194"/>
      <c r="BQ221" s="194"/>
      <c r="BR221" s="202"/>
      <c r="BS221" s="202"/>
      <c r="BT221" s="202"/>
      <c r="BU221" s="202"/>
      <c r="BV221" s="201"/>
      <c r="BW221" s="201"/>
      <c r="BX221" s="201"/>
      <c r="BY221" s="202"/>
      <c r="BZ221" s="202"/>
      <c r="CA221" s="202"/>
    </row>
    <row r="222" spans="1:79" ht="151.5" customHeight="1">
      <c r="A222" s="121" t="str">
        <f t="array" ref="A222">IFERROR(INDEX(Riesgos!$A$7:$M$64,MATCH(E222,INDEX(Riesgos!$A$7:$M$64,,MATCH(E$7,Riesgos!$A$6:$M$6,0)),0),MATCH(A$7,Riesgos!$A$6:$M$6,0)),"")</f>
        <v/>
      </c>
      <c r="B222" s="125" t="str">
        <f t="array" ref="B222">IFERROR(INDEX(Riesgos!$A$7:$M$64,MATCH(E222,INDEX(Riesgos!$A$7:$M$64,,MATCH(E$7,Riesgos!$A$6:$M$6,0)),0),MATCH(B$7,Riesgos!$A$6:$M$6,0)),"")</f>
        <v/>
      </c>
      <c r="C222" s="125"/>
      <c r="D222" s="126" t="str">
        <f t="array" ref="D222">IFERROR(INDEX(Riesgos!$A$7:$M$64,MATCH(E222,INDEX(Riesgos!$A$7:$M$64,,MATCH(E$7,Riesgos!$A$6:$M$6,0)),0),MATCH(D$7,Riesgos!$A$6:$M$6,0)),"")</f>
        <v/>
      </c>
      <c r="E222" s="127"/>
      <c r="F222" s="127"/>
      <c r="G222" s="128" t="str">
        <f t="shared" si="2"/>
        <v/>
      </c>
      <c r="H222" s="129"/>
      <c r="I222" s="142" t="str">
        <f>IF(A221=A222,IFERROR(IF(AND(#REF!="Probabilidad",#REF!="Probabilidad"),(#REF!-(+#REF!*#REF!)),IF(#REF!="Probabilidad",(#REF!-(+#REF!*#REF!)),IF(#REF!="Impacto",#REF!,""))),""),IFERROR(IF(#REF!="Probabilidad",(#REF!-(+#REF!*#REF!)),IF(#REF!="Impacto",#REF!,"")),""))</f>
        <v/>
      </c>
      <c r="J222" s="143" t="str">
        <f>IFERROR(IF(I222="","",IF(I222&lt;='Listas y tablas'!$L$3,"Muy Baja",IF(I222&lt;='Listas y tablas'!$L$4,"Baja",IF(I222&lt;='Listas y tablas'!$L$5,"Media",IF(I222&lt;='Listas y tablas'!$L$6,"Alta","Muy Alta"))))),"")</f>
        <v/>
      </c>
      <c r="K222" s="144"/>
      <c r="L222" s="145"/>
      <c r="M222" s="141"/>
      <c r="N222" s="141"/>
      <c r="O222" s="141"/>
      <c r="P222" s="141"/>
      <c r="Q222" s="157"/>
      <c r="R222" s="141"/>
      <c r="S222" s="141"/>
      <c r="T222" s="141"/>
      <c r="U222" s="141"/>
      <c r="V222" s="158"/>
      <c r="W222" s="141"/>
      <c r="X222" s="141"/>
      <c r="Y222" s="141"/>
      <c r="Z222" s="141"/>
      <c r="AA222" s="141"/>
      <c r="AB222" s="141"/>
      <c r="AC222" s="163"/>
      <c r="AD222" s="141"/>
      <c r="AE222" s="141"/>
      <c r="AF222" s="164"/>
      <c r="AG222" s="164"/>
      <c r="AH222" s="164"/>
      <c r="AI222" s="173"/>
      <c r="AJ222" s="162"/>
      <c r="AK222" s="162"/>
      <c r="AL222" s="162"/>
      <c r="AM222" s="164"/>
      <c r="AN222" s="174"/>
      <c r="AO222" s="182"/>
      <c r="AP222" s="180"/>
      <c r="AQ222" s="180"/>
      <c r="AR222" s="180"/>
      <c r="AS222" s="180"/>
      <c r="AT222" s="180"/>
      <c r="AU222" s="180"/>
      <c r="AV222" s="181"/>
      <c r="AW222" s="180"/>
      <c r="AX222" s="180"/>
      <c r="AY222" s="190"/>
      <c r="AZ222" s="190"/>
      <c r="BA222" s="190"/>
      <c r="BB222" s="190"/>
      <c r="BC222" s="189"/>
      <c r="BD222" s="189"/>
      <c r="BE222" s="189"/>
      <c r="BF222" s="196"/>
      <c r="BG222" s="190"/>
      <c r="BH222" s="190"/>
      <c r="BI222" s="194"/>
      <c r="BJ222" s="194"/>
      <c r="BK222" s="194"/>
      <c r="BL222" s="194"/>
      <c r="BM222" s="194"/>
      <c r="BN222" s="194"/>
      <c r="BO222" s="195"/>
      <c r="BP222" s="194"/>
      <c r="BQ222" s="194"/>
      <c r="BR222" s="202"/>
      <c r="BS222" s="202"/>
      <c r="BT222" s="202"/>
      <c r="BU222" s="202"/>
      <c r="BV222" s="201"/>
      <c r="BW222" s="201"/>
      <c r="BX222" s="201"/>
      <c r="BY222" s="202"/>
      <c r="BZ222" s="202"/>
      <c r="CA222" s="202"/>
    </row>
    <row r="223" spans="1:79" ht="151.5" customHeight="1">
      <c r="A223" s="121" t="str">
        <f t="array" ref="A223">IFERROR(INDEX(Riesgos!$A$7:$M$64,MATCH(E223,INDEX(Riesgos!$A$7:$M$64,,MATCH(E$7,Riesgos!$A$6:$M$6,0)),0),MATCH(A$7,Riesgos!$A$6:$M$6,0)),"")</f>
        <v/>
      </c>
      <c r="B223" s="125" t="str">
        <f t="array" ref="B223">IFERROR(INDEX(Riesgos!$A$7:$M$64,MATCH(E223,INDEX(Riesgos!$A$7:$M$64,,MATCH(E$7,Riesgos!$A$6:$M$6,0)),0),MATCH(B$7,Riesgos!$A$6:$M$6,0)),"")</f>
        <v/>
      </c>
      <c r="C223" s="125"/>
      <c r="D223" s="126" t="str">
        <f t="array" ref="D223">IFERROR(INDEX(Riesgos!$A$7:$M$64,MATCH(E223,INDEX(Riesgos!$A$7:$M$64,,MATCH(E$7,Riesgos!$A$6:$M$6,0)),0),MATCH(D$7,Riesgos!$A$6:$M$6,0)),"")</f>
        <v/>
      </c>
      <c r="E223" s="127"/>
      <c r="F223" s="127"/>
      <c r="G223" s="128" t="str">
        <f t="shared" si="2"/>
        <v/>
      </c>
      <c r="H223" s="129"/>
      <c r="I223" s="142" t="str">
        <f>IF(A222=A223,IFERROR(IF(AND(#REF!="Probabilidad",#REF!="Probabilidad"),(#REF!-(+#REF!*#REF!)),IF(#REF!="Probabilidad",(#REF!-(+#REF!*#REF!)),IF(#REF!="Impacto",#REF!,""))),""),IFERROR(IF(#REF!="Probabilidad",(#REF!-(+#REF!*#REF!)),IF(#REF!="Impacto",#REF!,"")),""))</f>
        <v/>
      </c>
      <c r="J223" s="143" t="str">
        <f>IFERROR(IF(I223="","",IF(I223&lt;='Listas y tablas'!$L$3,"Muy Baja",IF(I223&lt;='Listas y tablas'!$L$4,"Baja",IF(I223&lt;='Listas y tablas'!$L$5,"Media",IF(I223&lt;='Listas y tablas'!$L$6,"Alta","Muy Alta"))))),"")</f>
        <v/>
      </c>
      <c r="K223" s="144"/>
      <c r="L223" s="145"/>
      <c r="M223" s="141"/>
      <c r="N223" s="141"/>
      <c r="O223" s="141"/>
      <c r="P223" s="141"/>
      <c r="Q223" s="157"/>
      <c r="R223" s="141"/>
      <c r="S223" s="141"/>
      <c r="T223" s="141"/>
      <c r="U223" s="141"/>
      <c r="V223" s="158"/>
      <c r="W223" s="141"/>
      <c r="X223" s="141"/>
      <c r="Y223" s="141"/>
      <c r="Z223" s="141"/>
      <c r="AA223" s="141"/>
      <c r="AB223" s="141"/>
      <c r="AC223" s="163"/>
      <c r="AD223" s="141"/>
      <c r="AE223" s="141"/>
      <c r="AF223" s="164"/>
      <c r="AG223" s="164"/>
      <c r="AH223" s="164"/>
      <c r="AI223" s="173"/>
      <c r="AJ223" s="162"/>
      <c r="AK223" s="162"/>
      <c r="AL223" s="162"/>
      <c r="AM223" s="164"/>
      <c r="AN223" s="174"/>
      <c r="AO223" s="182"/>
      <c r="AP223" s="180"/>
      <c r="AQ223" s="180"/>
      <c r="AR223" s="180"/>
      <c r="AS223" s="180"/>
      <c r="AT223" s="180"/>
      <c r="AU223" s="180"/>
      <c r="AV223" s="181"/>
      <c r="AW223" s="180"/>
      <c r="AX223" s="180"/>
      <c r="AY223" s="190"/>
      <c r="AZ223" s="190"/>
      <c r="BA223" s="190"/>
      <c r="BB223" s="190"/>
      <c r="BC223" s="189"/>
      <c r="BD223" s="189"/>
      <c r="BE223" s="189"/>
      <c r="BF223" s="196"/>
      <c r="BG223" s="190"/>
      <c r="BH223" s="190"/>
      <c r="BI223" s="194"/>
      <c r="BJ223" s="194"/>
      <c r="BK223" s="194"/>
      <c r="BL223" s="194"/>
      <c r="BM223" s="194"/>
      <c r="BN223" s="194"/>
      <c r="BO223" s="195"/>
      <c r="BP223" s="194"/>
      <c r="BQ223" s="194"/>
      <c r="BR223" s="202"/>
      <c r="BS223" s="202"/>
      <c r="BT223" s="202"/>
      <c r="BU223" s="202"/>
      <c r="BV223" s="201"/>
      <c r="BW223" s="201"/>
      <c r="BX223" s="201"/>
      <c r="BY223" s="202"/>
      <c r="BZ223" s="202"/>
      <c r="CA223" s="202"/>
    </row>
    <row r="224" spans="1:79" ht="151.5" customHeight="1">
      <c r="A224" s="121" t="str">
        <f t="array" ref="A224">IFERROR(INDEX(Riesgos!$A$7:$M$64,MATCH(E224,INDEX(Riesgos!$A$7:$M$64,,MATCH(E$7,Riesgos!$A$6:$M$6,0)),0),MATCH(A$7,Riesgos!$A$6:$M$6,0)),"")</f>
        <v/>
      </c>
      <c r="B224" s="125" t="str">
        <f t="array" ref="B224">IFERROR(INDEX(Riesgos!$A$7:$M$64,MATCH(E224,INDEX(Riesgos!$A$7:$M$64,,MATCH(E$7,Riesgos!$A$6:$M$6,0)),0),MATCH(B$7,Riesgos!$A$6:$M$6,0)),"")</f>
        <v/>
      </c>
      <c r="C224" s="125"/>
      <c r="D224" s="126" t="str">
        <f t="array" ref="D224">IFERROR(INDEX(Riesgos!$A$7:$M$64,MATCH(E224,INDEX(Riesgos!$A$7:$M$64,,MATCH(E$7,Riesgos!$A$6:$M$6,0)),0),MATCH(D$7,Riesgos!$A$6:$M$6,0)),"")</f>
        <v/>
      </c>
      <c r="E224" s="127"/>
      <c r="F224" s="127"/>
      <c r="G224" s="128" t="str">
        <f t="shared" si="2"/>
        <v/>
      </c>
      <c r="H224" s="129"/>
      <c r="I224" s="142" t="str">
        <f>IF(A223=A224,IFERROR(IF(AND(#REF!="Probabilidad",#REF!="Probabilidad"),(#REF!-(+#REF!*#REF!)),IF(#REF!="Probabilidad",(#REF!-(+#REF!*#REF!)),IF(#REF!="Impacto",#REF!,""))),""),IFERROR(IF(#REF!="Probabilidad",(#REF!-(+#REF!*#REF!)),IF(#REF!="Impacto",#REF!,"")),""))</f>
        <v/>
      </c>
      <c r="J224" s="143" t="str">
        <f>IFERROR(IF(I224="","",IF(I224&lt;='Listas y tablas'!$L$3,"Muy Baja",IF(I224&lt;='Listas y tablas'!$L$4,"Baja",IF(I224&lt;='Listas y tablas'!$L$5,"Media",IF(I224&lt;='Listas y tablas'!$L$6,"Alta","Muy Alta"))))),"")</f>
        <v/>
      </c>
      <c r="K224" s="144"/>
      <c r="L224" s="145"/>
      <c r="M224" s="141"/>
      <c r="N224" s="141"/>
      <c r="O224" s="141"/>
      <c r="P224" s="141"/>
      <c r="Q224" s="157"/>
      <c r="R224" s="141"/>
      <c r="S224" s="141"/>
      <c r="T224" s="141"/>
      <c r="U224" s="141"/>
      <c r="V224" s="158"/>
      <c r="W224" s="141"/>
      <c r="X224" s="141"/>
      <c r="Y224" s="141"/>
      <c r="Z224" s="141"/>
      <c r="AA224" s="141"/>
      <c r="AB224" s="141"/>
      <c r="AC224" s="163"/>
      <c r="AD224" s="141"/>
      <c r="AE224" s="141"/>
      <c r="AF224" s="164"/>
      <c r="AG224" s="164"/>
      <c r="AH224" s="164"/>
      <c r="AI224" s="173"/>
      <c r="AJ224" s="162"/>
      <c r="AK224" s="162"/>
      <c r="AL224" s="162"/>
      <c r="AM224" s="164"/>
      <c r="AN224" s="174"/>
      <c r="AO224" s="182"/>
      <c r="AP224" s="180"/>
      <c r="AQ224" s="180"/>
      <c r="AR224" s="180"/>
      <c r="AS224" s="180"/>
      <c r="AT224" s="180"/>
      <c r="AU224" s="180"/>
      <c r="AV224" s="181"/>
      <c r="AW224" s="180"/>
      <c r="AX224" s="180"/>
      <c r="AY224" s="190"/>
      <c r="AZ224" s="190"/>
      <c r="BA224" s="190"/>
      <c r="BB224" s="190"/>
      <c r="BC224" s="189"/>
      <c r="BD224" s="189"/>
      <c r="BE224" s="189"/>
      <c r="BF224" s="196"/>
      <c r="BG224" s="190"/>
      <c r="BH224" s="190"/>
      <c r="BI224" s="194"/>
      <c r="BJ224" s="194"/>
      <c r="BK224" s="194"/>
      <c r="BL224" s="194"/>
      <c r="BM224" s="194"/>
      <c r="BN224" s="194"/>
      <c r="BO224" s="195"/>
      <c r="BP224" s="194"/>
      <c r="BQ224" s="194"/>
      <c r="BR224" s="202"/>
      <c r="BS224" s="202"/>
      <c r="BT224" s="202"/>
      <c r="BU224" s="202"/>
      <c r="BV224" s="201"/>
      <c r="BW224" s="201"/>
      <c r="BX224" s="201"/>
      <c r="BY224" s="202"/>
      <c r="BZ224" s="202"/>
      <c r="CA224" s="202"/>
    </row>
    <row r="225" spans="1:79" ht="151.5" customHeight="1">
      <c r="A225" s="121" t="str">
        <f t="array" ref="A225">IFERROR(INDEX(Riesgos!$A$7:$M$64,MATCH(E225,INDEX(Riesgos!$A$7:$M$64,,MATCH(E$7,Riesgos!$A$6:$M$6,0)),0),MATCH(A$7,Riesgos!$A$6:$M$6,0)),"")</f>
        <v/>
      </c>
      <c r="B225" s="125" t="str">
        <f t="array" ref="B225">IFERROR(INDEX(Riesgos!$A$7:$M$64,MATCH(E225,INDEX(Riesgos!$A$7:$M$64,,MATCH(E$7,Riesgos!$A$6:$M$6,0)),0),MATCH(B$7,Riesgos!$A$6:$M$6,0)),"")</f>
        <v/>
      </c>
      <c r="C225" s="125"/>
      <c r="D225" s="126" t="str">
        <f t="array" ref="D225">IFERROR(INDEX(Riesgos!$A$7:$M$64,MATCH(E225,INDEX(Riesgos!$A$7:$M$64,,MATCH(E$7,Riesgos!$A$6:$M$6,0)),0),MATCH(D$7,Riesgos!$A$6:$M$6,0)),"")</f>
        <v/>
      </c>
      <c r="E225" s="127"/>
      <c r="F225" s="127"/>
      <c r="G225" s="128" t="str">
        <f t="shared" si="2"/>
        <v/>
      </c>
      <c r="H225" s="129"/>
      <c r="I225" s="142" t="str">
        <f>IF(A224=A225,IFERROR(IF(AND(#REF!="Probabilidad",#REF!="Probabilidad"),(#REF!-(+#REF!*#REF!)),IF(#REF!="Probabilidad",(#REF!-(+#REF!*#REF!)),IF(#REF!="Impacto",#REF!,""))),""),IFERROR(IF(#REF!="Probabilidad",(#REF!-(+#REF!*#REF!)),IF(#REF!="Impacto",#REF!,"")),""))</f>
        <v/>
      </c>
      <c r="J225" s="143" t="str">
        <f>IFERROR(IF(I225="","",IF(I225&lt;='Listas y tablas'!$L$3,"Muy Baja",IF(I225&lt;='Listas y tablas'!$L$4,"Baja",IF(I225&lt;='Listas y tablas'!$L$5,"Media",IF(I225&lt;='Listas y tablas'!$L$6,"Alta","Muy Alta"))))),"")</f>
        <v/>
      </c>
      <c r="K225" s="144"/>
      <c r="L225" s="145"/>
      <c r="M225" s="141"/>
      <c r="N225" s="141"/>
      <c r="O225" s="141"/>
      <c r="P225" s="141"/>
      <c r="Q225" s="157"/>
      <c r="R225" s="141"/>
      <c r="S225" s="141"/>
      <c r="T225" s="141"/>
      <c r="U225" s="141"/>
      <c r="V225" s="158"/>
      <c r="W225" s="141"/>
      <c r="X225" s="141"/>
      <c r="Y225" s="141"/>
      <c r="Z225" s="141"/>
      <c r="AA225" s="141"/>
      <c r="AB225" s="141"/>
      <c r="AC225" s="163"/>
      <c r="AD225" s="141"/>
      <c r="AE225" s="141"/>
      <c r="AF225" s="164"/>
      <c r="AG225" s="164"/>
      <c r="AH225" s="164"/>
      <c r="AI225" s="173"/>
      <c r="AJ225" s="162"/>
      <c r="AK225" s="162"/>
      <c r="AL225" s="162"/>
      <c r="AM225" s="164"/>
      <c r="AN225" s="174"/>
      <c r="AO225" s="182"/>
      <c r="AP225" s="180"/>
      <c r="AQ225" s="180"/>
      <c r="AR225" s="180"/>
      <c r="AS225" s="180"/>
      <c r="AT225" s="180"/>
      <c r="AU225" s="180"/>
      <c r="AV225" s="181"/>
      <c r="AW225" s="180"/>
      <c r="AX225" s="180"/>
      <c r="AY225" s="190"/>
      <c r="AZ225" s="190"/>
      <c r="BA225" s="190"/>
      <c r="BB225" s="190"/>
      <c r="BC225" s="189"/>
      <c r="BD225" s="189"/>
      <c r="BE225" s="189"/>
      <c r="BF225" s="196"/>
      <c r="BG225" s="190"/>
      <c r="BH225" s="190"/>
      <c r="BI225" s="194"/>
      <c r="BJ225" s="194"/>
      <c r="BK225" s="194"/>
      <c r="BL225" s="194"/>
      <c r="BM225" s="194"/>
      <c r="BN225" s="194"/>
      <c r="BO225" s="195"/>
      <c r="BP225" s="194"/>
      <c r="BQ225" s="194"/>
      <c r="BR225" s="202"/>
      <c r="BS225" s="202"/>
      <c r="BT225" s="202"/>
      <c r="BU225" s="202"/>
      <c r="BV225" s="201"/>
      <c r="BW225" s="201"/>
      <c r="BX225" s="201"/>
      <c r="BY225" s="202"/>
      <c r="BZ225" s="202"/>
      <c r="CA225" s="202"/>
    </row>
    <row r="226" spans="1:79" ht="151.5" customHeight="1">
      <c r="A226" s="121" t="str">
        <f t="array" ref="A226">IFERROR(INDEX(Riesgos!$A$7:$M$64,MATCH(E226,INDEX(Riesgos!$A$7:$M$64,,MATCH(E$7,Riesgos!$A$6:$M$6,0)),0),MATCH(A$7,Riesgos!$A$6:$M$6,0)),"")</f>
        <v/>
      </c>
      <c r="B226" s="125" t="str">
        <f t="array" ref="B226">IFERROR(INDEX(Riesgos!$A$7:$M$64,MATCH(E226,INDEX(Riesgos!$A$7:$M$64,,MATCH(E$7,Riesgos!$A$6:$M$6,0)),0),MATCH(B$7,Riesgos!$A$6:$M$6,0)),"")</f>
        <v/>
      </c>
      <c r="C226" s="125"/>
      <c r="D226" s="126" t="str">
        <f t="array" ref="D226">IFERROR(INDEX(Riesgos!$A$7:$M$64,MATCH(E226,INDEX(Riesgos!$A$7:$M$64,,MATCH(E$7,Riesgos!$A$6:$M$6,0)),0),MATCH(D$7,Riesgos!$A$6:$M$6,0)),"")</f>
        <v/>
      </c>
      <c r="E226" s="127"/>
      <c r="F226" s="127"/>
      <c r="G226" s="128" t="str">
        <f t="shared" si="2"/>
        <v/>
      </c>
      <c r="H226" s="129"/>
      <c r="I226" s="142" t="str">
        <f>IF(A225=A226,IFERROR(IF(AND(#REF!="Probabilidad",#REF!="Probabilidad"),(#REF!-(+#REF!*#REF!)),IF(#REF!="Probabilidad",(#REF!-(+#REF!*#REF!)),IF(#REF!="Impacto",#REF!,""))),""),IFERROR(IF(#REF!="Probabilidad",(#REF!-(+#REF!*#REF!)),IF(#REF!="Impacto",#REF!,"")),""))</f>
        <v/>
      </c>
      <c r="J226" s="143" t="str">
        <f>IFERROR(IF(I226="","",IF(I226&lt;='Listas y tablas'!$L$3,"Muy Baja",IF(I226&lt;='Listas y tablas'!$L$4,"Baja",IF(I226&lt;='Listas y tablas'!$L$5,"Media",IF(I226&lt;='Listas y tablas'!$L$6,"Alta","Muy Alta"))))),"")</f>
        <v/>
      </c>
      <c r="K226" s="144"/>
      <c r="L226" s="145"/>
      <c r="M226" s="141"/>
      <c r="N226" s="141"/>
      <c r="O226" s="141"/>
      <c r="P226" s="141"/>
      <c r="Q226" s="157"/>
      <c r="R226" s="141"/>
      <c r="S226" s="141"/>
      <c r="T226" s="141"/>
      <c r="U226" s="141"/>
      <c r="V226" s="158"/>
      <c r="W226" s="141"/>
      <c r="X226" s="141"/>
      <c r="Y226" s="141"/>
      <c r="Z226" s="141"/>
      <c r="AA226" s="141"/>
      <c r="AB226" s="141"/>
      <c r="AC226" s="163"/>
      <c r="AD226" s="141"/>
      <c r="AE226" s="141"/>
      <c r="AF226" s="164"/>
      <c r="AG226" s="164"/>
      <c r="AH226" s="164"/>
      <c r="AI226" s="173"/>
      <c r="AJ226" s="162"/>
      <c r="AK226" s="162"/>
      <c r="AL226" s="162"/>
      <c r="AM226" s="164"/>
      <c r="AN226" s="174"/>
      <c r="AO226" s="182"/>
      <c r="AP226" s="180"/>
      <c r="AQ226" s="180"/>
      <c r="AR226" s="180"/>
      <c r="AS226" s="180"/>
      <c r="AT226" s="180"/>
      <c r="AU226" s="180"/>
      <c r="AV226" s="181"/>
      <c r="AW226" s="180"/>
      <c r="AX226" s="180"/>
      <c r="AY226" s="190"/>
      <c r="AZ226" s="190"/>
      <c r="BA226" s="190"/>
      <c r="BB226" s="190"/>
      <c r="BC226" s="189"/>
      <c r="BD226" s="189"/>
      <c r="BE226" s="189"/>
      <c r="BF226" s="196"/>
      <c r="BG226" s="190"/>
      <c r="BH226" s="190"/>
      <c r="BI226" s="194"/>
      <c r="BJ226" s="194"/>
      <c r="BK226" s="194"/>
      <c r="BL226" s="194"/>
      <c r="BM226" s="194"/>
      <c r="BN226" s="194"/>
      <c r="BO226" s="195"/>
      <c r="BP226" s="194"/>
      <c r="BQ226" s="194"/>
      <c r="BR226" s="202"/>
      <c r="BS226" s="202"/>
      <c r="BT226" s="202"/>
      <c r="BU226" s="202"/>
      <c r="BV226" s="201"/>
      <c r="BW226" s="201"/>
      <c r="BX226" s="201"/>
      <c r="BY226" s="202"/>
      <c r="BZ226" s="202"/>
      <c r="CA226" s="202"/>
    </row>
    <row r="227" spans="1:79" ht="151.5" customHeight="1">
      <c r="A227" s="121" t="str">
        <f t="array" ref="A227">IFERROR(INDEX(Riesgos!$A$7:$M$64,MATCH(E227,INDEX(Riesgos!$A$7:$M$64,,MATCH(E$7,Riesgos!$A$6:$M$6,0)),0),MATCH(A$7,Riesgos!$A$6:$M$6,0)),"")</f>
        <v/>
      </c>
      <c r="B227" s="125" t="str">
        <f t="array" ref="B227">IFERROR(INDEX(Riesgos!$A$7:$M$64,MATCH(E227,INDEX(Riesgos!$A$7:$M$64,,MATCH(E$7,Riesgos!$A$6:$M$6,0)),0),MATCH(B$7,Riesgos!$A$6:$M$6,0)),"")</f>
        <v/>
      </c>
      <c r="C227" s="125"/>
      <c r="D227" s="126" t="str">
        <f t="array" ref="D227">IFERROR(INDEX(Riesgos!$A$7:$M$64,MATCH(E227,INDEX(Riesgos!$A$7:$M$64,,MATCH(E$7,Riesgos!$A$6:$M$6,0)),0),MATCH(D$7,Riesgos!$A$6:$M$6,0)),"")</f>
        <v/>
      </c>
      <c r="E227" s="127"/>
      <c r="F227" s="127"/>
      <c r="G227" s="128" t="str">
        <f t="shared" si="2"/>
        <v/>
      </c>
      <c r="H227" s="129"/>
      <c r="I227" s="142" t="str">
        <f>IF(A226=A227,IFERROR(IF(AND(#REF!="Probabilidad",#REF!="Probabilidad"),(#REF!-(+#REF!*#REF!)),IF(#REF!="Probabilidad",(#REF!-(+#REF!*#REF!)),IF(#REF!="Impacto",#REF!,""))),""),IFERROR(IF(#REF!="Probabilidad",(#REF!-(+#REF!*#REF!)),IF(#REF!="Impacto",#REF!,"")),""))</f>
        <v/>
      </c>
      <c r="J227" s="143" t="str">
        <f>IFERROR(IF(I227="","",IF(I227&lt;='Listas y tablas'!$L$3,"Muy Baja",IF(I227&lt;='Listas y tablas'!$L$4,"Baja",IF(I227&lt;='Listas y tablas'!$L$5,"Media",IF(I227&lt;='Listas y tablas'!$L$6,"Alta","Muy Alta"))))),"")</f>
        <v/>
      </c>
      <c r="K227" s="144"/>
      <c r="L227" s="145"/>
      <c r="M227" s="141"/>
      <c r="N227" s="141"/>
      <c r="O227" s="141"/>
      <c r="P227" s="141"/>
      <c r="Q227" s="157"/>
      <c r="R227" s="141"/>
      <c r="S227" s="141"/>
      <c r="T227" s="141"/>
      <c r="U227" s="141"/>
      <c r="V227" s="158"/>
      <c r="W227" s="141"/>
      <c r="X227" s="141"/>
      <c r="Y227" s="141"/>
      <c r="Z227" s="141"/>
      <c r="AA227" s="141"/>
      <c r="AB227" s="141"/>
      <c r="AC227" s="163"/>
      <c r="AD227" s="141"/>
      <c r="AE227" s="141"/>
      <c r="AF227" s="164"/>
      <c r="AG227" s="164"/>
      <c r="AH227" s="164"/>
      <c r="AI227" s="173"/>
      <c r="AJ227" s="162"/>
      <c r="AK227" s="162"/>
      <c r="AL227" s="162"/>
      <c r="AM227" s="164"/>
      <c r="AN227" s="174"/>
      <c r="AO227" s="182"/>
      <c r="AP227" s="180"/>
      <c r="AQ227" s="180"/>
      <c r="AR227" s="180"/>
      <c r="AS227" s="180"/>
      <c r="AT227" s="180"/>
      <c r="AU227" s="180"/>
      <c r="AV227" s="181"/>
      <c r="AW227" s="180"/>
      <c r="AX227" s="180"/>
      <c r="AY227" s="190"/>
      <c r="AZ227" s="190"/>
      <c r="BA227" s="190"/>
      <c r="BB227" s="190"/>
      <c r="BC227" s="189"/>
      <c r="BD227" s="189"/>
      <c r="BE227" s="189"/>
      <c r="BF227" s="196"/>
      <c r="BG227" s="190"/>
      <c r="BH227" s="190"/>
      <c r="BI227" s="194"/>
      <c r="BJ227" s="194"/>
      <c r="BK227" s="194"/>
      <c r="BL227" s="194"/>
      <c r="BM227" s="194"/>
      <c r="BN227" s="194"/>
      <c r="BO227" s="195"/>
      <c r="BP227" s="194"/>
      <c r="BQ227" s="194"/>
      <c r="BR227" s="202"/>
      <c r="BS227" s="202"/>
      <c r="BT227" s="202"/>
      <c r="BU227" s="202"/>
      <c r="BV227" s="201"/>
      <c r="BW227" s="201"/>
      <c r="BX227" s="201"/>
      <c r="BY227" s="202"/>
      <c r="BZ227" s="202"/>
      <c r="CA227" s="202"/>
    </row>
    <row r="228" spans="1:79" ht="151.5" customHeight="1">
      <c r="A228" s="121" t="str">
        <f t="array" ref="A228">IFERROR(INDEX(Riesgos!$A$7:$M$64,MATCH(E228,INDEX(Riesgos!$A$7:$M$64,,MATCH(E$7,Riesgos!$A$6:$M$6,0)),0),MATCH(A$7,Riesgos!$A$6:$M$6,0)),"")</f>
        <v/>
      </c>
      <c r="B228" s="125" t="str">
        <f t="array" ref="B228">IFERROR(INDEX(Riesgos!$A$7:$M$64,MATCH(E228,INDEX(Riesgos!$A$7:$M$64,,MATCH(E$7,Riesgos!$A$6:$M$6,0)),0),MATCH(B$7,Riesgos!$A$6:$M$6,0)),"")</f>
        <v/>
      </c>
      <c r="C228" s="125"/>
      <c r="D228" s="126" t="str">
        <f t="array" ref="D228">IFERROR(INDEX(Riesgos!$A$7:$M$64,MATCH(E228,INDEX(Riesgos!$A$7:$M$64,,MATCH(E$7,Riesgos!$A$6:$M$6,0)),0),MATCH(D$7,Riesgos!$A$6:$M$6,0)),"")</f>
        <v/>
      </c>
      <c r="E228" s="127"/>
      <c r="F228" s="127"/>
      <c r="G228" s="128" t="str">
        <f t="shared" si="2"/>
        <v/>
      </c>
      <c r="H228" s="129"/>
      <c r="I228" s="142" t="str">
        <f>IF(A227=A228,IFERROR(IF(AND(#REF!="Probabilidad",#REF!="Probabilidad"),(#REF!-(+#REF!*#REF!)),IF(#REF!="Probabilidad",(#REF!-(+#REF!*#REF!)),IF(#REF!="Impacto",#REF!,""))),""),IFERROR(IF(#REF!="Probabilidad",(#REF!-(+#REF!*#REF!)),IF(#REF!="Impacto",#REF!,"")),""))</f>
        <v/>
      </c>
      <c r="J228" s="143" t="str">
        <f>IFERROR(IF(I228="","",IF(I228&lt;='Listas y tablas'!$L$3,"Muy Baja",IF(I228&lt;='Listas y tablas'!$L$4,"Baja",IF(I228&lt;='Listas y tablas'!$L$5,"Media",IF(I228&lt;='Listas y tablas'!$L$6,"Alta","Muy Alta"))))),"")</f>
        <v/>
      </c>
      <c r="K228" s="144"/>
      <c r="L228" s="145"/>
      <c r="M228" s="141"/>
      <c r="N228" s="141"/>
      <c r="O228" s="141"/>
      <c r="P228" s="141"/>
      <c r="Q228" s="157"/>
      <c r="R228" s="141"/>
      <c r="S228" s="141"/>
      <c r="T228" s="141"/>
      <c r="U228" s="141"/>
      <c r="V228" s="158"/>
      <c r="W228" s="141"/>
      <c r="X228" s="141"/>
      <c r="Y228" s="141"/>
      <c r="Z228" s="141"/>
      <c r="AA228" s="141"/>
      <c r="AB228" s="141"/>
      <c r="AC228" s="163"/>
      <c r="AD228" s="141"/>
      <c r="AE228" s="141"/>
      <c r="AF228" s="164"/>
      <c r="AG228" s="164"/>
      <c r="AH228" s="164"/>
      <c r="AI228" s="173"/>
      <c r="AJ228" s="162"/>
      <c r="AK228" s="162"/>
      <c r="AL228" s="162"/>
      <c r="AM228" s="164"/>
      <c r="AN228" s="174"/>
      <c r="AO228" s="182"/>
      <c r="AP228" s="180"/>
      <c r="AQ228" s="180"/>
      <c r="AR228" s="180"/>
      <c r="AS228" s="180"/>
      <c r="AT228" s="180"/>
      <c r="AU228" s="180"/>
      <c r="AV228" s="181"/>
      <c r="AW228" s="180"/>
      <c r="AX228" s="180"/>
      <c r="AY228" s="190"/>
      <c r="AZ228" s="190"/>
      <c r="BA228" s="190"/>
      <c r="BB228" s="190"/>
      <c r="BC228" s="189"/>
      <c r="BD228" s="189"/>
      <c r="BE228" s="189"/>
      <c r="BF228" s="196"/>
      <c r="BG228" s="190"/>
      <c r="BH228" s="190"/>
      <c r="BI228" s="194"/>
      <c r="BJ228" s="194"/>
      <c r="BK228" s="194"/>
      <c r="BL228" s="194"/>
      <c r="BM228" s="194"/>
      <c r="BN228" s="194"/>
      <c r="BO228" s="195"/>
      <c r="BP228" s="194"/>
      <c r="BQ228" s="194"/>
      <c r="BR228" s="202"/>
      <c r="BS228" s="202"/>
      <c r="BT228" s="202"/>
      <c r="BU228" s="202"/>
      <c r="BV228" s="201"/>
      <c r="BW228" s="201"/>
      <c r="BX228" s="201"/>
      <c r="BY228" s="202"/>
      <c r="BZ228" s="202"/>
      <c r="CA228" s="202"/>
    </row>
    <row r="229" spans="1:79" ht="151.5" customHeight="1">
      <c r="A229" s="121" t="str">
        <f t="array" ref="A229">IFERROR(INDEX(Riesgos!$A$7:$M$64,MATCH(E229,INDEX(Riesgos!$A$7:$M$64,,MATCH(E$7,Riesgos!$A$6:$M$6,0)),0),MATCH(A$7,Riesgos!$A$6:$M$6,0)),"")</f>
        <v/>
      </c>
      <c r="B229" s="125" t="str">
        <f t="array" ref="B229">IFERROR(INDEX(Riesgos!$A$7:$M$64,MATCH(E229,INDEX(Riesgos!$A$7:$M$64,,MATCH(E$7,Riesgos!$A$6:$M$6,0)),0),MATCH(B$7,Riesgos!$A$6:$M$6,0)),"")</f>
        <v/>
      </c>
      <c r="C229" s="125"/>
      <c r="D229" s="126" t="str">
        <f t="array" ref="D229">IFERROR(INDEX(Riesgos!$A$7:$M$64,MATCH(E229,INDEX(Riesgos!$A$7:$M$64,,MATCH(E$7,Riesgos!$A$6:$M$6,0)),0),MATCH(D$7,Riesgos!$A$6:$M$6,0)),"")</f>
        <v/>
      </c>
      <c r="E229" s="127"/>
      <c r="F229" s="127"/>
      <c r="G229" s="128" t="str">
        <f t="shared" si="2"/>
        <v/>
      </c>
      <c r="H229" s="129"/>
      <c r="I229" s="142" t="str">
        <f>IF(A228=A229,IFERROR(IF(AND(#REF!="Probabilidad",#REF!="Probabilidad"),(#REF!-(+#REF!*#REF!)),IF(#REF!="Probabilidad",(#REF!-(+#REF!*#REF!)),IF(#REF!="Impacto",#REF!,""))),""),IFERROR(IF(#REF!="Probabilidad",(#REF!-(+#REF!*#REF!)),IF(#REF!="Impacto",#REF!,"")),""))</f>
        <v/>
      </c>
      <c r="J229" s="143" t="str">
        <f>IFERROR(IF(I229="","",IF(I229&lt;='Listas y tablas'!$L$3,"Muy Baja",IF(I229&lt;='Listas y tablas'!$L$4,"Baja",IF(I229&lt;='Listas y tablas'!$L$5,"Media",IF(I229&lt;='Listas y tablas'!$L$6,"Alta","Muy Alta"))))),"")</f>
        <v/>
      </c>
      <c r="K229" s="144"/>
      <c r="L229" s="145"/>
      <c r="M229" s="141"/>
      <c r="N229" s="141"/>
      <c r="O229" s="141"/>
      <c r="P229" s="141"/>
      <c r="Q229" s="157"/>
      <c r="R229" s="141"/>
      <c r="S229" s="141"/>
      <c r="T229" s="141"/>
      <c r="U229" s="141"/>
      <c r="V229" s="158"/>
      <c r="W229" s="141"/>
      <c r="X229" s="141"/>
      <c r="Y229" s="141"/>
      <c r="Z229" s="141"/>
      <c r="AA229" s="141"/>
      <c r="AB229" s="141"/>
      <c r="AC229" s="163"/>
      <c r="AD229" s="141"/>
      <c r="AE229" s="141"/>
      <c r="AF229" s="164"/>
      <c r="AG229" s="164"/>
      <c r="AH229" s="164"/>
      <c r="AI229" s="173"/>
      <c r="AJ229" s="162"/>
      <c r="AK229" s="162"/>
      <c r="AL229" s="162"/>
      <c r="AM229" s="164"/>
      <c r="AN229" s="174"/>
      <c r="AO229" s="182"/>
      <c r="AP229" s="180"/>
      <c r="AQ229" s="180"/>
      <c r="AR229" s="180"/>
      <c r="AS229" s="180"/>
      <c r="AT229" s="180"/>
      <c r="AU229" s="180"/>
      <c r="AV229" s="181"/>
      <c r="AW229" s="180"/>
      <c r="AX229" s="180"/>
      <c r="AY229" s="190"/>
      <c r="AZ229" s="190"/>
      <c r="BA229" s="190"/>
      <c r="BB229" s="190"/>
      <c r="BC229" s="189"/>
      <c r="BD229" s="189"/>
      <c r="BE229" s="189"/>
      <c r="BF229" s="196"/>
      <c r="BG229" s="190"/>
      <c r="BH229" s="190"/>
      <c r="BI229" s="194"/>
      <c r="BJ229" s="194"/>
      <c r="BK229" s="194"/>
      <c r="BL229" s="194"/>
      <c r="BM229" s="194"/>
      <c r="BN229" s="194"/>
      <c r="BO229" s="195"/>
      <c r="BP229" s="194"/>
      <c r="BQ229" s="194"/>
      <c r="BR229" s="202"/>
      <c r="BS229" s="202"/>
      <c r="BT229" s="202"/>
      <c r="BU229" s="202"/>
      <c r="BV229" s="201"/>
      <c r="BW229" s="201"/>
      <c r="BX229" s="201"/>
      <c r="BY229" s="202"/>
      <c r="BZ229" s="202"/>
      <c r="CA229" s="202"/>
    </row>
    <row r="230" spans="1:79" ht="151.5" customHeight="1">
      <c r="A230" s="121" t="str">
        <f t="array" ref="A230">IFERROR(INDEX(Riesgos!$A$7:$M$64,MATCH(E230,INDEX(Riesgos!$A$7:$M$64,,MATCH(E$7,Riesgos!$A$6:$M$6,0)),0),MATCH(A$7,Riesgos!$A$6:$M$6,0)),"")</f>
        <v/>
      </c>
      <c r="B230" s="125" t="str">
        <f t="array" ref="B230">IFERROR(INDEX(Riesgos!$A$7:$M$64,MATCH(E230,INDEX(Riesgos!$A$7:$M$64,,MATCH(E$7,Riesgos!$A$6:$M$6,0)),0),MATCH(B$7,Riesgos!$A$6:$M$6,0)),"")</f>
        <v/>
      </c>
      <c r="C230" s="125"/>
      <c r="D230" s="126" t="str">
        <f t="array" ref="D230">IFERROR(INDEX(Riesgos!$A$7:$M$64,MATCH(E230,INDEX(Riesgos!$A$7:$M$64,,MATCH(E$7,Riesgos!$A$6:$M$6,0)),0),MATCH(D$7,Riesgos!$A$6:$M$6,0)),"")</f>
        <v/>
      </c>
      <c r="E230" s="127"/>
      <c r="F230" s="127"/>
      <c r="G230" s="128" t="str">
        <f t="shared" si="2"/>
        <v/>
      </c>
      <c r="H230" s="129"/>
      <c r="I230" s="142" t="str">
        <f>IF(A229=A230,IFERROR(IF(AND(#REF!="Probabilidad",#REF!="Probabilidad"),(#REF!-(+#REF!*#REF!)),IF(#REF!="Probabilidad",(#REF!-(+#REF!*#REF!)),IF(#REF!="Impacto",#REF!,""))),""),IFERROR(IF(#REF!="Probabilidad",(#REF!-(+#REF!*#REF!)),IF(#REF!="Impacto",#REF!,"")),""))</f>
        <v/>
      </c>
      <c r="J230" s="143" t="str">
        <f>IFERROR(IF(I230="","",IF(I230&lt;='Listas y tablas'!$L$3,"Muy Baja",IF(I230&lt;='Listas y tablas'!$L$4,"Baja",IF(I230&lt;='Listas y tablas'!$L$5,"Media",IF(I230&lt;='Listas y tablas'!$L$6,"Alta","Muy Alta"))))),"")</f>
        <v/>
      </c>
      <c r="K230" s="144"/>
      <c r="L230" s="145"/>
      <c r="M230" s="141"/>
      <c r="N230" s="141"/>
      <c r="O230" s="141"/>
      <c r="P230" s="141"/>
      <c r="Q230" s="157"/>
      <c r="R230" s="141"/>
      <c r="S230" s="141"/>
      <c r="T230" s="141"/>
      <c r="U230" s="141"/>
      <c r="V230" s="158"/>
      <c r="W230" s="141"/>
      <c r="X230" s="141"/>
      <c r="Y230" s="141"/>
      <c r="Z230" s="141"/>
      <c r="AA230" s="141"/>
      <c r="AB230" s="141"/>
      <c r="AC230" s="163"/>
      <c r="AD230" s="141"/>
      <c r="AE230" s="141"/>
      <c r="AF230" s="164"/>
      <c r="AG230" s="164"/>
      <c r="AH230" s="164"/>
      <c r="AI230" s="173"/>
      <c r="AJ230" s="162"/>
      <c r="AK230" s="162"/>
      <c r="AL230" s="162"/>
      <c r="AM230" s="164"/>
      <c r="AN230" s="174"/>
      <c r="AO230" s="182"/>
      <c r="AP230" s="180"/>
      <c r="AQ230" s="180"/>
      <c r="AR230" s="180"/>
      <c r="AS230" s="180"/>
      <c r="AT230" s="180"/>
      <c r="AU230" s="180"/>
      <c r="AV230" s="181"/>
      <c r="AW230" s="180"/>
      <c r="AX230" s="180"/>
      <c r="AY230" s="190"/>
      <c r="AZ230" s="190"/>
      <c r="BA230" s="190"/>
      <c r="BB230" s="190"/>
      <c r="BC230" s="189"/>
      <c r="BD230" s="189"/>
      <c r="BE230" s="189"/>
      <c r="BF230" s="196"/>
      <c r="BG230" s="190"/>
      <c r="BH230" s="190"/>
      <c r="BI230" s="194"/>
      <c r="BJ230" s="194"/>
      <c r="BK230" s="194"/>
      <c r="BL230" s="194"/>
      <c r="BM230" s="194"/>
      <c r="BN230" s="194"/>
      <c r="BO230" s="195"/>
      <c r="BP230" s="194"/>
      <c r="BQ230" s="194"/>
      <c r="BR230" s="202"/>
      <c r="BS230" s="202"/>
      <c r="BT230" s="202"/>
      <c r="BU230" s="202"/>
      <c r="BV230" s="201"/>
      <c r="BW230" s="201"/>
      <c r="BX230" s="201"/>
      <c r="BY230" s="202"/>
      <c r="BZ230" s="202"/>
      <c r="CA230" s="202"/>
    </row>
    <row r="231" spans="1:79" ht="151.5" customHeight="1">
      <c r="A231" s="121" t="str">
        <f t="array" ref="A231">IFERROR(INDEX(Riesgos!$A$7:$M$64,MATCH(E231,INDEX(Riesgos!$A$7:$M$64,,MATCH(E$7,Riesgos!$A$6:$M$6,0)),0),MATCH(A$7,Riesgos!$A$6:$M$6,0)),"")</f>
        <v/>
      </c>
      <c r="B231" s="125" t="str">
        <f t="array" ref="B231">IFERROR(INDEX(Riesgos!$A$7:$M$64,MATCH(E231,INDEX(Riesgos!$A$7:$M$64,,MATCH(E$7,Riesgos!$A$6:$M$6,0)),0),MATCH(B$7,Riesgos!$A$6:$M$6,0)),"")</f>
        <v/>
      </c>
      <c r="C231" s="125"/>
      <c r="D231" s="126" t="str">
        <f t="array" ref="D231">IFERROR(INDEX(Riesgos!$A$7:$M$64,MATCH(E231,INDEX(Riesgos!$A$7:$M$64,,MATCH(E$7,Riesgos!$A$6:$M$6,0)),0),MATCH(D$7,Riesgos!$A$6:$M$6,0)),"")</f>
        <v/>
      </c>
      <c r="E231" s="127"/>
      <c r="F231" s="127"/>
      <c r="G231" s="128" t="str">
        <f t="shared" si="2"/>
        <v/>
      </c>
      <c r="H231" s="129"/>
      <c r="I231" s="142" t="str">
        <f>IF(A230=A231,IFERROR(IF(AND(#REF!="Probabilidad",#REF!="Probabilidad"),(#REF!-(+#REF!*#REF!)),IF(#REF!="Probabilidad",(#REF!-(+#REF!*#REF!)),IF(#REF!="Impacto",#REF!,""))),""),IFERROR(IF(#REF!="Probabilidad",(#REF!-(+#REF!*#REF!)),IF(#REF!="Impacto",#REF!,"")),""))</f>
        <v/>
      </c>
      <c r="J231" s="143" t="str">
        <f>IFERROR(IF(I231="","",IF(I231&lt;='Listas y tablas'!$L$3,"Muy Baja",IF(I231&lt;='Listas y tablas'!$L$4,"Baja",IF(I231&lt;='Listas y tablas'!$L$5,"Media",IF(I231&lt;='Listas y tablas'!$L$6,"Alta","Muy Alta"))))),"")</f>
        <v/>
      </c>
      <c r="K231" s="144"/>
      <c r="L231" s="145"/>
      <c r="M231" s="141"/>
      <c r="N231" s="141"/>
      <c r="O231" s="141"/>
      <c r="P231" s="141"/>
      <c r="Q231" s="157"/>
      <c r="R231" s="141"/>
      <c r="S231" s="141"/>
      <c r="T231" s="141"/>
      <c r="U231" s="141"/>
      <c r="V231" s="158"/>
      <c r="W231" s="141"/>
      <c r="X231" s="141"/>
      <c r="Y231" s="141"/>
      <c r="Z231" s="141"/>
      <c r="AA231" s="141"/>
      <c r="AB231" s="141"/>
      <c r="AC231" s="163"/>
      <c r="AD231" s="141"/>
      <c r="AE231" s="141"/>
      <c r="AF231" s="164"/>
      <c r="AG231" s="164"/>
      <c r="AH231" s="164"/>
      <c r="AI231" s="173"/>
      <c r="AJ231" s="162"/>
      <c r="AK231" s="162"/>
      <c r="AL231" s="162"/>
      <c r="AM231" s="164"/>
      <c r="AN231" s="174"/>
      <c r="AO231" s="182"/>
      <c r="AP231" s="180"/>
      <c r="AQ231" s="180"/>
      <c r="AR231" s="180"/>
      <c r="AS231" s="180"/>
      <c r="AT231" s="180"/>
      <c r="AU231" s="180"/>
      <c r="AV231" s="181"/>
      <c r="AW231" s="180"/>
      <c r="AX231" s="180"/>
      <c r="AY231" s="190"/>
      <c r="AZ231" s="190"/>
      <c r="BA231" s="190"/>
      <c r="BB231" s="190"/>
      <c r="BC231" s="189"/>
      <c r="BD231" s="189"/>
      <c r="BE231" s="189"/>
      <c r="BF231" s="196"/>
      <c r="BG231" s="190"/>
      <c r="BH231" s="190"/>
      <c r="BI231" s="194"/>
      <c r="BJ231" s="194"/>
      <c r="BK231" s="194"/>
      <c r="BL231" s="194"/>
      <c r="BM231" s="194"/>
      <c r="BN231" s="194"/>
      <c r="BO231" s="195"/>
      <c r="BP231" s="194"/>
      <c r="BQ231" s="194"/>
      <c r="BR231" s="202"/>
      <c r="BS231" s="202"/>
      <c r="BT231" s="202"/>
      <c r="BU231" s="202"/>
      <c r="BV231" s="201"/>
      <c r="BW231" s="201"/>
      <c r="BX231" s="201"/>
      <c r="BY231" s="202"/>
      <c r="BZ231" s="202"/>
      <c r="CA231" s="202"/>
    </row>
    <row r="232" spans="1:79" ht="151.5" customHeight="1">
      <c r="A232" s="121" t="str">
        <f t="array" ref="A232">IFERROR(INDEX(Riesgos!$A$7:$M$64,MATCH(E232,INDEX(Riesgos!$A$7:$M$64,,MATCH(E$7,Riesgos!$A$6:$M$6,0)),0),MATCH(A$7,Riesgos!$A$6:$M$6,0)),"")</f>
        <v/>
      </c>
      <c r="B232" s="125" t="str">
        <f t="array" ref="B232">IFERROR(INDEX(Riesgos!$A$7:$M$64,MATCH(E232,INDEX(Riesgos!$A$7:$M$64,,MATCH(E$7,Riesgos!$A$6:$M$6,0)),0),MATCH(B$7,Riesgos!$A$6:$M$6,0)),"")</f>
        <v/>
      </c>
      <c r="C232" s="125"/>
      <c r="D232" s="126" t="str">
        <f t="array" ref="D232">IFERROR(INDEX(Riesgos!$A$7:$M$64,MATCH(E232,INDEX(Riesgos!$A$7:$M$64,,MATCH(E$7,Riesgos!$A$6:$M$6,0)),0),MATCH(D$7,Riesgos!$A$6:$M$6,0)),"")</f>
        <v/>
      </c>
      <c r="E232" s="127"/>
      <c r="F232" s="127"/>
      <c r="G232" s="128" t="str">
        <f t="shared" si="2"/>
        <v/>
      </c>
      <c r="H232" s="129"/>
      <c r="I232" s="142" t="str">
        <f>IF(A231=A232,IFERROR(IF(AND(#REF!="Probabilidad",#REF!="Probabilidad"),(#REF!-(+#REF!*#REF!)),IF(#REF!="Probabilidad",(#REF!-(+#REF!*#REF!)),IF(#REF!="Impacto",#REF!,""))),""),IFERROR(IF(#REF!="Probabilidad",(#REF!-(+#REF!*#REF!)),IF(#REF!="Impacto",#REF!,"")),""))</f>
        <v/>
      </c>
      <c r="J232" s="143" t="str">
        <f>IFERROR(IF(I232="","",IF(I232&lt;='Listas y tablas'!$L$3,"Muy Baja",IF(I232&lt;='Listas y tablas'!$L$4,"Baja",IF(I232&lt;='Listas y tablas'!$L$5,"Media",IF(I232&lt;='Listas y tablas'!$L$6,"Alta","Muy Alta"))))),"")</f>
        <v/>
      </c>
      <c r="K232" s="144"/>
      <c r="L232" s="145"/>
      <c r="M232" s="141"/>
      <c r="N232" s="141"/>
      <c r="O232" s="141"/>
      <c r="P232" s="141"/>
      <c r="Q232" s="157"/>
      <c r="R232" s="141"/>
      <c r="S232" s="141"/>
      <c r="T232" s="141"/>
      <c r="U232" s="141"/>
      <c r="V232" s="158"/>
      <c r="W232" s="141"/>
      <c r="X232" s="141"/>
      <c r="Y232" s="141"/>
      <c r="Z232" s="141"/>
      <c r="AA232" s="141"/>
      <c r="AB232" s="141"/>
      <c r="AC232" s="163"/>
      <c r="AD232" s="141"/>
      <c r="AE232" s="141"/>
      <c r="AF232" s="164"/>
      <c r="AG232" s="164"/>
      <c r="AH232" s="164"/>
      <c r="AI232" s="173"/>
      <c r="AJ232" s="162"/>
      <c r="AK232" s="162"/>
      <c r="AL232" s="162"/>
      <c r="AM232" s="164"/>
      <c r="AN232" s="174"/>
      <c r="AO232" s="182"/>
      <c r="AP232" s="180"/>
      <c r="AQ232" s="180"/>
      <c r="AR232" s="180"/>
      <c r="AS232" s="180"/>
      <c r="AT232" s="180"/>
      <c r="AU232" s="180"/>
      <c r="AV232" s="181"/>
      <c r="AW232" s="180"/>
      <c r="AX232" s="180"/>
      <c r="AY232" s="190"/>
      <c r="AZ232" s="190"/>
      <c r="BA232" s="190"/>
      <c r="BB232" s="190"/>
      <c r="BC232" s="189"/>
      <c r="BD232" s="189"/>
      <c r="BE232" s="189"/>
      <c r="BF232" s="196"/>
      <c r="BG232" s="190"/>
      <c r="BH232" s="190"/>
      <c r="BI232" s="194"/>
      <c r="BJ232" s="194"/>
      <c r="BK232" s="194"/>
      <c r="BL232" s="194"/>
      <c r="BM232" s="194"/>
      <c r="BN232" s="194"/>
      <c r="BO232" s="195"/>
      <c r="BP232" s="194"/>
      <c r="BQ232" s="194"/>
      <c r="BR232" s="202"/>
      <c r="BS232" s="202"/>
      <c r="BT232" s="202"/>
      <c r="BU232" s="202"/>
      <c r="BV232" s="201"/>
      <c r="BW232" s="201"/>
      <c r="BX232" s="201"/>
      <c r="BY232" s="202"/>
      <c r="BZ232" s="202"/>
      <c r="CA232" s="202"/>
    </row>
    <row r="233" spans="1:79" ht="151.5" customHeight="1">
      <c r="A233" s="121" t="str">
        <f t="array" ref="A233">IFERROR(INDEX(Riesgos!$A$7:$M$64,MATCH(E233,INDEX(Riesgos!$A$7:$M$64,,MATCH(E$7,Riesgos!$A$6:$M$6,0)),0),MATCH(A$7,Riesgos!$A$6:$M$6,0)),"")</f>
        <v/>
      </c>
      <c r="B233" s="125" t="str">
        <f t="array" ref="B233">IFERROR(INDEX(Riesgos!$A$7:$M$64,MATCH(E233,INDEX(Riesgos!$A$7:$M$64,,MATCH(E$7,Riesgos!$A$6:$M$6,0)),0),MATCH(B$7,Riesgos!$A$6:$M$6,0)),"")</f>
        <v/>
      </c>
      <c r="C233" s="125"/>
      <c r="D233" s="126" t="str">
        <f t="array" ref="D233">IFERROR(INDEX(Riesgos!$A$7:$M$64,MATCH(E233,INDEX(Riesgos!$A$7:$M$64,,MATCH(E$7,Riesgos!$A$6:$M$6,0)),0),MATCH(D$7,Riesgos!$A$6:$M$6,0)),"")</f>
        <v/>
      </c>
      <c r="E233" s="127"/>
      <c r="F233" s="127"/>
      <c r="G233" s="128" t="str">
        <f t="shared" si="2"/>
        <v/>
      </c>
      <c r="H233" s="129"/>
      <c r="I233" s="142" t="str">
        <f>IF(A232=A233,IFERROR(IF(AND(#REF!="Probabilidad",#REF!="Probabilidad"),(#REF!-(+#REF!*#REF!)),IF(#REF!="Probabilidad",(#REF!-(+#REF!*#REF!)),IF(#REF!="Impacto",#REF!,""))),""),IFERROR(IF(#REF!="Probabilidad",(#REF!-(+#REF!*#REF!)),IF(#REF!="Impacto",#REF!,"")),""))</f>
        <v/>
      </c>
      <c r="J233" s="143" t="str">
        <f>IFERROR(IF(I233="","",IF(I233&lt;='Listas y tablas'!$L$3,"Muy Baja",IF(I233&lt;='Listas y tablas'!$L$4,"Baja",IF(I233&lt;='Listas y tablas'!$L$5,"Media",IF(I233&lt;='Listas y tablas'!$L$6,"Alta","Muy Alta"))))),"")</f>
        <v/>
      </c>
      <c r="K233" s="144"/>
      <c r="L233" s="145"/>
      <c r="M233" s="141"/>
      <c r="N233" s="141"/>
      <c r="O233" s="141"/>
      <c r="P233" s="141"/>
      <c r="Q233" s="157"/>
      <c r="R233" s="141"/>
      <c r="S233" s="141"/>
      <c r="T233" s="141"/>
      <c r="U233" s="141"/>
      <c r="V233" s="158"/>
      <c r="W233" s="141"/>
      <c r="X233" s="141"/>
      <c r="Y233" s="141"/>
      <c r="Z233" s="141"/>
      <c r="AA233" s="141"/>
      <c r="AB233" s="141"/>
      <c r="AC233" s="163"/>
      <c r="AD233" s="141"/>
      <c r="AE233" s="141"/>
      <c r="AF233" s="164"/>
      <c r="AG233" s="164"/>
      <c r="AH233" s="164"/>
      <c r="AI233" s="173"/>
      <c r="AJ233" s="162"/>
      <c r="AK233" s="162"/>
      <c r="AL233" s="162"/>
      <c r="AM233" s="164"/>
      <c r="AN233" s="174"/>
      <c r="AO233" s="182"/>
      <c r="AP233" s="180"/>
      <c r="AQ233" s="180"/>
      <c r="AR233" s="180"/>
      <c r="AS233" s="180"/>
      <c r="AT233" s="180"/>
      <c r="AU233" s="180"/>
      <c r="AV233" s="181"/>
      <c r="AW233" s="180"/>
      <c r="AX233" s="180"/>
      <c r="AY233" s="190"/>
      <c r="AZ233" s="190"/>
      <c r="BA233" s="190"/>
      <c r="BB233" s="190"/>
      <c r="BC233" s="189"/>
      <c r="BD233" s="189"/>
      <c r="BE233" s="189"/>
      <c r="BF233" s="196"/>
      <c r="BG233" s="190"/>
      <c r="BH233" s="190"/>
      <c r="BI233" s="194"/>
      <c r="BJ233" s="194"/>
      <c r="BK233" s="194"/>
      <c r="BL233" s="194"/>
      <c r="BM233" s="194"/>
      <c r="BN233" s="194"/>
      <c r="BO233" s="195"/>
      <c r="BP233" s="194"/>
      <c r="BQ233" s="194"/>
      <c r="BR233" s="202"/>
      <c r="BS233" s="202"/>
      <c r="BT233" s="202"/>
      <c r="BU233" s="202"/>
      <c r="BV233" s="201"/>
      <c r="BW233" s="201"/>
      <c r="BX233" s="201"/>
      <c r="BY233" s="202"/>
      <c r="BZ233" s="202"/>
      <c r="CA233" s="202"/>
    </row>
    <row r="234" spans="1:79" ht="151.5" customHeight="1">
      <c r="A234" s="121" t="str">
        <f t="array" ref="A234">IFERROR(INDEX(Riesgos!$A$7:$M$64,MATCH(E234,INDEX(Riesgos!$A$7:$M$64,,MATCH(E$7,Riesgos!$A$6:$M$6,0)),0),MATCH(A$7,Riesgos!$A$6:$M$6,0)),"")</f>
        <v/>
      </c>
      <c r="B234" s="125" t="str">
        <f t="array" ref="B234">IFERROR(INDEX(Riesgos!$A$7:$M$64,MATCH(E234,INDEX(Riesgos!$A$7:$M$64,,MATCH(E$7,Riesgos!$A$6:$M$6,0)),0),MATCH(B$7,Riesgos!$A$6:$M$6,0)),"")</f>
        <v/>
      </c>
      <c r="C234" s="125"/>
      <c r="D234" s="126" t="str">
        <f t="array" ref="D234">IFERROR(INDEX(Riesgos!$A$7:$M$64,MATCH(E234,INDEX(Riesgos!$A$7:$M$64,,MATCH(E$7,Riesgos!$A$6:$M$6,0)),0),MATCH(D$7,Riesgos!$A$6:$M$6,0)),"")</f>
        <v/>
      </c>
      <c r="E234" s="127"/>
      <c r="F234" s="127"/>
      <c r="G234" s="128" t="str">
        <f t="shared" si="2"/>
        <v/>
      </c>
      <c r="H234" s="129"/>
      <c r="I234" s="142" t="str">
        <f>IF(A233=A234,IFERROR(IF(AND(#REF!="Probabilidad",#REF!="Probabilidad"),(#REF!-(+#REF!*#REF!)),IF(#REF!="Probabilidad",(#REF!-(+#REF!*#REF!)),IF(#REF!="Impacto",#REF!,""))),""),IFERROR(IF(#REF!="Probabilidad",(#REF!-(+#REF!*#REF!)),IF(#REF!="Impacto",#REF!,"")),""))</f>
        <v/>
      </c>
      <c r="J234" s="143" t="str">
        <f>IFERROR(IF(I234="","",IF(I234&lt;='Listas y tablas'!$L$3,"Muy Baja",IF(I234&lt;='Listas y tablas'!$L$4,"Baja",IF(I234&lt;='Listas y tablas'!$L$5,"Media",IF(I234&lt;='Listas y tablas'!$L$6,"Alta","Muy Alta"))))),"")</f>
        <v/>
      </c>
      <c r="K234" s="144"/>
      <c r="L234" s="145"/>
      <c r="M234" s="141"/>
      <c r="N234" s="141"/>
      <c r="O234" s="141"/>
      <c r="P234" s="141"/>
      <c r="Q234" s="157"/>
      <c r="R234" s="141"/>
      <c r="S234" s="141"/>
      <c r="T234" s="141"/>
      <c r="U234" s="141"/>
      <c r="V234" s="158"/>
      <c r="W234" s="141"/>
      <c r="X234" s="141"/>
      <c r="Y234" s="141"/>
      <c r="Z234" s="141"/>
      <c r="AA234" s="141"/>
      <c r="AB234" s="141"/>
      <c r="AC234" s="163"/>
      <c r="AD234" s="141"/>
      <c r="AE234" s="141"/>
      <c r="AF234" s="164"/>
      <c r="AG234" s="164"/>
      <c r="AH234" s="164"/>
      <c r="AI234" s="173"/>
      <c r="AJ234" s="162"/>
      <c r="AK234" s="162"/>
      <c r="AL234" s="162"/>
      <c r="AM234" s="164"/>
      <c r="AN234" s="174"/>
      <c r="AO234" s="182"/>
      <c r="AP234" s="180"/>
      <c r="AQ234" s="180"/>
      <c r="AR234" s="180"/>
      <c r="AS234" s="180"/>
      <c r="AT234" s="180"/>
      <c r="AU234" s="180"/>
      <c r="AV234" s="181"/>
      <c r="AW234" s="180"/>
      <c r="AX234" s="180"/>
      <c r="AY234" s="190"/>
      <c r="AZ234" s="190"/>
      <c r="BA234" s="190"/>
      <c r="BB234" s="190"/>
      <c r="BC234" s="189"/>
      <c r="BD234" s="189"/>
      <c r="BE234" s="189"/>
      <c r="BF234" s="196"/>
      <c r="BG234" s="190"/>
      <c r="BH234" s="190"/>
      <c r="BI234" s="194"/>
      <c r="BJ234" s="194"/>
      <c r="BK234" s="194"/>
      <c r="BL234" s="194"/>
      <c r="BM234" s="194"/>
      <c r="BN234" s="194"/>
      <c r="BO234" s="195"/>
      <c r="BP234" s="194"/>
      <c r="BQ234" s="194"/>
      <c r="BR234" s="202"/>
      <c r="BS234" s="202"/>
      <c r="BT234" s="202"/>
      <c r="BU234" s="202"/>
      <c r="BV234" s="201"/>
      <c r="BW234" s="201"/>
      <c r="BX234" s="201"/>
      <c r="BY234" s="202"/>
      <c r="BZ234" s="202"/>
      <c r="CA234" s="202"/>
    </row>
    <row r="235" spans="1:79" ht="151.5" customHeight="1">
      <c r="A235" s="121" t="str">
        <f t="array" ref="A235">IFERROR(INDEX(Riesgos!$A$7:$M$64,MATCH(E235,INDEX(Riesgos!$A$7:$M$64,,MATCH(E$7,Riesgos!$A$6:$M$6,0)),0),MATCH(A$7,Riesgos!$A$6:$M$6,0)),"")</f>
        <v/>
      </c>
      <c r="B235" s="125" t="str">
        <f t="array" ref="B235">IFERROR(INDEX(Riesgos!$A$7:$M$64,MATCH(E235,INDEX(Riesgos!$A$7:$M$64,,MATCH(E$7,Riesgos!$A$6:$M$6,0)),0),MATCH(B$7,Riesgos!$A$6:$M$6,0)),"")</f>
        <v/>
      </c>
      <c r="C235" s="125"/>
      <c r="D235" s="126" t="str">
        <f t="array" ref="D235">IFERROR(INDEX(Riesgos!$A$7:$M$64,MATCH(E235,INDEX(Riesgos!$A$7:$M$64,,MATCH(E$7,Riesgos!$A$6:$M$6,0)),0),MATCH(D$7,Riesgos!$A$6:$M$6,0)),"")</f>
        <v/>
      </c>
      <c r="E235" s="127"/>
      <c r="F235" s="127"/>
      <c r="G235" s="128" t="str">
        <f t="shared" si="2"/>
        <v/>
      </c>
      <c r="H235" s="129"/>
      <c r="I235" s="142" t="str">
        <f>IF(A234=A235,IFERROR(IF(AND(#REF!="Probabilidad",#REF!="Probabilidad"),(#REF!-(+#REF!*#REF!)),IF(#REF!="Probabilidad",(#REF!-(+#REF!*#REF!)),IF(#REF!="Impacto",#REF!,""))),""),IFERROR(IF(#REF!="Probabilidad",(#REF!-(+#REF!*#REF!)),IF(#REF!="Impacto",#REF!,"")),""))</f>
        <v/>
      </c>
      <c r="J235" s="143" t="str">
        <f>IFERROR(IF(I235="","",IF(I235&lt;='Listas y tablas'!$L$3,"Muy Baja",IF(I235&lt;='Listas y tablas'!$L$4,"Baja",IF(I235&lt;='Listas y tablas'!$L$5,"Media",IF(I235&lt;='Listas y tablas'!$L$6,"Alta","Muy Alta"))))),"")</f>
        <v/>
      </c>
      <c r="K235" s="144"/>
      <c r="L235" s="145"/>
      <c r="M235" s="141"/>
      <c r="N235" s="141"/>
      <c r="O235" s="141"/>
      <c r="P235" s="141"/>
      <c r="Q235" s="157"/>
      <c r="R235" s="141"/>
      <c r="S235" s="141"/>
      <c r="T235" s="141"/>
      <c r="U235" s="141"/>
      <c r="V235" s="158"/>
      <c r="W235" s="141"/>
      <c r="X235" s="141"/>
      <c r="Y235" s="141"/>
      <c r="Z235" s="141"/>
      <c r="AA235" s="141"/>
      <c r="AB235" s="141"/>
      <c r="AC235" s="163"/>
      <c r="AD235" s="141"/>
      <c r="AE235" s="141"/>
      <c r="AF235" s="164"/>
      <c r="AG235" s="164"/>
      <c r="AH235" s="164"/>
      <c r="AI235" s="173"/>
      <c r="AJ235" s="162"/>
      <c r="AK235" s="162"/>
      <c r="AL235" s="162"/>
      <c r="AM235" s="164"/>
      <c r="AN235" s="174"/>
      <c r="AO235" s="182"/>
      <c r="AP235" s="180"/>
      <c r="AQ235" s="180"/>
      <c r="AR235" s="180"/>
      <c r="AS235" s="180"/>
      <c r="AT235" s="180"/>
      <c r="AU235" s="180"/>
      <c r="AV235" s="181"/>
      <c r="AW235" s="180"/>
      <c r="AX235" s="180"/>
      <c r="AY235" s="190"/>
      <c r="AZ235" s="190"/>
      <c r="BA235" s="190"/>
      <c r="BB235" s="190"/>
      <c r="BC235" s="189"/>
      <c r="BD235" s="189"/>
      <c r="BE235" s="189"/>
      <c r="BF235" s="196"/>
      <c r="BG235" s="190"/>
      <c r="BH235" s="190"/>
      <c r="BI235" s="194"/>
      <c r="BJ235" s="194"/>
      <c r="BK235" s="194"/>
      <c r="BL235" s="194"/>
      <c r="BM235" s="194"/>
      <c r="BN235" s="194"/>
      <c r="BO235" s="195"/>
      <c r="BP235" s="194"/>
      <c r="BQ235" s="194"/>
      <c r="BR235" s="202"/>
      <c r="BS235" s="202"/>
      <c r="BT235" s="202"/>
      <c r="BU235" s="202"/>
      <c r="BV235" s="201"/>
      <c r="BW235" s="201"/>
      <c r="BX235" s="201"/>
      <c r="BY235" s="202"/>
      <c r="BZ235" s="202"/>
      <c r="CA235" s="202"/>
    </row>
    <row r="236" spans="1:79" ht="151.5" customHeight="1">
      <c r="A236" s="121" t="str">
        <f t="array" ref="A236">IFERROR(INDEX(Riesgos!$A$7:$M$64,MATCH(E236,INDEX(Riesgos!$A$7:$M$64,,MATCH(E$7,Riesgos!$A$6:$M$6,0)),0),MATCH(A$7,Riesgos!$A$6:$M$6,0)),"")</f>
        <v/>
      </c>
      <c r="B236" s="125" t="str">
        <f t="array" ref="B236">IFERROR(INDEX(Riesgos!$A$7:$M$64,MATCH(E236,INDEX(Riesgos!$A$7:$M$64,,MATCH(E$7,Riesgos!$A$6:$M$6,0)),0),MATCH(B$7,Riesgos!$A$6:$M$6,0)),"")</f>
        <v/>
      </c>
      <c r="C236" s="125"/>
      <c r="D236" s="126" t="str">
        <f t="array" ref="D236">IFERROR(INDEX(Riesgos!$A$7:$M$64,MATCH(E236,INDEX(Riesgos!$A$7:$M$64,,MATCH(E$7,Riesgos!$A$6:$M$6,0)),0),MATCH(D$7,Riesgos!$A$6:$M$6,0)),"")</f>
        <v/>
      </c>
      <c r="E236" s="127"/>
      <c r="F236" s="127"/>
      <c r="G236" s="128" t="str">
        <f t="shared" si="2"/>
        <v/>
      </c>
      <c r="H236" s="129"/>
      <c r="I236" s="142" t="str">
        <f>IF(A235=A236,IFERROR(IF(AND(#REF!="Probabilidad",#REF!="Probabilidad"),(#REF!-(+#REF!*#REF!)),IF(#REF!="Probabilidad",(#REF!-(+#REF!*#REF!)),IF(#REF!="Impacto",#REF!,""))),""),IFERROR(IF(#REF!="Probabilidad",(#REF!-(+#REF!*#REF!)),IF(#REF!="Impacto",#REF!,"")),""))</f>
        <v/>
      </c>
      <c r="J236" s="143" t="str">
        <f>IFERROR(IF(I236="","",IF(I236&lt;='Listas y tablas'!$L$3,"Muy Baja",IF(I236&lt;='Listas y tablas'!$L$4,"Baja",IF(I236&lt;='Listas y tablas'!$L$5,"Media",IF(I236&lt;='Listas y tablas'!$L$6,"Alta","Muy Alta"))))),"")</f>
        <v/>
      </c>
      <c r="K236" s="144"/>
      <c r="L236" s="145"/>
      <c r="M236" s="141"/>
      <c r="N236" s="141"/>
      <c r="O236" s="141"/>
      <c r="P236" s="141"/>
      <c r="Q236" s="157"/>
      <c r="R236" s="141"/>
      <c r="S236" s="141"/>
      <c r="T236" s="141"/>
      <c r="U236" s="141"/>
      <c r="V236" s="158"/>
      <c r="W236" s="141"/>
      <c r="X236" s="141"/>
      <c r="Y236" s="141"/>
      <c r="Z236" s="141"/>
      <c r="AA236" s="141"/>
      <c r="AB236" s="141"/>
      <c r="AC236" s="163"/>
      <c r="AD236" s="141"/>
      <c r="AE236" s="141"/>
      <c r="AF236" s="164"/>
      <c r="AG236" s="164"/>
      <c r="AH236" s="164"/>
      <c r="AI236" s="173"/>
      <c r="AJ236" s="162"/>
      <c r="AK236" s="162"/>
      <c r="AL236" s="162"/>
      <c r="AM236" s="164"/>
      <c r="AN236" s="174"/>
      <c r="AO236" s="182"/>
      <c r="AP236" s="180"/>
      <c r="AQ236" s="180"/>
      <c r="AR236" s="180"/>
      <c r="AS236" s="180"/>
      <c r="AT236" s="180"/>
      <c r="AU236" s="180"/>
      <c r="AV236" s="181"/>
      <c r="AW236" s="180"/>
      <c r="AX236" s="180"/>
      <c r="AY236" s="190"/>
      <c r="AZ236" s="190"/>
      <c r="BA236" s="190"/>
      <c r="BB236" s="190"/>
      <c r="BC236" s="189"/>
      <c r="BD236" s="189"/>
      <c r="BE236" s="189"/>
      <c r="BF236" s="196"/>
      <c r="BG236" s="190"/>
      <c r="BH236" s="190"/>
      <c r="BI236" s="194"/>
      <c r="BJ236" s="194"/>
      <c r="BK236" s="194"/>
      <c r="BL236" s="194"/>
      <c r="BM236" s="194"/>
      <c r="BN236" s="194"/>
      <c r="BO236" s="195"/>
      <c r="BP236" s="194"/>
      <c r="BQ236" s="194"/>
      <c r="BR236" s="202"/>
      <c r="BS236" s="202"/>
      <c r="BT236" s="202"/>
      <c r="BU236" s="202"/>
      <c r="BV236" s="201"/>
      <c r="BW236" s="201"/>
      <c r="BX236" s="201"/>
      <c r="BY236" s="202"/>
      <c r="BZ236" s="202"/>
      <c r="CA236" s="202"/>
    </row>
    <row r="237" spans="1:79" ht="151.5" customHeight="1">
      <c r="A237" s="121" t="str">
        <f t="array" ref="A237">IFERROR(INDEX(Riesgos!$A$7:$M$64,MATCH(E237,INDEX(Riesgos!$A$7:$M$64,,MATCH(E$7,Riesgos!$A$6:$M$6,0)),0),MATCH(A$7,Riesgos!$A$6:$M$6,0)),"")</f>
        <v/>
      </c>
      <c r="B237" s="125" t="str">
        <f t="array" ref="B237">IFERROR(INDEX(Riesgos!$A$7:$M$64,MATCH(E237,INDEX(Riesgos!$A$7:$M$64,,MATCH(E$7,Riesgos!$A$6:$M$6,0)),0),MATCH(B$7,Riesgos!$A$6:$M$6,0)),"")</f>
        <v/>
      </c>
      <c r="C237" s="125"/>
      <c r="D237" s="126" t="str">
        <f t="array" ref="D237">IFERROR(INDEX(Riesgos!$A$7:$M$64,MATCH(E237,INDEX(Riesgos!$A$7:$M$64,,MATCH(E$7,Riesgos!$A$6:$M$6,0)),0),MATCH(D$7,Riesgos!$A$6:$M$6,0)),"")</f>
        <v/>
      </c>
      <c r="E237" s="127"/>
      <c r="F237" s="127"/>
      <c r="G237" s="128" t="str">
        <f t="shared" si="2"/>
        <v/>
      </c>
      <c r="H237" s="129"/>
      <c r="I237" s="142" t="str">
        <f>IF(A236=A237,IFERROR(IF(AND(#REF!="Probabilidad",#REF!="Probabilidad"),(#REF!-(+#REF!*#REF!)),IF(#REF!="Probabilidad",(#REF!-(+#REF!*#REF!)),IF(#REF!="Impacto",#REF!,""))),""),IFERROR(IF(#REF!="Probabilidad",(#REF!-(+#REF!*#REF!)),IF(#REF!="Impacto",#REF!,"")),""))</f>
        <v/>
      </c>
      <c r="J237" s="143" t="str">
        <f>IFERROR(IF(I237="","",IF(I237&lt;='Listas y tablas'!$L$3,"Muy Baja",IF(I237&lt;='Listas y tablas'!$L$4,"Baja",IF(I237&lt;='Listas y tablas'!$L$5,"Media",IF(I237&lt;='Listas y tablas'!$L$6,"Alta","Muy Alta"))))),"")</f>
        <v/>
      </c>
      <c r="K237" s="144"/>
      <c r="L237" s="145"/>
      <c r="M237" s="141"/>
      <c r="N237" s="141"/>
      <c r="O237" s="141"/>
      <c r="P237" s="141"/>
      <c r="Q237" s="157"/>
      <c r="R237" s="141"/>
      <c r="S237" s="141"/>
      <c r="T237" s="141"/>
      <c r="U237" s="141"/>
      <c r="V237" s="158"/>
      <c r="W237" s="141"/>
      <c r="X237" s="141"/>
      <c r="Y237" s="141"/>
      <c r="Z237" s="141"/>
      <c r="AA237" s="141"/>
      <c r="AB237" s="141"/>
      <c r="AC237" s="163"/>
      <c r="AD237" s="141"/>
      <c r="AE237" s="141"/>
      <c r="AF237" s="164"/>
      <c r="AG237" s="164"/>
      <c r="AH237" s="164"/>
      <c r="AI237" s="173"/>
      <c r="AJ237" s="162"/>
      <c r="AK237" s="162"/>
      <c r="AL237" s="162"/>
      <c r="AM237" s="164"/>
      <c r="AN237" s="174"/>
      <c r="AO237" s="182"/>
      <c r="AP237" s="180"/>
      <c r="AQ237" s="180"/>
      <c r="AR237" s="180"/>
      <c r="AS237" s="180"/>
      <c r="AT237" s="180"/>
      <c r="AU237" s="180"/>
      <c r="AV237" s="181"/>
      <c r="AW237" s="180"/>
      <c r="AX237" s="180"/>
      <c r="AY237" s="190"/>
      <c r="AZ237" s="190"/>
      <c r="BA237" s="190"/>
      <c r="BB237" s="190"/>
      <c r="BC237" s="189"/>
      <c r="BD237" s="189"/>
      <c r="BE237" s="189"/>
      <c r="BF237" s="196"/>
      <c r="BG237" s="190"/>
      <c r="BH237" s="190"/>
      <c r="BI237" s="194"/>
      <c r="BJ237" s="194"/>
      <c r="BK237" s="194"/>
      <c r="BL237" s="194"/>
      <c r="BM237" s="194"/>
      <c r="BN237" s="194"/>
      <c r="BO237" s="195"/>
      <c r="BP237" s="194"/>
      <c r="BQ237" s="194"/>
      <c r="BR237" s="202"/>
      <c r="BS237" s="202"/>
      <c r="BT237" s="202"/>
      <c r="BU237" s="202"/>
      <c r="BV237" s="201"/>
      <c r="BW237" s="201"/>
      <c r="BX237" s="201"/>
      <c r="BY237" s="202"/>
      <c r="BZ237" s="202"/>
      <c r="CA237" s="202"/>
    </row>
    <row r="238" spans="1:79" ht="151.5" customHeight="1">
      <c r="A238" s="121" t="str">
        <f t="array" ref="A238">IFERROR(INDEX(Riesgos!$A$7:$M$64,MATCH(E238,INDEX(Riesgos!$A$7:$M$64,,MATCH(E$7,Riesgos!$A$6:$M$6,0)),0),MATCH(A$7,Riesgos!$A$6:$M$6,0)),"")</f>
        <v/>
      </c>
      <c r="B238" s="125" t="str">
        <f t="array" ref="B238">IFERROR(INDEX(Riesgos!$A$7:$M$64,MATCH(E238,INDEX(Riesgos!$A$7:$M$64,,MATCH(E$7,Riesgos!$A$6:$M$6,0)),0),MATCH(B$7,Riesgos!$A$6:$M$6,0)),"")</f>
        <v/>
      </c>
      <c r="C238" s="125"/>
      <c r="D238" s="126" t="str">
        <f t="array" ref="D238">IFERROR(INDEX(Riesgos!$A$7:$M$64,MATCH(E238,INDEX(Riesgos!$A$7:$M$64,,MATCH(E$7,Riesgos!$A$6:$M$6,0)),0),MATCH(D$7,Riesgos!$A$6:$M$6,0)),"")</f>
        <v/>
      </c>
      <c r="E238" s="127"/>
      <c r="F238" s="127"/>
      <c r="G238" s="128" t="str">
        <f t="shared" si="2"/>
        <v/>
      </c>
      <c r="H238" s="129"/>
      <c r="I238" s="142" t="str">
        <f>IF(A237=A238,IFERROR(IF(AND(#REF!="Probabilidad",#REF!="Probabilidad"),(#REF!-(+#REF!*#REF!)),IF(#REF!="Probabilidad",(#REF!-(+#REF!*#REF!)),IF(#REF!="Impacto",#REF!,""))),""),IFERROR(IF(#REF!="Probabilidad",(#REF!-(+#REF!*#REF!)),IF(#REF!="Impacto",#REF!,"")),""))</f>
        <v/>
      </c>
      <c r="J238" s="143" t="str">
        <f>IFERROR(IF(I238="","",IF(I238&lt;='Listas y tablas'!$L$3,"Muy Baja",IF(I238&lt;='Listas y tablas'!$L$4,"Baja",IF(I238&lt;='Listas y tablas'!$L$5,"Media",IF(I238&lt;='Listas y tablas'!$L$6,"Alta","Muy Alta"))))),"")</f>
        <v/>
      </c>
      <c r="K238" s="144"/>
      <c r="L238" s="145"/>
      <c r="M238" s="141"/>
      <c r="N238" s="141"/>
      <c r="O238" s="141"/>
      <c r="P238" s="141"/>
      <c r="Q238" s="157"/>
      <c r="R238" s="141"/>
      <c r="S238" s="141"/>
      <c r="T238" s="141"/>
      <c r="U238" s="141"/>
      <c r="V238" s="158"/>
      <c r="W238" s="141"/>
      <c r="X238" s="141"/>
      <c r="Y238" s="141"/>
      <c r="Z238" s="141"/>
      <c r="AA238" s="141"/>
      <c r="AB238" s="141"/>
      <c r="AC238" s="163"/>
      <c r="AD238" s="141"/>
      <c r="AE238" s="141"/>
      <c r="AF238" s="164"/>
      <c r="AG238" s="164"/>
      <c r="AH238" s="164"/>
      <c r="AI238" s="173"/>
      <c r="AJ238" s="162"/>
      <c r="AK238" s="162"/>
      <c r="AL238" s="162"/>
      <c r="AM238" s="164"/>
      <c r="AN238" s="174"/>
      <c r="AO238" s="182"/>
      <c r="AP238" s="180"/>
      <c r="AQ238" s="180"/>
      <c r="AR238" s="180"/>
      <c r="AS238" s="180"/>
      <c r="AT238" s="180"/>
      <c r="AU238" s="180"/>
      <c r="AV238" s="181"/>
      <c r="AW238" s="180"/>
      <c r="AX238" s="180"/>
      <c r="AY238" s="190"/>
      <c r="AZ238" s="190"/>
      <c r="BA238" s="190"/>
      <c r="BB238" s="190"/>
      <c r="BC238" s="189"/>
      <c r="BD238" s="189"/>
      <c r="BE238" s="189"/>
      <c r="BF238" s="196"/>
      <c r="BG238" s="190"/>
      <c r="BH238" s="190"/>
      <c r="BI238" s="194"/>
      <c r="BJ238" s="194"/>
      <c r="BK238" s="194"/>
      <c r="BL238" s="194"/>
      <c r="BM238" s="194"/>
      <c r="BN238" s="194"/>
      <c r="BO238" s="195"/>
      <c r="BP238" s="194"/>
      <c r="BQ238" s="194"/>
      <c r="BR238" s="202"/>
      <c r="BS238" s="202"/>
      <c r="BT238" s="202"/>
      <c r="BU238" s="202"/>
      <c r="BV238" s="201"/>
      <c r="BW238" s="201"/>
      <c r="BX238" s="201"/>
      <c r="BY238" s="202"/>
      <c r="BZ238" s="202"/>
      <c r="CA238" s="202"/>
    </row>
    <row r="239" spans="1:79" ht="151.5" customHeight="1">
      <c r="A239" s="121" t="str">
        <f t="array" ref="A239">IFERROR(INDEX(Riesgos!$A$7:$M$64,MATCH(E239,INDEX(Riesgos!$A$7:$M$64,,MATCH(E$7,Riesgos!$A$6:$M$6,0)),0),MATCH(A$7,Riesgos!$A$6:$M$6,0)),"")</f>
        <v/>
      </c>
      <c r="B239" s="125" t="str">
        <f t="array" ref="B239">IFERROR(INDEX(Riesgos!$A$7:$M$64,MATCH(E239,INDEX(Riesgos!$A$7:$M$64,,MATCH(E$7,Riesgos!$A$6:$M$6,0)),0),MATCH(B$7,Riesgos!$A$6:$M$6,0)),"")</f>
        <v/>
      </c>
      <c r="C239" s="125"/>
      <c r="D239" s="126" t="str">
        <f t="array" ref="D239">IFERROR(INDEX(Riesgos!$A$7:$M$64,MATCH(E239,INDEX(Riesgos!$A$7:$M$64,,MATCH(E$7,Riesgos!$A$6:$M$6,0)),0),MATCH(D$7,Riesgos!$A$6:$M$6,0)),"")</f>
        <v/>
      </c>
      <c r="E239" s="127"/>
      <c r="F239" s="127"/>
      <c r="G239" s="128" t="str">
        <f t="shared" si="2"/>
        <v/>
      </c>
      <c r="H239" s="129"/>
      <c r="I239" s="142" t="str">
        <f>IF(A238=A239,IFERROR(IF(AND(#REF!="Probabilidad",#REF!="Probabilidad"),(#REF!-(+#REF!*#REF!)),IF(#REF!="Probabilidad",(#REF!-(+#REF!*#REF!)),IF(#REF!="Impacto",#REF!,""))),""),IFERROR(IF(#REF!="Probabilidad",(#REF!-(+#REF!*#REF!)),IF(#REF!="Impacto",#REF!,"")),""))</f>
        <v/>
      </c>
      <c r="J239" s="143" t="str">
        <f>IFERROR(IF(I239="","",IF(I239&lt;='Listas y tablas'!$L$3,"Muy Baja",IF(I239&lt;='Listas y tablas'!$L$4,"Baja",IF(I239&lt;='Listas y tablas'!$L$5,"Media",IF(I239&lt;='Listas y tablas'!$L$6,"Alta","Muy Alta"))))),"")</f>
        <v/>
      </c>
      <c r="K239" s="144"/>
      <c r="L239" s="145"/>
      <c r="M239" s="141"/>
      <c r="N239" s="141"/>
      <c r="O239" s="141"/>
      <c r="P239" s="141"/>
      <c r="Q239" s="157"/>
      <c r="R239" s="141"/>
      <c r="S239" s="141"/>
      <c r="T239" s="141"/>
      <c r="U239" s="141"/>
      <c r="V239" s="158"/>
      <c r="W239" s="141"/>
      <c r="X239" s="141"/>
      <c r="Y239" s="141"/>
      <c r="Z239" s="141"/>
      <c r="AA239" s="141"/>
      <c r="AB239" s="141"/>
      <c r="AC239" s="163"/>
      <c r="AD239" s="141"/>
      <c r="AE239" s="141"/>
      <c r="AF239" s="164"/>
      <c r="AG239" s="164"/>
      <c r="AH239" s="164"/>
      <c r="AI239" s="173"/>
      <c r="AJ239" s="162"/>
      <c r="AK239" s="162"/>
      <c r="AL239" s="162"/>
      <c r="AM239" s="164"/>
      <c r="AN239" s="174"/>
      <c r="AO239" s="182"/>
      <c r="AP239" s="180"/>
      <c r="AQ239" s="180"/>
      <c r="AR239" s="180"/>
      <c r="AS239" s="180"/>
      <c r="AT239" s="180"/>
      <c r="AU239" s="180"/>
      <c r="AV239" s="181"/>
      <c r="AW239" s="180"/>
      <c r="AX239" s="180"/>
      <c r="AY239" s="190"/>
      <c r="AZ239" s="190"/>
      <c r="BA239" s="190"/>
      <c r="BB239" s="190"/>
      <c r="BC239" s="189"/>
      <c r="BD239" s="189"/>
      <c r="BE239" s="189"/>
      <c r="BF239" s="196"/>
      <c r="BG239" s="190"/>
      <c r="BH239" s="190"/>
      <c r="BI239" s="194"/>
      <c r="BJ239" s="194"/>
      <c r="BK239" s="194"/>
      <c r="BL239" s="194"/>
      <c r="BM239" s="194"/>
      <c r="BN239" s="194"/>
      <c r="BO239" s="195"/>
      <c r="BP239" s="194"/>
      <c r="BQ239" s="194"/>
      <c r="BR239" s="202"/>
      <c r="BS239" s="202"/>
      <c r="BT239" s="202"/>
      <c r="BU239" s="202"/>
      <c r="BV239" s="201"/>
      <c r="BW239" s="201"/>
      <c r="BX239" s="201"/>
      <c r="BY239" s="202"/>
      <c r="BZ239" s="202"/>
      <c r="CA239" s="202"/>
    </row>
    <row r="240" spans="1:79" ht="151.5" customHeight="1">
      <c r="A240" s="121" t="str">
        <f t="array" ref="A240">IFERROR(INDEX(Riesgos!$A$7:$M$64,MATCH(E240,INDEX(Riesgos!$A$7:$M$64,,MATCH(E$7,Riesgos!$A$6:$M$6,0)),0),MATCH(A$7,Riesgos!$A$6:$M$6,0)),"")</f>
        <v/>
      </c>
      <c r="B240" s="125" t="str">
        <f t="array" ref="B240">IFERROR(INDEX(Riesgos!$A$7:$M$64,MATCH(E240,INDEX(Riesgos!$A$7:$M$64,,MATCH(E$7,Riesgos!$A$6:$M$6,0)),0),MATCH(B$7,Riesgos!$A$6:$M$6,0)),"")</f>
        <v/>
      </c>
      <c r="C240" s="125"/>
      <c r="D240" s="126" t="str">
        <f t="array" ref="D240">IFERROR(INDEX(Riesgos!$A$7:$M$64,MATCH(E240,INDEX(Riesgos!$A$7:$M$64,,MATCH(E$7,Riesgos!$A$6:$M$6,0)),0),MATCH(D$7,Riesgos!$A$6:$M$6,0)),"")</f>
        <v/>
      </c>
      <c r="E240" s="127"/>
      <c r="F240" s="127"/>
      <c r="G240" s="128" t="str">
        <f t="shared" si="2"/>
        <v/>
      </c>
      <c r="H240" s="129"/>
      <c r="I240" s="142" t="str">
        <f>IF(A239=A240,IFERROR(IF(AND(#REF!="Probabilidad",#REF!="Probabilidad"),(#REF!-(+#REF!*#REF!)),IF(#REF!="Probabilidad",(#REF!-(+#REF!*#REF!)),IF(#REF!="Impacto",#REF!,""))),""),IFERROR(IF(#REF!="Probabilidad",(#REF!-(+#REF!*#REF!)),IF(#REF!="Impacto",#REF!,"")),""))</f>
        <v/>
      </c>
      <c r="J240" s="143" t="str">
        <f>IFERROR(IF(I240="","",IF(I240&lt;='Listas y tablas'!$L$3,"Muy Baja",IF(I240&lt;='Listas y tablas'!$L$4,"Baja",IF(I240&lt;='Listas y tablas'!$L$5,"Media",IF(I240&lt;='Listas y tablas'!$L$6,"Alta","Muy Alta"))))),"")</f>
        <v/>
      </c>
      <c r="K240" s="144"/>
      <c r="L240" s="145"/>
      <c r="M240" s="141"/>
      <c r="N240" s="141"/>
      <c r="O240" s="141"/>
      <c r="P240" s="141"/>
      <c r="Q240" s="157"/>
      <c r="R240" s="141"/>
      <c r="S240" s="141"/>
      <c r="T240" s="141"/>
      <c r="U240" s="141"/>
      <c r="V240" s="158"/>
      <c r="W240" s="141"/>
      <c r="X240" s="141"/>
      <c r="Y240" s="141"/>
      <c r="Z240" s="141"/>
      <c r="AA240" s="141"/>
      <c r="AB240" s="141"/>
      <c r="AC240" s="163"/>
      <c r="AD240" s="141"/>
      <c r="AE240" s="141"/>
      <c r="AF240" s="164"/>
      <c r="AG240" s="164"/>
      <c r="AH240" s="164"/>
      <c r="AI240" s="173"/>
      <c r="AJ240" s="162"/>
      <c r="AK240" s="162"/>
      <c r="AL240" s="162"/>
      <c r="AM240" s="164"/>
      <c r="AN240" s="174"/>
      <c r="AO240" s="182"/>
      <c r="AP240" s="180"/>
      <c r="AQ240" s="180"/>
      <c r="AR240" s="180"/>
      <c r="AS240" s="180"/>
      <c r="AT240" s="180"/>
      <c r="AU240" s="180"/>
      <c r="AV240" s="181"/>
      <c r="AW240" s="180"/>
      <c r="AX240" s="180"/>
      <c r="AY240" s="190"/>
      <c r="AZ240" s="190"/>
      <c r="BA240" s="190"/>
      <c r="BB240" s="190"/>
      <c r="BC240" s="189"/>
      <c r="BD240" s="189"/>
      <c r="BE240" s="189"/>
      <c r="BF240" s="196"/>
      <c r="BG240" s="190"/>
      <c r="BH240" s="190"/>
      <c r="BI240" s="194"/>
      <c r="BJ240" s="194"/>
      <c r="BK240" s="194"/>
      <c r="BL240" s="194"/>
      <c r="BM240" s="194"/>
      <c r="BN240" s="194"/>
      <c r="BO240" s="195"/>
      <c r="BP240" s="194"/>
      <c r="BQ240" s="194"/>
      <c r="BR240" s="202"/>
      <c r="BS240" s="202"/>
      <c r="BT240" s="202"/>
      <c r="BU240" s="202"/>
      <c r="BV240" s="201"/>
      <c r="BW240" s="201"/>
      <c r="BX240" s="201"/>
      <c r="BY240" s="202"/>
      <c r="BZ240" s="202"/>
      <c r="CA240" s="202"/>
    </row>
    <row r="241" spans="1:79" ht="151.5" customHeight="1">
      <c r="A241" s="121" t="str">
        <f t="array" ref="A241">IFERROR(INDEX(Riesgos!$A$7:$M$64,MATCH(E241,INDEX(Riesgos!$A$7:$M$64,,MATCH(E$7,Riesgos!$A$6:$M$6,0)),0),MATCH(A$7,Riesgos!$A$6:$M$6,0)),"")</f>
        <v/>
      </c>
      <c r="B241" s="125" t="str">
        <f t="array" ref="B241">IFERROR(INDEX(Riesgos!$A$7:$M$64,MATCH(E241,INDEX(Riesgos!$A$7:$M$64,,MATCH(E$7,Riesgos!$A$6:$M$6,0)),0),MATCH(B$7,Riesgos!$A$6:$M$6,0)),"")</f>
        <v/>
      </c>
      <c r="C241" s="125"/>
      <c r="D241" s="126" t="str">
        <f t="array" ref="D241">IFERROR(INDEX(Riesgos!$A$7:$M$64,MATCH(E241,INDEX(Riesgos!$A$7:$M$64,,MATCH(E$7,Riesgos!$A$6:$M$6,0)),0),MATCH(D$7,Riesgos!$A$6:$M$6,0)),"")</f>
        <v/>
      </c>
      <c r="E241" s="127"/>
      <c r="F241" s="127"/>
      <c r="G241" s="128" t="str">
        <f t="shared" si="2"/>
        <v/>
      </c>
      <c r="H241" s="129"/>
      <c r="I241" s="142" t="str">
        <f>IF(A240=A241,IFERROR(IF(AND(#REF!="Probabilidad",#REF!="Probabilidad"),(#REF!-(+#REF!*#REF!)),IF(#REF!="Probabilidad",(#REF!-(+#REF!*#REF!)),IF(#REF!="Impacto",#REF!,""))),""),IFERROR(IF(#REF!="Probabilidad",(#REF!-(+#REF!*#REF!)),IF(#REF!="Impacto",#REF!,"")),""))</f>
        <v/>
      </c>
      <c r="J241" s="143" t="str">
        <f>IFERROR(IF(I241="","",IF(I241&lt;='Listas y tablas'!$L$3,"Muy Baja",IF(I241&lt;='Listas y tablas'!$L$4,"Baja",IF(I241&lt;='Listas y tablas'!$L$5,"Media",IF(I241&lt;='Listas y tablas'!$L$6,"Alta","Muy Alta"))))),"")</f>
        <v/>
      </c>
      <c r="K241" s="144"/>
      <c r="L241" s="145"/>
      <c r="M241" s="141"/>
      <c r="N241" s="141"/>
      <c r="O241" s="141"/>
      <c r="P241" s="141"/>
      <c r="Q241" s="157"/>
      <c r="R241" s="141"/>
      <c r="S241" s="141"/>
      <c r="T241" s="141"/>
      <c r="U241" s="141"/>
      <c r="V241" s="158"/>
      <c r="W241" s="141"/>
      <c r="X241" s="141"/>
      <c r="Y241" s="141"/>
      <c r="Z241" s="141"/>
      <c r="AA241" s="141"/>
      <c r="AB241" s="141"/>
      <c r="AC241" s="163"/>
      <c r="AD241" s="141"/>
      <c r="AE241" s="141"/>
      <c r="AF241" s="164"/>
      <c r="AG241" s="164"/>
      <c r="AH241" s="164"/>
      <c r="AI241" s="173"/>
      <c r="AJ241" s="162"/>
      <c r="AK241" s="162"/>
      <c r="AL241" s="162"/>
      <c r="AM241" s="164"/>
      <c r="AN241" s="174"/>
      <c r="AO241" s="182"/>
      <c r="AP241" s="180"/>
      <c r="AQ241" s="180"/>
      <c r="AR241" s="180"/>
      <c r="AS241" s="180"/>
      <c r="AT241" s="180"/>
      <c r="AU241" s="180"/>
      <c r="AV241" s="181"/>
      <c r="AW241" s="180"/>
      <c r="AX241" s="180"/>
      <c r="AY241" s="190"/>
      <c r="AZ241" s="190"/>
      <c r="BA241" s="190"/>
      <c r="BB241" s="190"/>
      <c r="BC241" s="189"/>
      <c r="BD241" s="189"/>
      <c r="BE241" s="189"/>
      <c r="BF241" s="196"/>
      <c r="BG241" s="190"/>
      <c r="BH241" s="190"/>
      <c r="BI241" s="194"/>
      <c r="BJ241" s="194"/>
      <c r="BK241" s="194"/>
      <c r="BL241" s="194"/>
      <c r="BM241" s="194"/>
      <c r="BN241" s="194"/>
      <c r="BO241" s="195"/>
      <c r="BP241" s="194"/>
      <c r="BQ241" s="194"/>
      <c r="BR241" s="202"/>
      <c r="BS241" s="202"/>
      <c r="BT241" s="202"/>
      <c r="BU241" s="202"/>
      <c r="BV241" s="201"/>
      <c r="BW241" s="201"/>
      <c r="BX241" s="201"/>
      <c r="BY241" s="202"/>
      <c r="BZ241" s="202"/>
      <c r="CA241" s="202"/>
    </row>
    <row r="242" spans="1:79" ht="151.5" customHeight="1">
      <c r="A242" s="121" t="str">
        <f t="array" ref="A242">IFERROR(INDEX(Riesgos!$A$7:$M$64,MATCH(E242,INDEX(Riesgos!$A$7:$M$64,,MATCH(E$7,Riesgos!$A$6:$M$6,0)),0),MATCH(A$7,Riesgos!$A$6:$M$6,0)),"")</f>
        <v/>
      </c>
      <c r="B242" s="125" t="str">
        <f t="array" ref="B242">IFERROR(INDEX(Riesgos!$A$7:$M$64,MATCH(E242,INDEX(Riesgos!$A$7:$M$64,,MATCH(E$7,Riesgos!$A$6:$M$6,0)),0),MATCH(B$7,Riesgos!$A$6:$M$6,0)),"")</f>
        <v/>
      </c>
      <c r="C242" s="125"/>
      <c r="D242" s="126" t="str">
        <f t="array" ref="D242">IFERROR(INDEX(Riesgos!$A$7:$M$64,MATCH(E242,INDEX(Riesgos!$A$7:$M$64,,MATCH(E$7,Riesgos!$A$6:$M$6,0)),0),MATCH(D$7,Riesgos!$A$6:$M$6,0)),"")</f>
        <v/>
      </c>
      <c r="E242" s="127"/>
      <c r="F242" s="127"/>
      <c r="G242" s="128" t="str">
        <f t="shared" si="2"/>
        <v/>
      </c>
      <c r="H242" s="129"/>
      <c r="I242" s="142" t="str">
        <f>IF(A241=A242,IFERROR(IF(AND(#REF!="Probabilidad",#REF!="Probabilidad"),(#REF!-(+#REF!*#REF!)),IF(#REF!="Probabilidad",(#REF!-(+#REF!*#REF!)),IF(#REF!="Impacto",#REF!,""))),""),IFERROR(IF(#REF!="Probabilidad",(#REF!-(+#REF!*#REF!)),IF(#REF!="Impacto",#REF!,"")),""))</f>
        <v/>
      </c>
      <c r="J242" s="143" t="str">
        <f>IFERROR(IF(I242="","",IF(I242&lt;='Listas y tablas'!$L$3,"Muy Baja",IF(I242&lt;='Listas y tablas'!$L$4,"Baja",IF(I242&lt;='Listas y tablas'!$L$5,"Media",IF(I242&lt;='Listas y tablas'!$L$6,"Alta","Muy Alta"))))),"")</f>
        <v/>
      </c>
      <c r="K242" s="144"/>
      <c r="L242" s="145"/>
      <c r="M242" s="141"/>
      <c r="N242" s="141"/>
      <c r="O242" s="141"/>
      <c r="P242" s="141"/>
      <c r="Q242" s="157"/>
      <c r="R242" s="141"/>
      <c r="S242" s="141"/>
      <c r="T242" s="141"/>
      <c r="U242" s="141"/>
      <c r="V242" s="158"/>
      <c r="W242" s="141"/>
      <c r="X242" s="141"/>
      <c r="Y242" s="141"/>
      <c r="Z242" s="141"/>
      <c r="AA242" s="141"/>
      <c r="AB242" s="141"/>
      <c r="AC242" s="163"/>
      <c r="AD242" s="141"/>
      <c r="AE242" s="141"/>
      <c r="AF242" s="164"/>
      <c r="AG242" s="164"/>
      <c r="AH242" s="164"/>
      <c r="AI242" s="173"/>
      <c r="AJ242" s="162"/>
      <c r="AK242" s="162"/>
      <c r="AL242" s="162"/>
      <c r="AM242" s="164"/>
      <c r="AN242" s="174"/>
      <c r="AO242" s="182"/>
      <c r="AP242" s="180"/>
      <c r="AQ242" s="180"/>
      <c r="AR242" s="180"/>
      <c r="AS242" s="180"/>
      <c r="AT242" s="180"/>
      <c r="AU242" s="180"/>
      <c r="AV242" s="181"/>
      <c r="AW242" s="180"/>
      <c r="AX242" s="180"/>
      <c r="AY242" s="190"/>
      <c r="AZ242" s="190"/>
      <c r="BA242" s="190"/>
      <c r="BB242" s="190"/>
      <c r="BC242" s="189"/>
      <c r="BD242" s="189"/>
      <c r="BE242" s="189"/>
      <c r="BF242" s="196"/>
      <c r="BG242" s="190"/>
      <c r="BH242" s="190"/>
      <c r="BI242" s="194"/>
      <c r="BJ242" s="194"/>
      <c r="BK242" s="194"/>
      <c r="BL242" s="194"/>
      <c r="BM242" s="194"/>
      <c r="BN242" s="194"/>
      <c r="BO242" s="195"/>
      <c r="BP242" s="194"/>
      <c r="BQ242" s="194"/>
      <c r="BR242" s="202"/>
      <c r="BS242" s="202"/>
      <c r="BT242" s="202"/>
      <c r="BU242" s="202"/>
      <c r="BV242" s="201"/>
      <c r="BW242" s="201"/>
      <c r="BX242" s="201"/>
      <c r="BY242" s="202"/>
      <c r="BZ242" s="202"/>
      <c r="CA242" s="202"/>
    </row>
    <row r="243" spans="1:79" ht="151.5" customHeight="1">
      <c r="A243" s="121" t="str">
        <f t="array" ref="A243">IFERROR(INDEX(Riesgos!$A$7:$M$64,MATCH(E243,INDEX(Riesgos!$A$7:$M$64,,MATCH(E$7,Riesgos!$A$6:$M$6,0)),0),MATCH(A$7,Riesgos!$A$6:$M$6,0)),"")</f>
        <v/>
      </c>
      <c r="B243" s="125" t="str">
        <f t="array" ref="B243">IFERROR(INDEX(Riesgos!$A$7:$M$64,MATCH(E243,INDEX(Riesgos!$A$7:$M$64,,MATCH(E$7,Riesgos!$A$6:$M$6,0)),0),MATCH(B$7,Riesgos!$A$6:$M$6,0)),"")</f>
        <v/>
      </c>
      <c r="C243" s="125"/>
      <c r="D243" s="126" t="str">
        <f t="array" ref="D243">IFERROR(INDEX(Riesgos!$A$7:$M$64,MATCH(E243,INDEX(Riesgos!$A$7:$M$64,,MATCH(E$7,Riesgos!$A$6:$M$6,0)),0),MATCH(D$7,Riesgos!$A$6:$M$6,0)),"")</f>
        <v/>
      </c>
      <c r="E243" s="127"/>
      <c r="F243" s="127"/>
      <c r="G243" s="128" t="str">
        <f t="shared" si="2"/>
        <v/>
      </c>
      <c r="H243" s="129"/>
      <c r="I243" s="142" t="str">
        <f>IF(A242=A243,IFERROR(IF(AND(#REF!="Probabilidad",#REF!="Probabilidad"),(#REF!-(+#REF!*#REF!)),IF(#REF!="Probabilidad",(#REF!-(+#REF!*#REF!)),IF(#REF!="Impacto",#REF!,""))),""),IFERROR(IF(#REF!="Probabilidad",(#REF!-(+#REF!*#REF!)),IF(#REF!="Impacto",#REF!,"")),""))</f>
        <v/>
      </c>
      <c r="J243" s="143" t="str">
        <f>IFERROR(IF(I243="","",IF(I243&lt;='Listas y tablas'!$L$3,"Muy Baja",IF(I243&lt;='Listas y tablas'!$L$4,"Baja",IF(I243&lt;='Listas y tablas'!$L$5,"Media",IF(I243&lt;='Listas y tablas'!$L$6,"Alta","Muy Alta"))))),"")</f>
        <v/>
      </c>
      <c r="K243" s="144"/>
      <c r="L243" s="145"/>
      <c r="M243" s="141"/>
      <c r="N243" s="141"/>
      <c r="O243" s="141"/>
      <c r="P243" s="141"/>
      <c r="Q243" s="157"/>
      <c r="R243" s="141"/>
      <c r="S243" s="141"/>
      <c r="T243" s="141"/>
      <c r="U243" s="141"/>
      <c r="V243" s="158"/>
      <c r="W243" s="141"/>
      <c r="X243" s="141"/>
      <c r="Y243" s="141"/>
      <c r="Z243" s="141"/>
      <c r="AA243" s="141"/>
      <c r="AB243" s="141"/>
      <c r="AC243" s="163"/>
      <c r="AD243" s="141"/>
      <c r="AE243" s="141"/>
      <c r="AF243" s="164"/>
      <c r="AG243" s="164"/>
      <c r="AH243" s="164"/>
      <c r="AI243" s="173"/>
      <c r="AJ243" s="162"/>
      <c r="AK243" s="162"/>
      <c r="AL243" s="162"/>
      <c r="AM243" s="164"/>
      <c r="AN243" s="174"/>
      <c r="AO243" s="182"/>
      <c r="AP243" s="180"/>
      <c r="AQ243" s="180"/>
      <c r="AR243" s="180"/>
      <c r="AS243" s="180"/>
      <c r="AT243" s="180"/>
      <c r="AU243" s="180"/>
      <c r="AV243" s="181"/>
      <c r="AW243" s="180"/>
      <c r="AX243" s="180"/>
      <c r="AY243" s="190"/>
      <c r="AZ243" s="190"/>
      <c r="BA243" s="190"/>
      <c r="BB243" s="190"/>
      <c r="BC243" s="189"/>
      <c r="BD243" s="189"/>
      <c r="BE243" s="189"/>
      <c r="BF243" s="196"/>
      <c r="BG243" s="190"/>
      <c r="BH243" s="190"/>
      <c r="BI243" s="194"/>
      <c r="BJ243" s="194"/>
      <c r="BK243" s="194"/>
      <c r="BL243" s="194"/>
      <c r="BM243" s="194"/>
      <c r="BN243" s="194"/>
      <c r="BO243" s="195"/>
      <c r="BP243" s="194"/>
      <c r="BQ243" s="194"/>
      <c r="BR243" s="202"/>
      <c r="BS243" s="202"/>
      <c r="BT243" s="202"/>
      <c r="BU243" s="202"/>
      <c r="BV243" s="201"/>
      <c r="BW243" s="201"/>
      <c r="BX243" s="201"/>
      <c r="BY243" s="202"/>
      <c r="BZ243" s="202"/>
      <c r="CA243" s="202"/>
    </row>
    <row r="244" spans="1:79" ht="151.5" customHeight="1">
      <c r="A244" s="121" t="str">
        <f t="array" ref="A244">IFERROR(INDEX(Riesgos!$A$7:$M$64,MATCH(E244,INDEX(Riesgos!$A$7:$M$64,,MATCH(E$7,Riesgos!$A$6:$M$6,0)),0),MATCH(A$7,Riesgos!$A$6:$M$6,0)),"")</f>
        <v/>
      </c>
      <c r="B244" s="125" t="str">
        <f t="array" ref="B244">IFERROR(INDEX(Riesgos!$A$7:$M$64,MATCH(E244,INDEX(Riesgos!$A$7:$M$64,,MATCH(E$7,Riesgos!$A$6:$M$6,0)),0),MATCH(B$7,Riesgos!$A$6:$M$6,0)),"")</f>
        <v/>
      </c>
      <c r="C244" s="125"/>
      <c r="D244" s="126" t="str">
        <f t="array" ref="D244">IFERROR(INDEX(Riesgos!$A$7:$M$64,MATCH(E244,INDEX(Riesgos!$A$7:$M$64,,MATCH(E$7,Riesgos!$A$6:$M$6,0)),0),MATCH(D$7,Riesgos!$A$6:$M$6,0)),"")</f>
        <v/>
      </c>
      <c r="E244" s="127"/>
      <c r="F244" s="127"/>
      <c r="G244" s="128" t="str">
        <f t="shared" si="2"/>
        <v/>
      </c>
      <c r="H244" s="129"/>
      <c r="I244" s="142" t="str">
        <f>IF(A243=A244,IFERROR(IF(AND(#REF!="Probabilidad",#REF!="Probabilidad"),(#REF!-(+#REF!*#REF!)),IF(#REF!="Probabilidad",(#REF!-(+#REF!*#REF!)),IF(#REF!="Impacto",#REF!,""))),""),IFERROR(IF(#REF!="Probabilidad",(#REF!-(+#REF!*#REF!)),IF(#REF!="Impacto",#REF!,"")),""))</f>
        <v/>
      </c>
      <c r="J244" s="143" t="str">
        <f>IFERROR(IF(I244="","",IF(I244&lt;='Listas y tablas'!$L$3,"Muy Baja",IF(I244&lt;='Listas y tablas'!$L$4,"Baja",IF(I244&lt;='Listas y tablas'!$L$5,"Media",IF(I244&lt;='Listas y tablas'!$L$6,"Alta","Muy Alta"))))),"")</f>
        <v/>
      </c>
      <c r="K244" s="144"/>
      <c r="L244" s="145"/>
      <c r="M244" s="141"/>
      <c r="N244" s="141"/>
      <c r="O244" s="141"/>
      <c r="P244" s="141"/>
      <c r="Q244" s="157"/>
      <c r="R244" s="141"/>
      <c r="S244" s="141"/>
      <c r="T244" s="141"/>
      <c r="U244" s="141"/>
      <c r="V244" s="158"/>
      <c r="W244" s="141"/>
      <c r="X244" s="141"/>
      <c r="Y244" s="141"/>
      <c r="Z244" s="141"/>
      <c r="AA244" s="141"/>
      <c r="AB244" s="141"/>
      <c r="AC244" s="163"/>
      <c r="AD244" s="141"/>
      <c r="AE244" s="141"/>
      <c r="AF244" s="164"/>
      <c r="AG244" s="164"/>
      <c r="AH244" s="164"/>
      <c r="AI244" s="173"/>
      <c r="AJ244" s="162"/>
      <c r="AK244" s="162"/>
      <c r="AL244" s="162"/>
      <c r="AM244" s="164"/>
      <c r="AN244" s="174"/>
      <c r="AO244" s="182"/>
      <c r="AP244" s="180"/>
      <c r="AQ244" s="180"/>
      <c r="AR244" s="180"/>
      <c r="AS244" s="180"/>
      <c r="AT244" s="180"/>
      <c r="AU244" s="180"/>
      <c r="AV244" s="181"/>
      <c r="AW244" s="180"/>
      <c r="AX244" s="180"/>
      <c r="AY244" s="190"/>
      <c r="AZ244" s="190"/>
      <c r="BA244" s="190"/>
      <c r="BB244" s="190"/>
      <c r="BC244" s="189"/>
      <c r="BD244" s="189"/>
      <c r="BE244" s="189"/>
      <c r="BF244" s="196"/>
      <c r="BG244" s="190"/>
      <c r="BH244" s="190"/>
      <c r="BI244" s="194"/>
      <c r="BJ244" s="194"/>
      <c r="BK244" s="194"/>
      <c r="BL244" s="194"/>
      <c r="BM244" s="194"/>
      <c r="BN244" s="194"/>
      <c r="BO244" s="195"/>
      <c r="BP244" s="194"/>
      <c r="BQ244" s="194"/>
      <c r="BR244" s="202"/>
      <c r="BS244" s="202"/>
      <c r="BT244" s="202"/>
      <c r="BU244" s="202"/>
      <c r="BV244" s="201"/>
      <c r="BW244" s="201"/>
      <c r="BX244" s="201"/>
      <c r="BY244" s="202"/>
      <c r="BZ244" s="202"/>
      <c r="CA244" s="202"/>
    </row>
    <row r="245" spans="1:79" ht="151.5" customHeight="1">
      <c r="A245" s="121" t="str">
        <f t="array" ref="A245">IFERROR(INDEX(Riesgos!$A$7:$M$64,MATCH(E245,INDEX(Riesgos!$A$7:$M$64,,MATCH(E$7,Riesgos!$A$6:$M$6,0)),0),MATCH(A$7,Riesgos!$A$6:$M$6,0)),"")</f>
        <v/>
      </c>
      <c r="B245" s="125" t="str">
        <f t="array" ref="B245">IFERROR(INDEX(Riesgos!$A$7:$M$64,MATCH(E245,INDEX(Riesgos!$A$7:$M$64,,MATCH(E$7,Riesgos!$A$6:$M$6,0)),0),MATCH(B$7,Riesgos!$A$6:$M$6,0)),"")</f>
        <v/>
      </c>
      <c r="C245" s="125"/>
      <c r="D245" s="126" t="str">
        <f t="array" ref="D245">IFERROR(INDEX(Riesgos!$A$7:$M$64,MATCH(E245,INDEX(Riesgos!$A$7:$M$64,,MATCH(E$7,Riesgos!$A$6:$M$6,0)),0),MATCH(D$7,Riesgos!$A$6:$M$6,0)),"")</f>
        <v/>
      </c>
      <c r="E245" s="127"/>
      <c r="F245" s="127"/>
      <c r="G245" s="128" t="str">
        <f t="shared" si="2"/>
        <v/>
      </c>
      <c r="H245" s="129"/>
      <c r="I245" s="142" t="str">
        <f>IF(A244=A245,IFERROR(IF(AND(#REF!="Probabilidad",#REF!="Probabilidad"),(#REF!-(+#REF!*#REF!)),IF(#REF!="Probabilidad",(#REF!-(+#REF!*#REF!)),IF(#REF!="Impacto",#REF!,""))),""),IFERROR(IF(#REF!="Probabilidad",(#REF!-(+#REF!*#REF!)),IF(#REF!="Impacto",#REF!,"")),""))</f>
        <v/>
      </c>
      <c r="J245" s="143" t="str">
        <f>IFERROR(IF(I245="","",IF(I245&lt;='Listas y tablas'!$L$3,"Muy Baja",IF(I245&lt;='Listas y tablas'!$L$4,"Baja",IF(I245&lt;='Listas y tablas'!$L$5,"Media",IF(I245&lt;='Listas y tablas'!$L$6,"Alta","Muy Alta"))))),"")</f>
        <v/>
      </c>
      <c r="K245" s="144"/>
      <c r="L245" s="145"/>
      <c r="M245" s="141"/>
      <c r="N245" s="141"/>
      <c r="O245" s="141"/>
      <c r="P245" s="141"/>
      <c r="Q245" s="157"/>
      <c r="R245" s="141"/>
      <c r="S245" s="141"/>
      <c r="T245" s="141"/>
      <c r="U245" s="141"/>
      <c r="V245" s="158"/>
      <c r="W245" s="141"/>
      <c r="X245" s="141"/>
      <c r="Y245" s="141"/>
      <c r="Z245" s="141"/>
      <c r="AA245" s="141"/>
      <c r="AB245" s="141"/>
      <c r="AC245" s="163"/>
      <c r="AD245" s="141"/>
      <c r="AE245" s="141"/>
      <c r="AF245" s="164"/>
      <c r="AG245" s="164"/>
      <c r="AH245" s="164"/>
      <c r="AI245" s="173"/>
      <c r="AJ245" s="162"/>
      <c r="AK245" s="162"/>
      <c r="AL245" s="162"/>
      <c r="AM245" s="164"/>
      <c r="AN245" s="174"/>
      <c r="AO245" s="182"/>
      <c r="AP245" s="180"/>
      <c r="AQ245" s="180"/>
      <c r="AR245" s="180"/>
      <c r="AS245" s="180"/>
      <c r="AT245" s="180"/>
      <c r="AU245" s="180"/>
      <c r="AV245" s="181"/>
      <c r="AW245" s="180"/>
      <c r="AX245" s="180"/>
      <c r="AY245" s="190"/>
      <c r="AZ245" s="190"/>
      <c r="BA245" s="190"/>
      <c r="BB245" s="190"/>
      <c r="BC245" s="189"/>
      <c r="BD245" s="189"/>
      <c r="BE245" s="189"/>
      <c r="BF245" s="196"/>
      <c r="BG245" s="190"/>
      <c r="BH245" s="190"/>
      <c r="BI245" s="194"/>
      <c r="BJ245" s="194"/>
      <c r="BK245" s="194"/>
      <c r="BL245" s="194"/>
      <c r="BM245" s="194"/>
      <c r="BN245" s="194"/>
      <c r="BO245" s="195"/>
      <c r="BP245" s="194"/>
      <c r="BQ245" s="194"/>
      <c r="BR245" s="202"/>
      <c r="BS245" s="202"/>
      <c r="BT245" s="202"/>
      <c r="BU245" s="202"/>
      <c r="BV245" s="201"/>
      <c r="BW245" s="201"/>
      <c r="BX245" s="201"/>
      <c r="BY245" s="202"/>
      <c r="BZ245" s="202"/>
      <c r="CA245" s="202"/>
    </row>
    <row r="246" spans="1:79" ht="151.5" customHeight="1">
      <c r="A246" s="121" t="str">
        <f t="array" ref="A246">IFERROR(INDEX(Riesgos!$A$7:$M$64,MATCH(E246,INDEX(Riesgos!$A$7:$M$64,,MATCH(E$7,Riesgos!$A$6:$M$6,0)),0),MATCH(A$7,Riesgos!$A$6:$M$6,0)),"")</f>
        <v/>
      </c>
      <c r="B246" s="125" t="str">
        <f t="array" ref="B246">IFERROR(INDEX(Riesgos!$A$7:$M$64,MATCH(E246,INDEX(Riesgos!$A$7:$M$64,,MATCH(E$7,Riesgos!$A$6:$M$6,0)),0),MATCH(B$7,Riesgos!$A$6:$M$6,0)),"")</f>
        <v/>
      </c>
      <c r="C246" s="125"/>
      <c r="D246" s="126" t="str">
        <f t="array" ref="D246">IFERROR(INDEX(Riesgos!$A$7:$M$64,MATCH(E246,INDEX(Riesgos!$A$7:$M$64,,MATCH(E$7,Riesgos!$A$6:$M$6,0)),0),MATCH(D$7,Riesgos!$A$6:$M$6,0)),"")</f>
        <v/>
      </c>
      <c r="E246" s="127"/>
      <c r="F246" s="127"/>
      <c r="G246" s="128" t="str">
        <f t="shared" si="2"/>
        <v/>
      </c>
      <c r="H246" s="129"/>
      <c r="I246" s="142" t="str">
        <f>IF(A245=A246,IFERROR(IF(AND(#REF!="Probabilidad",#REF!="Probabilidad"),(#REF!-(+#REF!*#REF!)),IF(#REF!="Probabilidad",(#REF!-(+#REF!*#REF!)),IF(#REF!="Impacto",#REF!,""))),""),IFERROR(IF(#REF!="Probabilidad",(#REF!-(+#REF!*#REF!)),IF(#REF!="Impacto",#REF!,"")),""))</f>
        <v/>
      </c>
      <c r="J246" s="143" t="str">
        <f>IFERROR(IF(I246="","",IF(I246&lt;='Listas y tablas'!$L$3,"Muy Baja",IF(I246&lt;='Listas y tablas'!$L$4,"Baja",IF(I246&lt;='Listas y tablas'!$L$5,"Media",IF(I246&lt;='Listas y tablas'!$L$6,"Alta","Muy Alta"))))),"")</f>
        <v/>
      </c>
      <c r="K246" s="144"/>
      <c r="L246" s="145"/>
      <c r="M246" s="141"/>
      <c r="N246" s="141"/>
      <c r="O246" s="141"/>
      <c r="P246" s="141"/>
      <c r="Q246" s="157"/>
      <c r="R246" s="141"/>
      <c r="S246" s="141"/>
      <c r="T246" s="141"/>
      <c r="U246" s="141"/>
      <c r="V246" s="158"/>
      <c r="W246" s="141"/>
      <c r="X246" s="141"/>
      <c r="Y246" s="141"/>
      <c r="Z246" s="141"/>
      <c r="AA246" s="141"/>
      <c r="AB246" s="141"/>
      <c r="AC246" s="163"/>
      <c r="AD246" s="141"/>
      <c r="AE246" s="141"/>
      <c r="AF246" s="164"/>
      <c r="AG246" s="164"/>
      <c r="AH246" s="164"/>
      <c r="AI246" s="173"/>
      <c r="AJ246" s="162"/>
      <c r="AK246" s="162"/>
      <c r="AL246" s="162"/>
      <c r="AM246" s="164"/>
      <c r="AN246" s="174"/>
      <c r="AO246" s="182"/>
      <c r="AP246" s="180"/>
      <c r="AQ246" s="180"/>
      <c r="AR246" s="180"/>
      <c r="AS246" s="180"/>
      <c r="AT246" s="180"/>
      <c r="AU246" s="180"/>
      <c r="AV246" s="181"/>
      <c r="AW246" s="180"/>
      <c r="AX246" s="180"/>
      <c r="AY246" s="190"/>
      <c r="AZ246" s="190"/>
      <c r="BA246" s="190"/>
      <c r="BB246" s="190"/>
      <c r="BC246" s="189"/>
      <c r="BD246" s="189"/>
      <c r="BE246" s="189"/>
      <c r="BF246" s="196"/>
      <c r="BG246" s="190"/>
      <c r="BH246" s="190"/>
      <c r="BI246" s="194"/>
      <c r="BJ246" s="194"/>
      <c r="BK246" s="194"/>
      <c r="BL246" s="194"/>
      <c r="BM246" s="194"/>
      <c r="BN246" s="194"/>
      <c r="BO246" s="195"/>
      <c r="BP246" s="194"/>
      <c r="BQ246" s="194"/>
      <c r="BR246" s="202"/>
      <c r="BS246" s="202"/>
      <c r="BT246" s="202"/>
      <c r="BU246" s="202"/>
      <c r="BV246" s="201"/>
      <c r="BW246" s="201"/>
      <c r="BX246" s="201"/>
      <c r="BY246" s="202"/>
      <c r="BZ246" s="202"/>
      <c r="CA246" s="202"/>
    </row>
    <row r="247" spans="1:79" ht="151.5" customHeight="1">
      <c r="A247" s="121" t="str">
        <f t="array" ref="A247">IFERROR(INDEX(Riesgos!$A$7:$M$64,MATCH(E247,INDEX(Riesgos!$A$7:$M$64,,MATCH(E$7,Riesgos!$A$6:$M$6,0)),0),MATCH(A$7,Riesgos!$A$6:$M$6,0)),"")</f>
        <v/>
      </c>
      <c r="B247" s="125" t="str">
        <f t="array" ref="B247">IFERROR(INDEX(Riesgos!$A$7:$M$64,MATCH(E247,INDEX(Riesgos!$A$7:$M$64,,MATCH(E$7,Riesgos!$A$6:$M$6,0)),0),MATCH(B$7,Riesgos!$A$6:$M$6,0)),"")</f>
        <v/>
      </c>
      <c r="C247" s="125"/>
      <c r="D247" s="126" t="str">
        <f t="array" ref="D247">IFERROR(INDEX(Riesgos!$A$7:$M$64,MATCH(E247,INDEX(Riesgos!$A$7:$M$64,,MATCH(E$7,Riesgos!$A$6:$M$6,0)),0),MATCH(D$7,Riesgos!$A$6:$M$6,0)),"")</f>
        <v/>
      </c>
      <c r="E247" s="127"/>
      <c r="F247" s="127"/>
      <c r="G247" s="128" t="str">
        <f t="shared" si="2"/>
        <v/>
      </c>
      <c r="H247" s="129"/>
      <c r="I247" s="142" t="str">
        <f>IF(A246=A247,IFERROR(IF(AND(#REF!="Probabilidad",#REF!="Probabilidad"),(#REF!-(+#REF!*#REF!)),IF(#REF!="Probabilidad",(#REF!-(+#REF!*#REF!)),IF(#REF!="Impacto",#REF!,""))),""),IFERROR(IF(#REF!="Probabilidad",(#REF!-(+#REF!*#REF!)),IF(#REF!="Impacto",#REF!,"")),""))</f>
        <v/>
      </c>
      <c r="J247" s="143" t="str">
        <f>IFERROR(IF(I247="","",IF(I247&lt;='Listas y tablas'!$L$3,"Muy Baja",IF(I247&lt;='Listas y tablas'!$L$4,"Baja",IF(I247&lt;='Listas y tablas'!$L$5,"Media",IF(I247&lt;='Listas y tablas'!$L$6,"Alta","Muy Alta"))))),"")</f>
        <v/>
      </c>
      <c r="K247" s="144"/>
      <c r="L247" s="145"/>
      <c r="M247" s="141"/>
      <c r="N247" s="141"/>
      <c r="O247" s="141"/>
      <c r="P247" s="141"/>
      <c r="Q247" s="157"/>
      <c r="R247" s="141"/>
      <c r="S247" s="141"/>
      <c r="T247" s="141"/>
      <c r="U247" s="141"/>
      <c r="V247" s="158"/>
      <c r="W247" s="141"/>
      <c r="X247" s="141"/>
      <c r="Y247" s="141"/>
      <c r="Z247" s="141"/>
      <c r="AA247" s="141"/>
      <c r="AB247" s="141"/>
      <c r="AC247" s="163"/>
      <c r="AD247" s="141"/>
      <c r="AE247" s="141"/>
      <c r="AF247" s="164"/>
      <c r="AG247" s="164"/>
      <c r="AH247" s="164"/>
      <c r="AI247" s="173"/>
      <c r="AJ247" s="162"/>
      <c r="AK247" s="162"/>
      <c r="AL247" s="162"/>
      <c r="AM247" s="164"/>
      <c r="AN247" s="174"/>
      <c r="AO247" s="182"/>
      <c r="AP247" s="180"/>
      <c r="AQ247" s="180"/>
      <c r="AR247" s="180"/>
      <c r="AS247" s="180"/>
      <c r="AT247" s="180"/>
      <c r="AU247" s="180"/>
      <c r="AV247" s="181"/>
      <c r="AW247" s="180"/>
      <c r="AX247" s="180"/>
      <c r="AY247" s="190"/>
      <c r="AZ247" s="190"/>
      <c r="BA247" s="190"/>
      <c r="BB247" s="190"/>
      <c r="BC247" s="189"/>
      <c r="BD247" s="189"/>
      <c r="BE247" s="189"/>
      <c r="BF247" s="196"/>
      <c r="BG247" s="190"/>
      <c r="BH247" s="190"/>
      <c r="BI247" s="194"/>
      <c r="BJ247" s="194"/>
      <c r="BK247" s="194"/>
      <c r="BL247" s="194"/>
      <c r="BM247" s="194"/>
      <c r="BN247" s="194"/>
      <c r="BO247" s="195"/>
      <c r="BP247" s="194"/>
      <c r="BQ247" s="194"/>
      <c r="BR247" s="202"/>
      <c r="BS247" s="202"/>
      <c r="BT247" s="202"/>
      <c r="BU247" s="202"/>
      <c r="BV247" s="201"/>
      <c r="BW247" s="201"/>
      <c r="BX247" s="201"/>
      <c r="BY247" s="202"/>
      <c r="BZ247" s="202"/>
      <c r="CA247" s="202"/>
    </row>
    <row r="248" spans="1:79" ht="151.5" customHeight="1">
      <c r="A248" s="121" t="str">
        <f t="array" ref="A248">IFERROR(INDEX(Riesgos!$A$7:$M$64,MATCH(E248,INDEX(Riesgos!$A$7:$M$64,,MATCH(E$7,Riesgos!$A$6:$M$6,0)),0),MATCH(A$7,Riesgos!$A$6:$M$6,0)),"")</f>
        <v/>
      </c>
      <c r="B248" s="125" t="str">
        <f t="array" ref="B248">IFERROR(INDEX(Riesgos!$A$7:$M$64,MATCH(E248,INDEX(Riesgos!$A$7:$M$64,,MATCH(E$7,Riesgos!$A$6:$M$6,0)),0),MATCH(B$7,Riesgos!$A$6:$M$6,0)),"")</f>
        <v/>
      </c>
      <c r="C248" s="125"/>
      <c r="D248" s="126" t="str">
        <f t="array" ref="D248">IFERROR(INDEX(Riesgos!$A$7:$M$64,MATCH(E248,INDEX(Riesgos!$A$7:$M$64,,MATCH(E$7,Riesgos!$A$6:$M$6,0)),0),MATCH(D$7,Riesgos!$A$6:$M$6,0)),"")</f>
        <v/>
      </c>
      <c r="E248" s="127"/>
      <c r="F248" s="127"/>
      <c r="G248" s="128" t="str">
        <f t="shared" si="2"/>
        <v/>
      </c>
      <c r="H248" s="129"/>
      <c r="I248" s="142" t="str">
        <f>IF(A247=A248,IFERROR(IF(AND(#REF!="Probabilidad",#REF!="Probabilidad"),(#REF!-(+#REF!*#REF!)),IF(#REF!="Probabilidad",(#REF!-(+#REF!*#REF!)),IF(#REF!="Impacto",#REF!,""))),""),IFERROR(IF(#REF!="Probabilidad",(#REF!-(+#REF!*#REF!)),IF(#REF!="Impacto",#REF!,"")),""))</f>
        <v/>
      </c>
      <c r="J248" s="143" t="str">
        <f>IFERROR(IF(I248="","",IF(I248&lt;='Listas y tablas'!$L$3,"Muy Baja",IF(I248&lt;='Listas y tablas'!$L$4,"Baja",IF(I248&lt;='Listas y tablas'!$L$5,"Media",IF(I248&lt;='Listas y tablas'!$L$6,"Alta","Muy Alta"))))),"")</f>
        <v/>
      </c>
      <c r="K248" s="144"/>
      <c r="L248" s="145"/>
      <c r="M248" s="141"/>
      <c r="N248" s="141"/>
      <c r="O248" s="141"/>
      <c r="P248" s="141"/>
      <c r="Q248" s="157"/>
      <c r="R248" s="141"/>
      <c r="S248" s="141"/>
      <c r="T248" s="141"/>
      <c r="U248" s="141"/>
      <c r="V248" s="158"/>
      <c r="W248" s="141"/>
      <c r="X248" s="141"/>
      <c r="Y248" s="141"/>
      <c r="Z248" s="141"/>
      <c r="AA248" s="141"/>
      <c r="AB248" s="141"/>
      <c r="AC248" s="163"/>
      <c r="AD248" s="141"/>
      <c r="AE248" s="141"/>
      <c r="AF248" s="164"/>
      <c r="AG248" s="164"/>
      <c r="AH248" s="164"/>
      <c r="AI248" s="173"/>
      <c r="AJ248" s="162"/>
      <c r="AK248" s="162"/>
      <c r="AL248" s="162"/>
      <c r="AM248" s="164"/>
      <c r="AN248" s="174"/>
      <c r="AO248" s="182"/>
      <c r="AP248" s="180"/>
      <c r="AQ248" s="180"/>
      <c r="AR248" s="180"/>
      <c r="AS248" s="180"/>
      <c r="AT248" s="180"/>
      <c r="AU248" s="180"/>
      <c r="AV248" s="181"/>
      <c r="AW248" s="180"/>
      <c r="AX248" s="180"/>
      <c r="AY248" s="190"/>
      <c r="AZ248" s="190"/>
      <c r="BA248" s="190"/>
      <c r="BB248" s="190"/>
      <c r="BC248" s="189"/>
      <c r="BD248" s="189"/>
      <c r="BE248" s="189"/>
      <c r="BF248" s="196"/>
      <c r="BG248" s="190"/>
      <c r="BH248" s="190"/>
      <c r="BI248" s="194"/>
      <c r="BJ248" s="194"/>
      <c r="BK248" s="194"/>
      <c r="BL248" s="194"/>
      <c r="BM248" s="194"/>
      <c r="BN248" s="194"/>
      <c r="BO248" s="195"/>
      <c r="BP248" s="194"/>
      <c r="BQ248" s="194"/>
      <c r="BR248" s="202"/>
      <c r="BS248" s="202"/>
      <c r="BT248" s="202"/>
      <c r="BU248" s="202"/>
      <c r="BV248" s="201"/>
      <c r="BW248" s="201"/>
      <c r="BX248" s="201"/>
      <c r="BY248" s="202"/>
      <c r="BZ248" s="202"/>
      <c r="CA248" s="202"/>
    </row>
    <row r="249" spans="1:79" ht="151.5" customHeight="1">
      <c r="A249" s="121" t="str">
        <f t="array" ref="A249">IFERROR(INDEX(Riesgos!$A$7:$M$64,MATCH(E249,INDEX(Riesgos!$A$7:$M$64,,MATCH(E$7,Riesgos!$A$6:$M$6,0)),0),MATCH(A$7,Riesgos!$A$6:$M$6,0)),"")</f>
        <v/>
      </c>
      <c r="B249" s="125" t="str">
        <f t="array" ref="B249">IFERROR(INDEX(Riesgos!$A$7:$M$64,MATCH(E249,INDEX(Riesgos!$A$7:$M$64,,MATCH(E$7,Riesgos!$A$6:$M$6,0)),0),MATCH(B$7,Riesgos!$A$6:$M$6,0)),"")</f>
        <v/>
      </c>
      <c r="C249" s="125"/>
      <c r="D249" s="126" t="str">
        <f t="array" ref="D249">IFERROR(INDEX(Riesgos!$A$7:$M$64,MATCH(E249,INDEX(Riesgos!$A$7:$M$64,,MATCH(E$7,Riesgos!$A$6:$M$6,0)),0),MATCH(D$7,Riesgos!$A$6:$M$6,0)),"")</f>
        <v/>
      </c>
      <c r="E249" s="127"/>
      <c r="F249" s="127"/>
      <c r="G249" s="128" t="str">
        <f t="shared" si="2"/>
        <v/>
      </c>
      <c r="H249" s="129"/>
      <c r="I249" s="142" t="str">
        <f>IF(A248=A249,IFERROR(IF(AND(#REF!="Probabilidad",#REF!="Probabilidad"),(#REF!-(+#REF!*#REF!)),IF(#REF!="Probabilidad",(#REF!-(+#REF!*#REF!)),IF(#REF!="Impacto",#REF!,""))),""),IFERROR(IF(#REF!="Probabilidad",(#REF!-(+#REF!*#REF!)),IF(#REF!="Impacto",#REF!,"")),""))</f>
        <v/>
      </c>
      <c r="J249" s="143" t="str">
        <f>IFERROR(IF(I249="","",IF(I249&lt;='Listas y tablas'!$L$3,"Muy Baja",IF(I249&lt;='Listas y tablas'!$L$4,"Baja",IF(I249&lt;='Listas y tablas'!$L$5,"Media",IF(I249&lt;='Listas y tablas'!$L$6,"Alta","Muy Alta"))))),"")</f>
        <v/>
      </c>
      <c r="K249" s="144"/>
      <c r="L249" s="145"/>
      <c r="M249" s="141"/>
      <c r="N249" s="141"/>
      <c r="O249" s="141"/>
      <c r="P249" s="141"/>
      <c r="Q249" s="157"/>
      <c r="R249" s="141"/>
      <c r="S249" s="141"/>
      <c r="T249" s="141"/>
      <c r="U249" s="141"/>
      <c r="V249" s="158"/>
      <c r="W249" s="141"/>
      <c r="X249" s="141"/>
      <c r="Y249" s="141"/>
      <c r="Z249" s="141"/>
      <c r="AA249" s="141"/>
      <c r="AB249" s="141"/>
      <c r="AC249" s="163"/>
      <c r="AD249" s="141"/>
      <c r="AE249" s="141"/>
      <c r="AF249" s="164"/>
      <c r="AG249" s="164"/>
      <c r="AH249" s="164"/>
      <c r="AI249" s="173"/>
      <c r="AJ249" s="162"/>
      <c r="AK249" s="162"/>
      <c r="AL249" s="162"/>
      <c r="AM249" s="164"/>
      <c r="AN249" s="174"/>
      <c r="AO249" s="182"/>
      <c r="AP249" s="180"/>
      <c r="AQ249" s="180"/>
      <c r="AR249" s="180"/>
      <c r="AS249" s="180"/>
      <c r="AT249" s="180"/>
      <c r="AU249" s="180"/>
      <c r="AV249" s="181"/>
      <c r="AW249" s="180"/>
      <c r="AX249" s="180"/>
      <c r="AY249" s="190"/>
      <c r="AZ249" s="190"/>
      <c r="BA249" s="190"/>
      <c r="BB249" s="190"/>
      <c r="BC249" s="189"/>
      <c r="BD249" s="189"/>
      <c r="BE249" s="189"/>
      <c r="BF249" s="196"/>
      <c r="BG249" s="190"/>
      <c r="BH249" s="190"/>
      <c r="BI249" s="194"/>
      <c r="BJ249" s="194"/>
      <c r="BK249" s="194"/>
      <c r="BL249" s="194"/>
      <c r="BM249" s="194"/>
      <c r="BN249" s="194"/>
      <c r="BO249" s="195"/>
      <c r="BP249" s="194"/>
      <c r="BQ249" s="194"/>
      <c r="BR249" s="202"/>
      <c r="BS249" s="202"/>
      <c r="BT249" s="202"/>
      <c r="BU249" s="202"/>
      <c r="BV249" s="201"/>
      <c r="BW249" s="201"/>
      <c r="BX249" s="201"/>
      <c r="BY249" s="202"/>
      <c r="BZ249" s="202"/>
      <c r="CA249" s="202"/>
    </row>
    <row r="250" spans="1:79" ht="151.5" customHeight="1">
      <c r="A250" s="121" t="str">
        <f t="array" ref="A250">IFERROR(INDEX(Riesgos!$A$7:$M$64,MATCH(E250,INDEX(Riesgos!$A$7:$M$64,,MATCH(E$7,Riesgos!$A$6:$M$6,0)),0),MATCH(A$7,Riesgos!$A$6:$M$6,0)),"")</f>
        <v/>
      </c>
      <c r="B250" s="125" t="str">
        <f t="array" ref="B250">IFERROR(INDEX(Riesgos!$A$7:$M$64,MATCH(E250,INDEX(Riesgos!$A$7:$M$64,,MATCH(E$7,Riesgos!$A$6:$M$6,0)),0),MATCH(B$7,Riesgos!$A$6:$M$6,0)),"")</f>
        <v/>
      </c>
      <c r="C250" s="125"/>
      <c r="D250" s="126" t="str">
        <f t="array" ref="D250">IFERROR(INDEX(Riesgos!$A$7:$M$64,MATCH(E250,INDEX(Riesgos!$A$7:$M$64,,MATCH(E$7,Riesgos!$A$6:$M$6,0)),0),MATCH(D$7,Riesgos!$A$6:$M$6,0)),"")</f>
        <v/>
      </c>
      <c r="E250" s="127"/>
      <c r="F250" s="127"/>
      <c r="G250" s="128" t="str">
        <f t="shared" si="2"/>
        <v/>
      </c>
      <c r="H250" s="129"/>
      <c r="I250" s="142" t="str">
        <f>IF(A249=A250,IFERROR(IF(AND(#REF!="Probabilidad",#REF!="Probabilidad"),(#REF!-(+#REF!*#REF!)),IF(#REF!="Probabilidad",(#REF!-(+#REF!*#REF!)),IF(#REF!="Impacto",#REF!,""))),""),IFERROR(IF(#REF!="Probabilidad",(#REF!-(+#REF!*#REF!)),IF(#REF!="Impacto",#REF!,"")),""))</f>
        <v/>
      </c>
      <c r="J250" s="143" t="str">
        <f>IFERROR(IF(I250="","",IF(I250&lt;='Listas y tablas'!$L$3,"Muy Baja",IF(I250&lt;='Listas y tablas'!$L$4,"Baja",IF(I250&lt;='Listas y tablas'!$L$5,"Media",IF(I250&lt;='Listas y tablas'!$L$6,"Alta","Muy Alta"))))),"")</f>
        <v/>
      </c>
      <c r="K250" s="144"/>
      <c r="L250" s="145"/>
      <c r="M250" s="141"/>
      <c r="N250" s="141"/>
      <c r="O250" s="141"/>
      <c r="P250" s="141"/>
      <c r="Q250" s="157"/>
      <c r="R250" s="141"/>
      <c r="S250" s="141"/>
      <c r="T250" s="141"/>
      <c r="U250" s="141"/>
      <c r="V250" s="158"/>
      <c r="W250" s="141"/>
      <c r="X250" s="141"/>
      <c r="Y250" s="141"/>
      <c r="Z250" s="141"/>
      <c r="AA250" s="141"/>
      <c r="AB250" s="141"/>
      <c r="AC250" s="163"/>
      <c r="AD250" s="141"/>
      <c r="AE250" s="141"/>
      <c r="AF250" s="164"/>
      <c r="AG250" s="164"/>
      <c r="AH250" s="164"/>
      <c r="AI250" s="173"/>
      <c r="AJ250" s="162"/>
      <c r="AK250" s="162"/>
      <c r="AL250" s="162"/>
      <c r="AM250" s="164"/>
      <c r="AN250" s="174"/>
      <c r="AO250" s="182"/>
      <c r="AP250" s="180"/>
      <c r="AQ250" s="180"/>
      <c r="AR250" s="180"/>
      <c r="AS250" s="180"/>
      <c r="AT250" s="180"/>
      <c r="AU250" s="180"/>
      <c r="AV250" s="181"/>
      <c r="AW250" s="180"/>
      <c r="AX250" s="180"/>
      <c r="AY250" s="190"/>
      <c r="AZ250" s="190"/>
      <c r="BA250" s="190"/>
      <c r="BB250" s="190"/>
      <c r="BC250" s="189"/>
      <c r="BD250" s="189"/>
      <c r="BE250" s="189"/>
      <c r="BF250" s="196"/>
      <c r="BG250" s="190"/>
      <c r="BH250" s="190"/>
      <c r="BI250" s="194"/>
      <c r="BJ250" s="194"/>
      <c r="BK250" s="194"/>
      <c r="BL250" s="194"/>
      <c r="BM250" s="194"/>
      <c r="BN250" s="194"/>
      <c r="BO250" s="195"/>
      <c r="BP250" s="194"/>
      <c r="BQ250" s="194"/>
      <c r="BR250" s="202"/>
      <c r="BS250" s="202"/>
      <c r="BT250" s="202"/>
      <c r="BU250" s="202"/>
      <c r="BV250" s="201"/>
      <c r="BW250" s="201"/>
      <c r="BX250" s="201"/>
      <c r="BY250" s="202"/>
      <c r="BZ250" s="202"/>
      <c r="CA250" s="202"/>
    </row>
    <row r="251" spans="1:79" ht="151.5" customHeight="1">
      <c r="A251" s="121" t="str">
        <f t="array" ref="A251">IFERROR(INDEX(Riesgos!$A$7:$M$64,MATCH(E251,INDEX(Riesgos!$A$7:$M$64,,MATCH(E$7,Riesgos!$A$6:$M$6,0)),0),MATCH(A$7,Riesgos!$A$6:$M$6,0)),"")</f>
        <v/>
      </c>
      <c r="B251" s="125" t="str">
        <f t="array" ref="B251">IFERROR(INDEX(Riesgos!$A$7:$M$64,MATCH(E251,INDEX(Riesgos!$A$7:$M$64,,MATCH(E$7,Riesgos!$A$6:$M$6,0)),0),MATCH(B$7,Riesgos!$A$6:$M$6,0)),"")</f>
        <v/>
      </c>
      <c r="C251" s="125"/>
      <c r="D251" s="126" t="str">
        <f t="array" ref="D251">IFERROR(INDEX(Riesgos!$A$7:$M$64,MATCH(E251,INDEX(Riesgos!$A$7:$M$64,,MATCH(E$7,Riesgos!$A$6:$M$6,0)),0),MATCH(D$7,Riesgos!$A$6:$M$6,0)),"")</f>
        <v/>
      </c>
      <c r="E251" s="127"/>
      <c r="F251" s="127"/>
      <c r="G251" s="128" t="str">
        <f t="shared" si="2"/>
        <v/>
      </c>
      <c r="H251" s="129"/>
      <c r="I251" s="142" t="str">
        <f>IF(A250=A251,IFERROR(IF(AND(#REF!="Probabilidad",#REF!="Probabilidad"),(#REF!-(+#REF!*#REF!)),IF(#REF!="Probabilidad",(#REF!-(+#REF!*#REF!)),IF(#REF!="Impacto",#REF!,""))),""),IFERROR(IF(#REF!="Probabilidad",(#REF!-(+#REF!*#REF!)),IF(#REF!="Impacto",#REF!,"")),""))</f>
        <v/>
      </c>
      <c r="J251" s="143" t="str">
        <f>IFERROR(IF(I251="","",IF(I251&lt;='Listas y tablas'!$L$3,"Muy Baja",IF(I251&lt;='Listas y tablas'!$L$4,"Baja",IF(I251&lt;='Listas y tablas'!$L$5,"Media",IF(I251&lt;='Listas y tablas'!$L$6,"Alta","Muy Alta"))))),"")</f>
        <v/>
      </c>
      <c r="K251" s="144"/>
      <c r="L251" s="145"/>
      <c r="M251" s="141"/>
      <c r="N251" s="141"/>
      <c r="O251" s="141"/>
      <c r="P251" s="141"/>
      <c r="Q251" s="157"/>
      <c r="R251" s="141"/>
      <c r="S251" s="141"/>
      <c r="T251" s="141"/>
      <c r="U251" s="141"/>
      <c r="V251" s="158"/>
      <c r="W251" s="141"/>
      <c r="X251" s="141"/>
      <c r="Y251" s="141"/>
      <c r="Z251" s="141"/>
      <c r="AA251" s="141"/>
      <c r="AB251" s="141"/>
      <c r="AC251" s="163"/>
      <c r="AD251" s="141"/>
      <c r="AE251" s="141"/>
      <c r="AF251" s="164"/>
      <c r="AG251" s="164"/>
      <c r="AH251" s="164"/>
      <c r="AI251" s="173"/>
      <c r="AJ251" s="162"/>
      <c r="AK251" s="162"/>
      <c r="AL251" s="162"/>
      <c r="AM251" s="164"/>
      <c r="AN251" s="174"/>
      <c r="AO251" s="182"/>
      <c r="AP251" s="180"/>
      <c r="AQ251" s="180"/>
      <c r="AR251" s="180"/>
      <c r="AS251" s="180"/>
      <c r="AT251" s="180"/>
      <c r="AU251" s="180"/>
      <c r="AV251" s="181"/>
      <c r="AW251" s="180"/>
      <c r="AX251" s="180"/>
      <c r="AY251" s="190"/>
      <c r="AZ251" s="190"/>
      <c r="BA251" s="190"/>
      <c r="BB251" s="190"/>
      <c r="BC251" s="189"/>
      <c r="BD251" s="189"/>
      <c r="BE251" s="189"/>
      <c r="BF251" s="196"/>
      <c r="BG251" s="190"/>
      <c r="BH251" s="190"/>
      <c r="BI251" s="194"/>
      <c r="BJ251" s="194"/>
      <c r="BK251" s="194"/>
      <c r="BL251" s="194"/>
      <c r="BM251" s="194"/>
      <c r="BN251" s="194"/>
      <c r="BO251" s="195"/>
      <c r="BP251" s="194"/>
      <c r="BQ251" s="194"/>
      <c r="BR251" s="202"/>
      <c r="BS251" s="202"/>
      <c r="BT251" s="202"/>
      <c r="BU251" s="202"/>
      <c r="BV251" s="201"/>
      <c r="BW251" s="201"/>
      <c r="BX251" s="201"/>
      <c r="BY251" s="202"/>
      <c r="BZ251" s="202"/>
      <c r="CA251" s="202"/>
    </row>
    <row r="252" spans="1:79" ht="151.5" customHeight="1">
      <c r="A252" s="121" t="str">
        <f t="array" ref="A252">IFERROR(INDEX(Riesgos!$A$7:$M$64,MATCH(E252,INDEX(Riesgos!$A$7:$M$64,,MATCH(E$7,Riesgos!$A$6:$M$6,0)),0),MATCH(A$7,Riesgos!$A$6:$M$6,0)),"")</f>
        <v/>
      </c>
      <c r="B252" s="125" t="str">
        <f t="array" ref="B252">IFERROR(INDEX(Riesgos!$A$7:$M$64,MATCH(E252,INDEX(Riesgos!$A$7:$M$64,,MATCH(E$7,Riesgos!$A$6:$M$6,0)),0),MATCH(B$7,Riesgos!$A$6:$M$6,0)),"")</f>
        <v/>
      </c>
      <c r="C252" s="125"/>
      <c r="D252" s="126" t="str">
        <f t="array" ref="D252">IFERROR(INDEX(Riesgos!$A$7:$M$64,MATCH(E252,INDEX(Riesgos!$A$7:$M$64,,MATCH(E$7,Riesgos!$A$6:$M$6,0)),0),MATCH(D$7,Riesgos!$A$6:$M$6,0)),"")</f>
        <v/>
      </c>
      <c r="E252" s="127"/>
      <c r="F252" s="127"/>
      <c r="G252" s="128" t="str">
        <f t="shared" si="2"/>
        <v/>
      </c>
      <c r="H252" s="129"/>
      <c r="I252" s="142" t="str">
        <f>IF(A251=A252,IFERROR(IF(AND(#REF!="Probabilidad",#REF!="Probabilidad"),(#REF!-(+#REF!*#REF!)),IF(#REF!="Probabilidad",(#REF!-(+#REF!*#REF!)),IF(#REF!="Impacto",#REF!,""))),""),IFERROR(IF(#REF!="Probabilidad",(#REF!-(+#REF!*#REF!)),IF(#REF!="Impacto",#REF!,"")),""))</f>
        <v/>
      </c>
      <c r="J252" s="143" t="str">
        <f>IFERROR(IF(I252="","",IF(I252&lt;='Listas y tablas'!$L$3,"Muy Baja",IF(I252&lt;='Listas y tablas'!$L$4,"Baja",IF(I252&lt;='Listas y tablas'!$L$5,"Media",IF(I252&lt;='Listas y tablas'!$L$6,"Alta","Muy Alta"))))),"")</f>
        <v/>
      </c>
      <c r="K252" s="144"/>
      <c r="L252" s="145"/>
      <c r="M252" s="141"/>
      <c r="N252" s="141"/>
      <c r="O252" s="141"/>
      <c r="P252" s="141"/>
      <c r="Q252" s="157"/>
      <c r="R252" s="141"/>
      <c r="S252" s="141"/>
      <c r="T252" s="141"/>
      <c r="U252" s="141"/>
      <c r="V252" s="158"/>
      <c r="W252" s="141"/>
      <c r="X252" s="141"/>
      <c r="Y252" s="141"/>
      <c r="Z252" s="141"/>
      <c r="AA252" s="141"/>
      <c r="AB252" s="141"/>
      <c r="AC252" s="163"/>
      <c r="AD252" s="141"/>
      <c r="AE252" s="141"/>
      <c r="AF252" s="164"/>
      <c r="AG252" s="164"/>
      <c r="AH252" s="164"/>
      <c r="AI252" s="173"/>
      <c r="AJ252" s="162"/>
      <c r="AK252" s="162"/>
      <c r="AL252" s="162"/>
      <c r="AM252" s="164"/>
      <c r="AN252" s="174"/>
      <c r="AO252" s="182"/>
      <c r="AP252" s="180"/>
      <c r="AQ252" s="180"/>
      <c r="AR252" s="180"/>
      <c r="AS252" s="180"/>
      <c r="AT252" s="180"/>
      <c r="AU252" s="180"/>
      <c r="AV252" s="181"/>
      <c r="AW252" s="180"/>
      <c r="AX252" s="180"/>
      <c r="AY252" s="190"/>
      <c r="AZ252" s="190"/>
      <c r="BA252" s="190"/>
      <c r="BB252" s="190"/>
      <c r="BC252" s="189"/>
      <c r="BD252" s="189"/>
      <c r="BE252" s="189"/>
      <c r="BF252" s="196"/>
      <c r="BG252" s="190"/>
      <c r="BH252" s="190"/>
      <c r="BI252" s="194"/>
      <c r="BJ252" s="194"/>
      <c r="BK252" s="194"/>
      <c r="BL252" s="194"/>
      <c r="BM252" s="194"/>
      <c r="BN252" s="194"/>
      <c r="BO252" s="195"/>
      <c r="BP252" s="194"/>
      <c r="BQ252" s="194"/>
      <c r="BR252" s="202"/>
      <c r="BS252" s="202"/>
      <c r="BT252" s="202"/>
      <c r="BU252" s="202"/>
      <c r="BV252" s="201"/>
      <c r="BW252" s="201"/>
      <c r="BX252" s="201"/>
      <c r="BY252" s="202"/>
      <c r="BZ252" s="202"/>
      <c r="CA252" s="202"/>
    </row>
    <row r="253" spans="1:79" ht="151.5" customHeight="1">
      <c r="A253" s="121" t="str">
        <f t="array" ref="A253">IFERROR(INDEX(Riesgos!$A$7:$M$64,MATCH(E253,INDEX(Riesgos!$A$7:$M$64,,MATCH(E$7,Riesgos!$A$6:$M$6,0)),0),MATCH(A$7,Riesgos!$A$6:$M$6,0)),"")</f>
        <v/>
      </c>
      <c r="B253" s="125" t="str">
        <f t="array" ref="B253">IFERROR(INDEX(Riesgos!$A$7:$M$64,MATCH(E253,INDEX(Riesgos!$A$7:$M$64,,MATCH(E$7,Riesgos!$A$6:$M$6,0)),0),MATCH(B$7,Riesgos!$A$6:$M$6,0)),"")</f>
        <v/>
      </c>
      <c r="C253" s="125"/>
      <c r="D253" s="126" t="str">
        <f t="array" ref="D253">IFERROR(INDEX(Riesgos!$A$7:$M$64,MATCH(E253,INDEX(Riesgos!$A$7:$M$64,,MATCH(E$7,Riesgos!$A$6:$M$6,0)),0),MATCH(D$7,Riesgos!$A$6:$M$6,0)),"")</f>
        <v/>
      </c>
      <c r="E253" s="127"/>
      <c r="F253" s="127"/>
      <c r="G253" s="128" t="str">
        <f t="shared" si="2"/>
        <v/>
      </c>
      <c r="H253" s="129"/>
      <c r="I253" s="142" t="str">
        <f>IF(A252=A253,IFERROR(IF(AND(#REF!="Probabilidad",#REF!="Probabilidad"),(#REF!-(+#REF!*#REF!)),IF(#REF!="Probabilidad",(#REF!-(+#REF!*#REF!)),IF(#REF!="Impacto",#REF!,""))),""),IFERROR(IF(#REF!="Probabilidad",(#REF!-(+#REF!*#REF!)),IF(#REF!="Impacto",#REF!,"")),""))</f>
        <v/>
      </c>
      <c r="J253" s="143" t="str">
        <f>IFERROR(IF(I253="","",IF(I253&lt;='Listas y tablas'!$L$3,"Muy Baja",IF(I253&lt;='Listas y tablas'!$L$4,"Baja",IF(I253&lt;='Listas y tablas'!$L$5,"Media",IF(I253&lt;='Listas y tablas'!$L$6,"Alta","Muy Alta"))))),"")</f>
        <v/>
      </c>
      <c r="K253" s="144"/>
      <c r="L253" s="145"/>
      <c r="M253" s="141"/>
      <c r="N253" s="141"/>
      <c r="O253" s="141"/>
      <c r="P253" s="141"/>
      <c r="Q253" s="157"/>
      <c r="R253" s="141"/>
      <c r="S253" s="141"/>
      <c r="T253" s="141"/>
      <c r="U253" s="141"/>
      <c r="V253" s="158"/>
      <c r="W253" s="141"/>
      <c r="X253" s="141"/>
      <c r="Y253" s="141"/>
      <c r="Z253" s="141"/>
      <c r="AA253" s="141"/>
      <c r="AB253" s="141"/>
      <c r="AC253" s="163"/>
      <c r="AD253" s="141"/>
      <c r="AE253" s="141"/>
      <c r="AF253" s="164"/>
      <c r="AG253" s="164"/>
      <c r="AH253" s="164"/>
      <c r="AI253" s="173"/>
      <c r="AJ253" s="162"/>
      <c r="AK253" s="162"/>
      <c r="AL253" s="162"/>
      <c r="AM253" s="164"/>
      <c r="AN253" s="174"/>
      <c r="AO253" s="182"/>
      <c r="AP253" s="180"/>
      <c r="AQ253" s="180"/>
      <c r="AR253" s="180"/>
      <c r="AS253" s="180"/>
      <c r="AT253" s="180"/>
      <c r="AU253" s="180"/>
      <c r="AV253" s="181"/>
      <c r="AW253" s="180"/>
      <c r="AX253" s="180"/>
      <c r="AY253" s="190"/>
      <c r="AZ253" s="190"/>
      <c r="BA253" s="190"/>
      <c r="BB253" s="190"/>
      <c r="BC253" s="189"/>
      <c r="BD253" s="189"/>
      <c r="BE253" s="189"/>
      <c r="BF253" s="196"/>
      <c r="BG253" s="190"/>
      <c r="BH253" s="190"/>
      <c r="BI253" s="194"/>
      <c r="BJ253" s="194"/>
      <c r="BK253" s="194"/>
      <c r="BL253" s="194"/>
      <c r="BM253" s="194"/>
      <c r="BN253" s="194"/>
      <c r="BO253" s="195"/>
      <c r="BP253" s="194"/>
      <c r="BQ253" s="194"/>
      <c r="BR253" s="202"/>
      <c r="BS253" s="202"/>
      <c r="BT253" s="202"/>
      <c r="BU253" s="202"/>
      <c r="BV253" s="201"/>
      <c r="BW253" s="201"/>
      <c r="BX253" s="201"/>
      <c r="BY253" s="202"/>
      <c r="BZ253" s="202"/>
      <c r="CA253" s="202"/>
    </row>
    <row r="254" spans="1:79" ht="49.5" customHeight="1">
      <c r="A254" s="205"/>
      <c r="B254" s="205"/>
      <c r="C254" s="205"/>
      <c r="D254" s="206" t="s">
        <v>114</v>
      </c>
      <c r="E254" s="206" t="s">
        <v>114</v>
      </c>
      <c r="F254" s="206"/>
      <c r="G254" s="206"/>
      <c r="H254" s="206"/>
      <c r="I254" s="206"/>
      <c r="J254" s="206"/>
      <c r="K254" s="206"/>
      <c r="L254" s="141"/>
      <c r="M254" s="141"/>
      <c r="N254" s="141"/>
      <c r="O254" s="141"/>
      <c r="P254" s="141"/>
      <c r="Q254" s="157"/>
      <c r="R254" s="141"/>
      <c r="S254" s="141"/>
      <c r="T254" s="141"/>
      <c r="U254" s="141"/>
      <c r="V254" s="158"/>
      <c r="W254" s="141"/>
      <c r="X254" s="141"/>
      <c r="Y254" s="141"/>
      <c r="Z254" s="141"/>
      <c r="AA254" s="141"/>
      <c r="AB254" s="141"/>
      <c r="AC254" s="163"/>
      <c r="AD254" s="141"/>
      <c r="AE254" s="141"/>
      <c r="AF254" s="141"/>
      <c r="AG254" s="141"/>
      <c r="AH254" s="141"/>
      <c r="AI254" s="158"/>
      <c r="AJ254" s="158"/>
      <c r="AK254" s="141"/>
      <c r="AL254" s="141"/>
      <c r="AM254" s="141"/>
      <c r="AN254" s="208"/>
      <c r="AO254" s="209"/>
      <c r="AP254" s="180"/>
      <c r="AQ254" s="180"/>
      <c r="AR254" s="180"/>
      <c r="AS254" s="180"/>
      <c r="AT254" s="180"/>
      <c r="AU254" s="180"/>
      <c r="AV254" s="181"/>
      <c r="AW254" s="180"/>
      <c r="AX254" s="180"/>
      <c r="AY254" s="180"/>
      <c r="AZ254" s="180"/>
      <c r="BA254" s="180"/>
      <c r="BB254" s="180"/>
      <c r="BC254" s="180"/>
      <c r="BD254" s="180"/>
      <c r="BE254" s="180"/>
      <c r="BF254" s="210"/>
      <c r="BG254" s="180"/>
      <c r="BH254" s="180"/>
      <c r="BI254" s="194"/>
      <c r="BJ254" s="194"/>
      <c r="BK254" s="194"/>
      <c r="BL254" s="194"/>
      <c r="BM254" s="194"/>
      <c r="BN254" s="194"/>
      <c r="BO254" s="195"/>
      <c r="BP254" s="194"/>
      <c r="BQ254" s="194"/>
      <c r="BR254" s="194"/>
      <c r="BS254" s="194"/>
      <c r="BT254" s="194"/>
      <c r="BU254" s="194"/>
      <c r="BV254" s="194"/>
      <c r="BW254" s="194"/>
      <c r="BX254" s="194"/>
      <c r="BY254" s="194"/>
      <c r="BZ254" s="194"/>
      <c r="CA254" s="194"/>
    </row>
    <row r="255" spans="1:79" ht="16.5" customHeight="1">
      <c r="A255" s="207" t="s">
        <v>108</v>
      </c>
      <c r="B255" s="207" t="s">
        <v>108</v>
      </c>
      <c r="C255" s="207"/>
      <c r="D255" s="207" t="s">
        <v>108</v>
      </c>
      <c r="E255" s="131" t="s">
        <v>108</v>
      </c>
      <c r="F255" s="131"/>
      <c r="G255" s="131" t="s">
        <v>108</v>
      </c>
      <c r="H255" s="131" t="s">
        <v>108</v>
      </c>
      <c r="I255" s="131" t="s">
        <v>108</v>
      </c>
      <c r="J255" s="131" t="s">
        <v>108</v>
      </c>
      <c r="K255" s="131" t="s">
        <v>108</v>
      </c>
      <c r="L255" s="131" t="s">
        <v>108</v>
      </c>
      <c r="M255" s="131" t="s">
        <v>108</v>
      </c>
      <c r="N255" s="131" t="s">
        <v>108</v>
      </c>
      <c r="O255" s="131" t="s">
        <v>108</v>
      </c>
      <c r="P255" s="131" t="s">
        <v>108</v>
      </c>
      <c r="Q255" s="131" t="s">
        <v>108</v>
      </c>
      <c r="R255" s="131" t="s">
        <v>108</v>
      </c>
      <c r="S255" s="131" t="s">
        <v>108</v>
      </c>
      <c r="T255" s="131" t="s">
        <v>108</v>
      </c>
      <c r="U255" s="131" t="s">
        <v>108</v>
      </c>
      <c r="V255" s="131" t="s">
        <v>108</v>
      </c>
      <c r="W255" s="131"/>
      <c r="X255" s="131" t="s">
        <v>108</v>
      </c>
      <c r="Y255" s="131"/>
      <c r="Z255" s="131"/>
      <c r="AA255" s="131"/>
      <c r="AB255" s="131"/>
      <c r="AC255" s="131"/>
      <c r="AD255" s="131"/>
      <c r="AE255" s="131"/>
      <c r="AF255" s="131"/>
      <c r="AG255" s="131" t="s">
        <v>108</v>
      </c>
      <c r="AH255" s="131"/>
      <c r="AI255" s="131"/>
      <c r="AJ255" s="131"/>
      <c r="AK255" s="131"/>
      <c r="AL255" s="131"/>
      <c r="AM255" s="131"/>
      <c r="AN255" s="131"/>
      <c r="AO255" s="131"/>
      <c r="AP255" s="131"/>
      <c r="AQ255" s="131" t="s">
        <v>108</v>
      </c>
      <c r="AR255" s="131"/>
      <c r="AS255" s="131"/>
      <c r="AT255" s="131"/>
      <c r="AU255" s="131"/>
      <c r="AV255" s="131"/>
      <c r="AW255" s="131"/>
      <c r="AX255" s="131"/>
      <c r="AY255" s="131"/>
      <c r="AZ255" s="131" t="s">
        <v>108</v>
      </c>
      <c r="BA255" s="131"/>
      <c r="BB255" s="131"/>
      <c r="BC255" s="131"/>
      <c r="BD255" s="131"/>
      <c r="BE255" s="131"/>
      <c r="BF255" s="131"/>
      <c r="BG255" s="131"/>
      <c r="BH255" s="131"/>
      <c r="BI255" s="131"/>
      <c r="BJ255" s="131" t="s">
        <v>108</v>
      </c>
      <c r="BK255" s="131"/>
      <c r="BL255" s="131"/>
      <c r="BM255" s="131"/>
      <c r="BN255" s="131"/>
      <c r="BO255" s="131"/>
      <c r="BP255" s="131"/>
      <c r="BQ255" s="131"/>
      <c r="BR255" s="131"/>
      <c r="BS255" s="131" t="s">
        <v>108</v>
      </c>
      <c r="BT255" s="131"/>
      <c r="BU255" s="131"/>
      <c r="BV255" s="131"/>
      <c r="BW255" s="131"/>
      <c r="BX255" s="131"/>
      <c r="BY255" s="131"/>
      <c r="BZ255" s="131"/>
      <c r="CA255" s="131"/>
    </row>
    <row r="256" spans="1:79" ht="16.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row>
    <row r="257" spans="1:79" ht="16.5" customHeight="1">
      <c r="A257" s="207"/>
      <c r="B257" s="207"/>
      <c r="C257" s="207"/>
      <c r="D257" s="207"/>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row>
    <row r="258" spans="1:79" ht="16.5" customHeight="1">
      <c r="A258" s="207"/>
      <c r="B258" s="207"/>
      <c r="C258" s="207"/>
      <c r="D258" s="207"/>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row>
    <row r="259" spans="1:79" ht="16.5" customHeight="1">
      <c r="A259" s="207"/>
      <c r="B259" s="207"/>
      <c r="C259" s="207"/>
      <c r="D259" s="207"/>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row>
    <row r="260" spans="1:79" ht="16.5" customHeight="1">
      <c r="A260" s="207"/>
      <c r="B260" s="207"/>
      <c r="C260" s="207"/>
      <c r="D260" s="207"/>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row>
    <row r="261" spans="1:79" ht="16.5" customHeight="1">
      <c r="A261" s="207"/>
      <c r="B261" s="207"/>
      <c r="C261" s="207"/>
      <c r="D261" s="207"/>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row>
    <row r="262" spans="1:79" ht="16.5" customHeight="1">
      <c r="A262" s="207"/>
      <c r="B262" s="207"/>
      <c r="C262" s="207"/>
      <c r="D262" s="207"/>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row>
    <row r="263" spans="1:79" ht="16.5" customHeight="1">
      <c r="A263" s="207"/>
      <c r="B263" s="207"/>
      <c r="C263" s="207"/>
      <c r="D263" s="207"/>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row>
    <row r="264" spans="1:79" ht="16.5" customHeight="1">
      <c r="A264" s="207"/>
      <c r="B264" s="207"/>
      <c r="C264" s="207"/>
      <c r="D264" s="207"/>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row>
    <row r="265" spans="1:79" ht="16.5" customHeight="1">
      <c r="A265" s="207"/>
      <c r="B265" s="207"/>
      <c r="C265" s="207"/>
      <c r="D265" s="207"/>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row>
    <row r="266" spans="1:79" ht="16.5" customHeight="1">
      <c r="A266" s="207"/>
      <c r="B266" s="207"/>
      <c r="C266" s="207"/>
      <c r="D266" s="207"/>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row>
    <row r="267" spans="1:79" ht="16.5" customHeight="1">
      <c r="A267" s="207"/>
      <c r="B267" s="207"/>
      <c r="C267" s="207"/>
      <c r="D267" s="207"/>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row>
    <row r="268" spans="1:79" ht="16.5" customHeight="1">
      <c r="A268" s="207"/>
      <c r="B268" s="207"/>
      <c r="C268" s="207"/>
      <c r="D268" s="207"/>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row>
    <row r="269" spans="1:79" ht="16.5" customHeight="1">
      <c r="A269" s="207"/>
      <c r="B269" s="207"/>
      <c r="C269" s="207"/>
      <c r="D269" s="207"/>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row>
    <row r="270" spans="1:79" ht="16.5" customHeight="1">
      <c r="A270" s="207"/>
      <c r="B270" s="207"/>
      <c r="C270" s="207"/>
      <c r="D270" s="207"/>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row>
    <row r="271" spans="1:79" ht="16.5" customHeight="1">
      <c r="A271" s="207"/>
      <c r="B271" s="207"/>
      <c r="C271" s="207"/>
      <c r="D271" s="207"/>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row>
    <row r="272" spans="1:79" ht="16.5" customHeight="1">
      <c r="A272" s="207"/>
      <c r="B272" s="207"/>
      <c r="C272" s="207"/>
      <c r="D272" s="207"/>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row>
    <row r="273" spans="1:79" ht="16.5" customHeight="1">
      <c r="A273" s="207"/>
      <c r="B273" s="207"/>
      <c r="C273" s="207"/>
      <c r="D273" s="207"/>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row>
    <row r="274" spans="1:79" ht="16.5" customHeight="1">
      <c r="A274" s="207"/>
      <c r="B274" s="207"/>
      <c r="C274" s="207"/>
      <c r="D274" s="207"/>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row>
    <row r="275" spans="1:79" ht="16.5" customHeight="1">
      <c r="A275" s="207"/>
      <c r="B275" s="207"/>
      <c r="C275" s="207"/>
      <c r="D275" s="207"/>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row>
    <row r="276" spans="1:79" ht="16.5" customHeight="1">
      <c r="A276" s="207"/>
      <c r="B276" s="207"/>
      <c r="C276" s="207"/>
      <c r="D276" s="207"/>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row>
    <row r="277" spans="1:79" ht="16.5" customHeight="1">
      <c r="A277" s="207"/>
      <c r="B277" s="207"/>
      <c r="C277" s="207"/>
      <c r="D277" s="207"/>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row>
    <row r="278" spans="1:79" ht="16.5" customHeight="1">
      <c r="A278" s="207"/>
      <c r="B278" s="207"/>
      <c r="C278" s="207"/>
      <c r="D278" s="207"/>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row>
    <row r="279" spans="1:79" ht="16.5" customHeight="1">
      <c r="A279" s="207"/>
      <c r="B279" s="207"/>
      <c r="C279" s="207"/>
      <c r="D279" s="207"/>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row>
    <row r="280" spans="1:79" ht="16.5" customHeight="1">
      <c r="A280" s="207"/>
      <c r="B280" s="207"/>
      <c r="C280" s="207"/>
      <c r="D280" s="207"/>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row>
    <row r="281" spans="1:79" ht="16.5" customHeight="1">
      <c r="A281" s="207"/>
      <c r="B281" s="207"/>
      <c r="C281" s="207"/>
      <c r="D281" s="207"/>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row>
    <row r="282" spans="1:79" ht="16.5" customHeight="1">
      <c r="A282" s="207"/>
      <c r="B282" s="207"/>
      <c r="C282" s="207"/>
      <c r="D282" s="207"/>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row>
    <row r="283" spans="1:79" ht="16.5" customHeight="1">
      <c r="A283" s="207"/>
      <c r="B283" s="207"/>
      <c r="C283" s="207"/>
      <c r="D283" s="207"/>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row>
    <row r="284" spans="1:79" ht="16.5" customHeight="1">
      <c r="A284" s="207"/>
      <c r="B284" s="207"/>
      <c r="C284" s="207"/>
      <c r="D284" s="207"/>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row>
    <row r="285" spans="1:79" ht="16.5" customHeight="1">
      <c r="A285" s="207"/>
      <c r="B285" s="207"/>
      <c r="C285" s="207"/>
      <c r="D285" s="207"/>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row>
    <row r="286" spans="1:79" ht="16.5" customHeight="1">
      <c r="A286" s="207"/>
      <c r="B286" s="207"/>
      <c r="C286" s="207"/>
      <c r="D286" s="207"/>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row>
    <row r="287" spans="1:79" ht="16.5" customHeight="1">
      <c r="A287" s="207"/>
      <c r="B287" s="207"/>
      <c r="C287" s="207"/>
      <c r="D287" s="207"/>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row>
    <row r="288" spans="1:79" ht="16.5" customHeight="1">
      <c r="A288" s="207"/>
      <c r="B288" s="207"/>
      <c r="C288" s="207"/>
      <c r="D288" s="207"/>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row>
    <row r="289" spans="1:79" ht="16.5" customHeight="1">
      <c r="A289" s="207"/>
      <c r="B289" s="207"/>
      <c r="C289" s="207"/>
      <c r="D289" s="207"/>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row>
    <row r="290" spans="1:79" ht="16.5" customHeight="1">
      <c r="A290" s="207"/>
      <c r="B290" s="207"/>
      <c r="C290" s="207"/>
      <c r="D290" s="207"/>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row>
    <row r="291" spans="1:79" ht="16.5" customHeight="1">
      <c r="A291" s="207"/>
      <c r="B291" s="207"/>
      <c r="C291" s="207"/>
      <c r="D291" s="207"/>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row>
    <row r="292" spans="1:79" ht="16.5" customHeight="1">
      <c r="A292" s="207"/>
      <c r="B292" s="207"/>
      <c r="C292" s="207"/>
      <c r="D292" s="207"/>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row>
    <row r="293" spans="1:79" ht="16.5" customHeight="1">
      <c r="A293" s="207"/>
      <c r="B293" s="207"/>
      <c r="C293" s="207"/>
      <c r="D293" s="207"/>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row>
    <row r="294" spans="1:79" ht="16.5" customHeight="1">
      <c r="A294" s="207"/>
      <c r="B294" s="207"/>
      <c r="C294" s="207"/>
      <c r="D294" s="207"/>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row>
    <row r="295" spans="1:79" ht="16.5" customHeight="1">
      <c r="A295" s="207"/>
      <c r="B295" s="207"/>
      <c r="C295" s="207"/>
      <c r="D295" s="207"/>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row>
    <row r="296" spans="1:79" ht="16.5" customHeight="1">
      <c r="A296" s="207"/>
      <c r="B296" s="207"/>
      <c r="C296" s="207"/>
      <c r="D296" s="207"/>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row>
    <row r="297" spans="1:79" ht="16.5" customHeight="1">
      <c r="A297" s="207"/>
      <c r="B297" s="207"/>
      <c r="C297" s="207"/>
      <c r="D297" s="207"/>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row>
    <row r="298" spans="1:79" ht="16.5" customHeight="1">
      <c r="A298" s="207"/>
      <c r="B298" s="207"/>
      <c r="C298" s="207"/>
      <c r="D298" s="207"/>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row>
    <row r="299" spans="1:79" ht="16.5" customHeight="1">
      <c r="A299" s="207"/>
      <c r="B299" s="207"/>
      <c r="C299" s="207"/>
      <c r="D299" s="207"/>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row>
    <row r="300" spans="1:79" ht="16.5" customHeight="1">
      <c r="A300" s="207"/>
      <c r="B300" s="207"/>
      <c r="C300" s="207"/>
      <c r="D300" s="207"/>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row>
    <row r="301" spans="1:79" ht="16.5" customHeight="1">
      <c r="A301" s="207"/>
      <c r="B301" s="207"/>
      <c r="C301" s="207"/>
      <c r="D301" s="207"/>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row>
    <row r="302" spans="1:79" ht="16.5" customHeight="1">
      <c r="A302" s="207"/>
      <c r="B302" s="207"/>
      <c r="C302" s="207"/>
      <c r="D302" s="207"/>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row>
    <row r="303" spans="1:79" ht="16.5" customHeight="1">
      <c r="A303" s="207"/>
      <c r="B303" s="207"/>
      <c r="C303" s="207"/>
      <c r="D303" s="207"/>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row>
    <row r="304" spans="1:79" ht="16.5" customHeight="1">
      <c r="A304" s="207"/>
      <c r="B304" s="207"/>
      <c r="C304" s="207"/>
      <c r="D304" s="207"/>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row>
    <row r="305" spans="1:79" ht="16.5" customHeight="1">
      <c r="A305" s="207"/>
      <c r="B305" s="207"/>
      <c r="C305" s="207"/>
      <c r="D305" s="207"/>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row>
    <row r="306" spans="1:79" ht="16.5" customHeight="1">
      <c r="A306" s="207"/>
      <c r="B306" s="207"/>
      <c r="C306" s="207"/>
      <c r="D306" s="207"/>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row>
    <row r="307" spans="1:79" ht="16.5" customHeight="1">
      <c r="A307" s="207"/>
      <c r="B307" s="207"/>
      <c r="C307" s="207"/>
      <c r="D307" s="207"/>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row>
    <row r="308" spans="1:79" ht="16.5" customHeight="1">
      <c r="A308" s="207"/>
      <c r="B308" s="207"/>
      <c r="C308" s="207"/>
      <c r="D308" s="207"/>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row>
    <row r="309" spans="1:79" ht="16.5" customHeight="1">
      <c r="A309" s="207"/>
      <c r="B309" s="207"/>
      <c r="C309" s="207"/>
      <c r="D309" s="207"/>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row>
    <row r="310" spans="1:79" ht="16.5" customHeight="1">
      <c r="A310" s="207"/>
      <c r="B310" s="207"/>
      <c r="C310" s="207"/>
      <c r="D310" s="207"/>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row>
    <row r="311" spans="1:79" ht="16.5" customHeight="1">
      <c r="A311" s="207"/>
      <c r="B311" s="207"/>
      <c r="C311" s="207"/>
      <c r="D311" s="207"/>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row>
    <row r="312" spans="1:79" ht="16.5" customHeight="1">
      <c r="A312" s="207"/>
      <c r="B312" s="207"/>
      <c r="C312" s="207"/>
      <c r="D312" s="207"/>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row>
    <row r="313" spans="1:79" ht="16.5" customHeight="1">
      <c r="A313" s="207"/>
      <c r="B313" s="207"/>
      <c r="C313" s="207"/>
      <c r="D313" s="207"/>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row>
    <row r="314" spans="1:79" ht="16.5" customHeight="1">
      <c r="A314" s="207"/>
      <c r="B314" s="207"/>
      <c r="C314" s="207"/>
      <c r="D314" s="207"/>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row>
    <row r="315" spans="1:79" ht="16.5" customHeight="1">
      <c r="A315" s="207"/>
      <c r="B315" s="207"/>
      <c r="C315" s="207"/>
      <c r="D315" s="207"/>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row>
    <row r="316" spans="1:79" ht="16.5" customHeight="1">
      <c r="A316" s="207"/>
      <c r="B316" s="207"/>
      <c r="C316" s="207"/>
      <c r="D316" s="207"/>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row>
    <row r="317" spans="1:79" ht="16.5" customHeight="1">
      <c r="A317" s="207"/>
      <c r="B317" s="207"/>
      <c r="C317" s="207"/>
      <c r="D317" s="207"/>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row>
    <row r="318" spans="1:79" ht="16.5" customHeight="1">
      <c r="A318" s="207"/>
      <c r="B318" s="207"/>
      <c r="C318" s="207"/>
      <c r="D318" s="207"/>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row>
    <row r="319" spans="1:79" ht="16.5" customHeight="1">
      <c r="A319" s="207"/>
      <c r="B319" s="207"/>
      <c r="C319" s="207"/>
      <c r="D319" s="207"/>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row>
    <row r="320" spans="1:79" ht="16.5" customHeight="1">
      <c r="A320" s="207"/>
      <c r="B320" s="207"/>
      <c r="C320" s="207"/>
      <c r="D320" s="207"/>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row>
    <row r="321" spans="1:79" ht="16.5" customHeight="1">
      <c r="A321" s="207"/>
      <c r="B321" s="207"/>
      <c r="C321" s="207"/>
      <c r="D321" s="207"/>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row>
    <row r="322" spans="1:79" ht="16.5" customHeight="1">
      <c r="A322" s="207"/>
      <c r="B322" s="207"/>
      <c r="C322" s="207"/>
      <c r="D322" s="207"/>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row>
    <row r="323" spans="1:79" ht="16.5" customHeight="1">
      <c r="A323" s="207"/>
      <c r="B323" s="207"/>
      <c r="C323" s="207"/>
      <c r="D323" s="207"/>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row>
    <row r="324" spans="1:79" ht="16.5" customHeight="1">
      <c r="A324" s="207"/>
      <c r="B324" s="207"/>
      <c r="C324" s="207"/>
      <c r="D324" s="207"/>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row>
    <row r="325" spans="1:79" ht="16.5" customHeight="1">
      <c r="A325" s="207"/>
      <c r="B325" s="207"/>
      <c r="C325" s="207"/>
      <c r="D325" s="207"/>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row>
    <row r="326" spans="1:79" ht="16.5" customHeight="1">
      <c r="A326" s="207"/>
      <c r="B326" s="207"/>
      <c r="C326" s="207"/>
      <c r="D326" s="207"/>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row>
    <row r="327" spans="1:79" ht="16.5" customHeight="1">
      <c r="A327" s="207"/>
      <c r="B327" s="207"/>
      <c r="C327" s="207"/>
      <c r="D327" s="207"/>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row>
    <row r="328" spans="1:79" ht="16.5" customHeight="1">
      <c r="A328" s="207"/>
      <c r="B328" s="207"/>
      <c r="C328" s="207"/>
      <c r="D328" s="207"/>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row>
    <row r="329" spans="1:79" ht="16.5" customHeight="1">
      <c r="A329" s="207"/>
      <c r="B329" s="207"/>
      <c r="C329" s="207"/>
      <c r="D329" s="207"/>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row>
    <row r="330" spans="1:79" ht="16.5" customHeight="1">
      <c r="A330" s="207"/>
      <c r="B330" s="207"/>
      <c r="C330" s="207"/>
      <c r="D330" s="207"/>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row>
    <row r="331" spans="1:79" ht="16.5" customHeight="1">
      <c r="A331" s="207"/>
      <c r="B331" s="207"/>
      <c r="C331" s="207"/>
      <c r="D331" s="207"/>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row>
    <row r="332" spans="1:79" ht="16.5" customHeight="1">
      <c r="A332" s="207"/>
      <c r="B332" s="207"/>
      <c r="C332" s="207"/>
      <c r="D332" s="207"/>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row>
    <row r="333" spans="1:79" ht="16.5" customHeight="1">
      <c r="A333" s="207"/>
      <c r="B333" s="207"/>
      <c r="C333" s="207"/>
      <c r="D333" s="207"/>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row>
    <row r="334" spans="1:79" ht="16.5" customHeight="1">
      <c r="A334" s="207"/>
      <c r="B334" s="207"/>
      <c r="C334" s="207"/>
      <c r="D334" s="207"/>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row>
    <row r="335" spans="1:79" ht="16.5" customHeight="1">
      <c r="A335" s="207"/>
      <c r="B335" s="207"/>
      <c r="C335" s="207"/>
      <c r="D335" s="207"/>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row>
    <row r="336" spans="1:79" ht="16.5" customHeight="1">
      <c r="A336" s="207"/>
      <c r="B336" s="207"/>
      <c r="C336" s="207"/>
      <c r="D336" s="207"/>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row>
    <row r="337" spans="1:79" ht="16.5" customHeight="1">
      <c r="A337" s="207"/>
      <c r="B337" s="207"/>
      <c r="C337" s="207"/>
      <c r="D337" s="207"/>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row>
    <row r="338" spans="1:79" ht="16.5" customHeight="1">
      <c r="A338" s="207"/>
      <c r="B338" s="207"/>
      <c r="C338" s="207"/>
      <c r="D338" s="207"/>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row>
    <row r="339" spans="1:79" ht="16.5" customHeight="1">
      <c r="A339" s="207"/>
      <c r="B339" s="207"/>
      <c r="C339" s="207"/>
      <c r="D339" s="207"/>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row>
    <row r="340" spans="1:79" ht="16.5" customHeight="1">
      <c r="A340" s="207"/>
      <c r="B340" s="207"/>
      <c r="C340" s="207"/>
      <c r="D340" s="207"/>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row>
    <row r="341" spans="1:79" ht="16.5" customHeight="1">
      <c r="A341" s="207"/>
      <c r="B341" s="207"/>
      <c r="C341" s="207"/>
      <c r="D341" s="207"/>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row>
    <row r="342" spans="1:79" ht="16.5" customHeight="1">
      <c r="A342" s="207"/>
      <c r="B342" s="207"/>
      <c r="C342" s="207"/>
      <c r="D342" s="207"/>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row>
    <row r="343" spans="1:79" ht="16.5" customHeight="1">
      <c r="A343" s="207"/>
      <c r="B343" s="207"/>
      <c r="C343" s="207"/>
      <c r="D343" s="207"/>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row>
    <row r="344" spans="1:79" ht="16.5" customHeight="1">
      <c r="A344" s="207"/>
      <c r="B344" s="207"/>
      <c r="C344" s="207"/>
      <c r="D344" s="207"/>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row>
    <row r="345" spans="1:79" ht="16.5" customHeight="1">
      <c r="A345" s="207"/>
      <c r="B345" s="207"/>
      <c r="C345" s="207"/>
      <c r="D345" s="207"/>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row>
    <row r="346" spans="1:79" ht="16.5" customHeight="1">
      <c r="A346" s="207"/>
      <c r="B346" s="207"/>
      <c r="C346" s="207"/>
      <c r="D346" s="207"/>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row>
    <row r="347" spans="1:79" ht="16.5" customHeight="1">
      <c r="A347" s="207"/>
      <c r="B347" s="207"/>
      <c r="C347" s="207"/>
      <c r="D347" s="207"/>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row>
    <row r="348" spans="1:79" ht="16.5" customHeight="1">
      <c r="A348" s="207"/>
      <c r="B348" s="207"/>
      <c r="C348" s="207"/>
      <c r="D348" s="207"/>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row>
    <row r="349" spans="1:79" ht="16.5" customHeight="1">
      <c r="A349" s="207"/>
      <c r="B349" s="207"/>
      <c r="C349" s="207"/>
      <c r="D349" s="207"/>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row>
    <row r="350" spans="1:79" ht="16.5" customHeight="1">
      <c r="A350" s="207"/>
      <c r="B350" s="207"/>
      <c r="C350" s="207"/>
      <c r="D350" s="207"/>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row>
    <row r="351" spans="1:79" ht="16.5" customHeight="1">
      <c r="A351" s="207"/>
      <c r="B351" s="207"/>
      <c r="C351" s="207"/>
      <c r="D351" s="207"/>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row>
    <row r="352" spans="1:79" ht="16.5" customHeight="1">
      <c r="A352" s="207"/>
      <c r="B352" s="207"/>
      <c r="C352" s="207"/>
      <c r="D352" s="207"/>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row>
    <row r="353" spans="1:79" ht="16.5" customHeight="1">
      <c r="A353" s="207"/>
      <c r="B353" s="207"/>
      <c r="C353" s="207"/>
      <c r="D353" s="207"/>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row>
    <row r="354" spans="1:79" ht="16.5" customHeight="1">
      <c r="A354" s="207"/>
      <c r="B354" s="207"/>
      <c r="C354" s="207"/>
      <c r="D354" s="207"/>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row>
    <row r="355" spans="1:79" ht="16.5" customHeight="1">
      <c r="A355" s="207"/>
      <c r="B355" s="207"/>
      <c r="C355" s="207"/>
      <c r="D355" s="207"/>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row>
    <row r="356" spans="1:79" ht="16.5" customHeight="1">
      <c r="A356" s="207"/>
      <c r="B356" s="207"/>
      <c r="C356" s="207"/>
      <c r="D356" s="207"/>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row>
    <row r="357" spans="1:79" ht="16.5" customHeight="1">
      <c r="A357" s="207"/>
      <c r="B357" s="207"/>
      <c r="C357" s="207"/>
      <c r="D357" s="207"/>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row>
    <row r="358" spans="1:79" ht="16.5" customHeight="1">
      <c r="A358" s="207"/>
      <c r="B358" s="207"/>
      <c r="C358" s="207"/>
      <c r="D358" s="207"/>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row>
    <row r="359" spans="1:79" ht="16.5" customHeight="1">
      <c r="A359" s="207"/>
      <c r="B359" s="207"/>
      <c r="C359" s="207"/>
      <c r="D359" s="207"/>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row>
    <row r="360" spans="1:79" ht="16.5" customHeight="1">
      <c r="A360" s="207"/>
      <c r="B360" s="207"/>
      <c r="C360" s="207"/>
      <c r="D360" s="207"/>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row>
    <row r="361" spans="1:79" ht="16.5" customHeight="1">
      <c r="A361" s="207"/>
      <c r="B361" s="207"/>
      <c r="C361" s="207"/>
      <c r="D361" s="207"/>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row>
    <row r="362" spans="1:79" ht="16.5" customHeight="1">
      <c r="A362" s="207"/>
      <c r="B362" s="207"/>
      <c r="C362" s="207"/>
      <c r="D362" s="207"/>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row>
    <row r="363" spans="1:79" ht="16.5" customHeight="1">
      <c r="A363" s="207"/>
      <c r="B363" s="207"/>
      <c r="C363" s="207"/>
      <c r="D363" s="207"/>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row>
    <row r="364" spans="1:79" ht="16.5" customHeight="1">
      <c r="A364" s="207"/>
      <c r="B364" s="207"/>
      <c r="C364" s="207"/>
      <c r="D364" s="207"/>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row>
    <row r="365" spans="1:79" ht="16.5" customHeight="1">
      <c r="A365" s="207"/>
      <c r="B365" s="207"/>
      <c r="C365" s="207"/>
      <c r="D365" s="207"/>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row>
    <row r="366" spans="1:79" ht="16.5" customHeight="1">
      <c r="A366" s="207"/>
      <c r="B366" s="207"/>
      <c r="C366" s="207"/>
      <c r="D366" s="207"/>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row>
    <row r="367" spans="1:79" ht="16.5" customHeight="1">
      <c r="A367" s="207"/>
      <c r="B367" s="207"/>
      <c r="C367" s="207"/>
      <c r="D367" s="207"/>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row>
    <row r="368" spans="1:79" ht="16.5" customHeight="1">
      <c r="A368" s="207"/>
      <c r="B368" s="207"/>
      <c r="C368" s="207"/>
      <c r="D368" s="207"/>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row>
    <row r="369" spans="1:79" ht="16.5" customHeight="1">
      <c r="A369" s="207"/>
      <c r="B369" s="207"/>
      <c r="C369" s="207"/>
      <c r="D369" s="207"/>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row>
    <row r="370" spans="1:79" ht="16.5" customHeight="1">
      <c r="A370" s="207"/>
      <c r="B370" s="207"/>
      <c r="C370" s="207"/>
      <c r="D370" s="207"/>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row>
    <row r="371" spans="1:79" ht="16.5" customHeight="1">
      <c r="A371" s="207"/>
      <c r="B371" s="207"/>
      <c r="C371" s="207"/>
      <c r="D371" s="207"/>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row>
    <row r="372" spans="1:79" ht="16.5" customHeight="1">
      <c r="A372" s="207"/>
      <c r="B372" s="207"/>
      <c r="C372" s="207"/>
      <c r="D372" s="207"/>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row>
    <row r="373" spans="1:79" ht="16.5" customHeight="1">
      <c r="A373" s="207"/>
      <c r="B373" s="207"/>
      <c r="C373" s="207"/>
      <c r="D373" s="207"/>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row>
    <row r="374" spans="1:79" ht="16.5" customHeight="1">
      <c r="A374" s="207"/>
      <c r="B374" s="207"/>
      <c r="C374" s="207"/>
      <c r="D374" s="207"/>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row>
    <row r="375" spans="1:79" ht="16.5" customHeight="1">
      <c r="A375" s="207"/>
      <c r="B375" s="207"/>
      <c r="C375" s="207"/>
      <c r="D375" s="207"/>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row>
    <row r="376" spans="1:79" ht="16.5" customHeight="1">
      <c r="A376" s="207"/>
      <c r="B376" s="207"/>
      <c r="C376" s="207"/>
      <c r="D376" s="207"/>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row>
    <row r="377" spans="1:79" ht="16.5" customHeight="1">
      <c r="A377" s="207"/>
      <c r="B377" s="207"/>
      <c r="C377" s="207"/>
      <c r="D377" s="207"/>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row>
    <row r="378" spans="1:79" ht="16.5" customHeight="1">
      <c r="A378" s="207"/>
      <c r="B378" s="207"/>
      <c r="C378" s="207"/>
      <c r="D378" s="207"/>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row>
    <row r="379" spans="1:79" ht="16.5" customHeight="1">
      <c r="A379" s="207"/>
      <c r="B379" s="207"/>
      <c r="C379" s="207"/>
      <c r="D379" s="207"/>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row>
    <row r="380" spans="1:79" ht="16.5" customHeight="1">
      <c r="A380" s="207"/>
      <c r="B380" s="207"/>
      <c r="C380" s="207"/>
      <c r="D380" s="207"/>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row>
    <row r="381" spans="1:79" ht="16.5" customHeight="1">
      <c r="A381" s="207"/>
      <c r="B381" s="207"/>
      <c r="C381" s="207"/>
      <c r="D381" s="207"/>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row>
    <row r="382" spans="1:79" ht="16.5" customHeight="1">
      <c r="A382" s="207"/>
      <c r="B382" s="207"/>
      <c r="C382" s="207"/>
      <c r="D382" s="207"/>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row>
    <row r="383" spans="1:79" ht="16.5" customHeight="1">
      <c r="A383" s="207"/>
      <c r="B383" s="207"/>
      <c r="C383" s="207"/>
      <c r="D383" s="207"/>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row>
    <row r="384" spans="1:79" ht="16.5" customHeight="1">
      <c r="A384" s="207"/>
      <c r="B384" s="207"/>
      <c r="C384" s="207"/>
      <c r="D384" s="207"/>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row>
    <row r="385" spans="1:79" ht="16.5" customHeight="1">
      <c r="A385" s="207"/>
      <c r="B385" s="207"/>
      <c r="C385" s="207"/>
      <c r="D385" s="207"/>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row>
    <row r="386" spans="1:79" ht="16.5" customHeight="1">
      <c r="A386" s="207"/>
      <c r="B386" s="207"/>
      <c r="C386" s="207"/>
      <c r="D386" s="207"/>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row>
    <row r="387" spans="1:79" ht="16.5" customHeight="1">
      <c r="A387" s="207"/>
      <c r="B387" s="207"/>
      <c r="C387" s="207"/>
      <c r="D387" s="207"/>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row>
    <row r="388" spans="1:79" ht="16.5" customHeight="1">
      <c r="A388" s="207"/>
      <c r="B388" s="207"/>
      <c r="C388" s="207"/>
      <c r="D388" s="207"/>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row>
    <row r="389" spans="1:79" ht="16.5" customHeight="1">
      <c r="A389" s="207"/>
      <c r="B389" s="207"/>
      <c r="C389" s="207"/>
      <c r="D389" s="207"/>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row>
    <row r="390" spans="1:79" ht="16.5" customHeight="1">
      <c r="A390" s="207"/>
      <c r="B390" s="207"/>
      <c r="C390" s="207"/>
      <c r="D390" s="207"/>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row>
    <row r="391" spans="1:79" ht="16.5" customHeight="1">
      <c r="A391" s="207"/>
      <c r="B391" s="207"/>
      <c r="C391" s="207"/>
      <c r="D391" s="207"/>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row>
    <row r="392" spans="1:79" ht="16.5" customHeight="1">
      <c r="A392" s="207"/>
      <c r="B392" s="207"/>
      <c r="C392" s="207"/>
      <c r="D392" s="207"/>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row>
    <row r="393" spans="1:79" ht="16.5" customHeight="1">
      <c r="A393" s="207"/>
      <c r="B393" s="207"/>
      <c r="C393" s="207"/>
      <c r="D393" s="207"/>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row>
    <row r="394" spans="1:79" ht="16.5" customHeight="1">
      <c r="A394" s="207"/>
      <c r="B394" s="207"/>
      <c r="C394" s="207"/>
      <c r="D394" s="207"/>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row>
    <row r="395" spans="1:79" ht="16.5" customHeight="1">
      <c r="A395" s="207"/>
      <c r="B395" s="207"/>
      <c r="C395" s="207"/>
      <c r="D395" s="207"/>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row>
    <row r="396" spans="1:79" ht="16.5" customHeight="1">
      <c r="A396" s="207"/>
      <c r="B396" s="207"/>
      <c r="C396" s="207"/>
      <c r="D396" s="207"/>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row>
    <row r="397" spans="1:79" ht="16.5" customHeight="1">
      <c r="A397" s="207"/>
      <c r="B397" s="207"/>
      <c r="C397" s="207"/>
      <c r="D397" s="207"/>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row>
    <row r="398" spans="1:79" ht="16.5" customHeight="1">
      <c r="A398" s="207"/>
      <c r="B398" s="207"/>
      <c r="C398" s="207"/>
      <c r="D398" s="207"/>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row>
    <row r="399" spans="1:79" ht="16.5" customHeight="1">
      <c r="A399" s="207"/>
      <c r="B399" s="207"/>
      <c r="C399" s="207"/>
      <c r="D399" s="207"/>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row>
    <row r="400" spans="1:79" ht="16.5" customHeight="1">
      <c r="A400" s="207"/>
      <c r="B400" s="207"/>
      <c r="C400" s="207"/>
      <c r="D400" s="207"/>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row>
    <row r="401" spans="1:79" ht="16.5" customHeight="1">
      <c r="A401" s="207"/>
      <c r="B401" s="207"/>
      <c r="C401" s="207"/>
      <c r="D401" s="207"/>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row>
    <row r="402" spans="1:79" ht="16.5" customHeight="1">
      <c r="A402" s="207"/>
      <c r="B402" s="207"/>
      <c r="C402" s="207"/>
      <c r="D402" s="207"/>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row>
    <row r="403" spans="1:79" ht="16.5" customHeight="1">
      <c r="A403" s="207"/>
      <c r="B403" s="207"/>
      <c r="C403" s="207"/>
      <c r="D403" s="207"/>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row>
    <row r="404" spans="1:79" ht="16.5" customHeight="1">
      <c r="A404" s="207"/>
      <c r="B404" s="207"/>
      <c r="C404" s="207"/>
      <c r="D404" s="207"/>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row>
    <row r="405" spans="1:79" ht="16.5" customHeight="1">
      <c r="A405" s="207"/>
      <c r="B405" s="207"/>
      <c r="C405" s="207"/>
      <c r="D405" s="207"/>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row>
    <row r="406" spans="1:79" ht="16.5" customHeight="1">
      <c r="A406" s="207"/>
      <c r="B406" s="207"/>
      <c r="C406" s="207"/>
      <c r="D406" s="207"/>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row>
    <row r="407" spans="1:79" ht="16.5" customHeight="1">
      <c r="A407" s="207"/>
      <c r="B407" s="207"/>
      <c r="C407" s="207"/>
      <c r="D407" s="207"/>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row>
    <row r="408" spans="1:79" ht="16.5" customHeight="1">
      <c r="A408" s="207"/>
      <c r="B408" s="207"/>
      <c r="C408" s="207"/>
      <c r="D408" s="207"/>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row>
    <row r="409" spans="1:79" ht="16.5" customHeight="1">
      <c r="A409" s="207"/>
      <c r="B409" s="207"/>
      <c r="C409" s="207"/>
      <c r="D409" s="207"/>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row>
    <row r="410" spans="1:79" ht="16.5" customHeight="1">
      <c r="A410" s="207"/>
      <c r="B410" s="207"/>
      <c r="C410" s="207"/>
      <c r="D410" s="207"/>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row>
    <row r="411" spans="1:79" ht="16.5" customHeight="1">
      <c r="A411" s="207"/>
      <c r="B411" s="207"/>
      <c r="C411" s="207"/>
      <c r="D411" s="207"/>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row>
    <row r="412" spans="1:79" ht="16.5" customHeight="1">
      <c r="A412" s="207"/>
      <c r="B412" s="207"/>
      <c r="C412" s="207"/>
      <c r="D412" s="207"/>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row>
    <row r="413" spans="1:79" ht="16.5" customHeight="1">
      <c r="A413" s="207"/>
      <c r="B413" s="207"/>
      <c r="C413" s="207"/>
      <c r="D413" s="207"/>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row>
    <row r="414" spans="1:79" ht="16.5" customHeight="1">
      <c r="A414" s="207"/>
      <c r="B414" s="207"/>
      <c r="C414" s="207"/>
      <c r="D414" s="207"/>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row>
    <row r="415" spans="1:79" ht="16.5" customHeight="1">
      <c r="A415" s="207"/>
      <c r="B415" s="207"/>
      <c r="C415" s="207"/>
      <c r="D415" s="207"/>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row>
    <row r="416" spans="1:79" ht="16.5" customHeight="1">
      <c r="A416" s="207"/>
      <c r="B416" s="207"/>
      <c r="C416" s="207"/>
      <c r="D416" s="207"/>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row>
    <row r="417" spans="1:79" ht="16.5" customHeight="1">
      <c r="A417" s="207"/>
      <c r="B417" s="207"/>
      <c r="C417" s="207"/>
      <c r="D417" s="207"/>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row>
    <row r="418" spans="1:79" ht="16.5" customHeight="1">
      <c r="A418" s="207"/>
      <c r="B418" s="207"/>
      <c r="C418" s="207"/>
      <c r="D418" s="207"/>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row>
    <row r="419" spans="1:79" ht="16.5" customHeight="1">
      <c r="A419" s="207"/>
      <c r="B419" s="207"/>
      <c r="C419" s="207"/>
      <c r="D419" s="207"/>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row>
    <row r="420" spans="1:79" ht="16.5" customHeight="1">
      <c r="A420" s="207"/>
      <c r="B420" s="207"/>
      <c r="C420" s="207"/>
      <c r="D420" s="207"/>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row>
    <row r="421" spans="1:79" ht="16.5" customHeight="1">
      <c r="A421" s="207"/>
      <c r="B421" s="207"/>
      <c r="C421" s="207"/>
      <c r="D421" s="207"/>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row>
    <row r="422" spans="1:79" ht="16.5" customHeight="1">
      <c r="A422" s="207"/>
      <c r="B422" s="207"/>
      <c r="C422" s="207"/>
      <c r="D422" s="207"/>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row>
    <row r="423" spans="1:79" ht="16.5" customHeight="1">
      <c r="A423" s="207"/>
      <c r="B423" s="207"/>
      <c r="C423" s="207"/>
      <c r="D423" s="207"/>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row>
    <row r="424" spans="1:79" ht="16.5" customHeight="1">
      <c r="A424" s="207"/>
      <c r="B424" s="207"/>
      <c r="C424" s="207"/>
      <c r="D424" s="207"/>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row>
    <row r="425" spans="1:79" ht="16.5" customHeight="1">
      <c r="A425" s="207"/>
      <c r="B425" s="207"/>
      <c r="C425" s="207"/>
      <c r="D425" s="207"/>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row>
    <row r="426" spans="1:79" ht="16.5" customHeight="1">
      <c r="A426" s="207"/>
      <c r="B426" s="207"/>
      <c r="C426" s="207"/>
      <c r="D426" s="207"/>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row>
    <row r="427" spans="1:79" ht="16.5" customHeight="1">
      <c r="A427" s="207"/>
      <c r="B427" s="207"/>
      <c r="C427" s="207"/>
      <c r="D427" s="207"/>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row>
    <row r="428" spans="1:79" ht="16.5" customHeight="1">
      <c r="A428" s="207"/>
      <c r="B428" s="207"/>
      <c r="C428" s="207"/>
      <c r="D428" s="207"/>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row>
    <row r="429" spans="1:79" ht="16.5" customHeight="1">
      <c r="A429" s="207"/>
      <c r="B429" s="207"/>
      <c r="C429" s="207"/>
      <c r="D429" s="207"/>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row>
    <row r="430" spans="1:79" ht="16.5" customHeight="1">
      <c r="A430" s="207"/>
      <c r="B430" s="207"/>
      <c r="C430" s="207"/>
      <c r="D430" s="207"/>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row>
    <row r="431" spans="1:79" ht="16.5" customHeight="1">
      <c r="A431" s="207"/>
      <c r="B431" s="207"/>
      <c r="C431" s="207"/>
      <c r="D431" s="207"/>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row>
    <row r="432" spans="1:79" ht="16.5" customHeight="1">
      <c r="A432" s="207"/>
      <c r="B432" s="207"/>
      <c r="C432" s="207"/>
      <c r="D432" s="207"/>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row>
    <row r="433" spans="1:79" ht="16.5" customHeight="1">
      <c r="A433" s="207"/>
      <c r="B433" s="207"/>
      <c r="C433" s="207"/>
      <c r="D433" s="207"/>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row>
    <row r="434" spans="1:79" ht="16.5" customHeight="1">
      <c r="A434" s="207"/>
      <c r="B434" s="207"/>
      <c r="C434" s="207"/>
      <c r="D434" s="207"/>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row>
    <row r="435" spans="1:79" ht="16.5" customHeight="1">
      <c r="A435" s="207"/>
      <c r="B435" s="207"/>
      <c r="C435" s="207"/>
      <c r="D435" s="207"/>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row>
    <row r="436" spans="1:79" ht="16.5" customHeight="1">
      <c r="A436" s="207"/>
      <c r="B436" s="207"/>
      <c r="C436" s="207"/>
      <c r="D436" s="207"/>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row>
    <row r="437" spans="1:79" ht="16.5" customHeight="1">
      <c r="A437" s="207"/>
      <c r="B437" s="207"/>
      <c r="C437" s="207"/>
      <c r="D437" s="207"/>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row>
    <row r="438" spans="1:79" ht="16.5" customHeight="1">
      <c r="A438" s="207"/>
      <c r="B438" s="207"/>
      <c r="C438" s="207"/>
      <c r="D438" s="207"/>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row>
    <row r="439" spans="1:79" ht="16.5" customHeight="1">
      <c r="A439" s="207"/>
      <c r="B439" s="207"/>
      <c r="C439" s="207"/>
      <c r="D439" s="207"/>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row>
    <row r="440" spans="1:79" ht="16.5" customHeight="1">
      <c r="A440" s="207"/>
      <c r="B440" s="207"/>
      <c r="C440" s="207"/>
      <c r="D440" s="207"/>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row>
    <row r="441" spans="1:79" ht="16.5" customHeight="1">
      <c r="A441" s="207"/>
      <c r="B441" s="207"/>
      <c r="C441" s="207"/>
      <c r="D441" s="207"/>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row>
    <row r="442" spans="1:79" ht="16.5" customHeight="1">
      <c r="A442" s="207"/>
      <c r="B442" s="207"/>
      <c r="C442" s="207"/>
      <c r="D442" s="207"/>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row>
    <row r="443" spans="1:79" ht="16.5" customHeight="1">
      <c r="A443" s="207"/>
      <c r="B443" s="207"/>
      <c r="C443" s="207"/>
      <c r="D443" s="207"/>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row>
    <row r="444" spans="1:79" ht="16.5" customHeight="1">
      <c r="A444" s="207"/>
      <c r="B444" s="207"/>
      <c r="C444" s="207"/>
      <c r="D444" s="207"/>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row>
    <row r="445" spans="1:79" ht="16.5" customHeight="1">
      <c r="A445" s="207"/>
      <c r="B445" s="207"/>
      <c r="C445" s="207"/>
      <c r="D445" s="207"/>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row>
    <row r="446" spans="1:79" ht="16.5" customHeight="1">
      <c r="A446" s="207"/>
      <c r="B446" s="207"/>
      <c r="C446" s="207"/>
      <c r="D446" s="207"/>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row>
    <row r="447" spans="1:79" ht="16.5" customHeight="1">
      <c r="A447" s="207"/>
      <c r="B447" s="207"/>
      <c r="C447" s="207"/>
      <c r="D447" s="207"/>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row>
    <row r="448" spans="1:79" ht="16.5" customHeight="1">
      <c r="A448" s="207"/>
      <c r="B448" s="207"/>
      <c r="C448" s="207"/>
      <c r="D448" s="207"/>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row>
    <row r="449" spans="1:79" ht="16.5" customHeight="1">
      <c r="A449" s="207"/>
      <c r="B449" s="207"/>
      <c r="C449" s="207"/>
      <c r="D449" s="207"/>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row>
    <row r="450" spans="1:79" ht="16.5" customHeight="1">
      <c r="A450" s="207"/>
      <c r="B450" s="207"/>
      <c r="C450" s="207"/>
      <c r="D450" s="207"/>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row>
    <row r="451" spans="1:79" ht="16.5" customHeight="1">
      <c r="A451" s="207"/>
      <c r="B451" s="207"/>
      <c r="C451" s="207"/>
      <c r="D451" s="207"/>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row>
    <row r="452" spans="1:79" ht="16.5" customHeight="1">
      <c r="A452" s="207"/>
      <c r="B452" s="207"/>
      <c r="C452" s="207"/>
      <c r="D452" s="207"/>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row>
    <row r="453" spans="1:79" ht="16.5" customHeight="1">
      <c r="A453" s="207"/>
      <c r="B453" s="207"/>
      <c r="C453" s="207"/>
      <c r="D453" s="207"/>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row>
    <row r="454" spans="1:79" ht="16.5" customHeight="1">
      <c r="A454" s="207"/>
      <c r="B454" s="207"/>
      <c r="C454" s="207"/>
      <c r="D454" s="207"/>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row>
    <row r="455" spans="1:79" ht="16.5" customHeight="1">
      <c r="A455" s="207"/>
      <c r="B455" s="207"/>
      <c r="C455" s="207"/>
      <c r="D455" s="207"/>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row>
    <row r="456" spans="1:79" ht="16.5" customHeight="1">
      <c r="A456" s="207"/>
      <c r="B456" s="207"/>
      <c r="C456" s="207"/>
      <c r="D456" s="207"/>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row>
    <row r="457" spans="1:79" ht="16.5" customHeight="1">
      <c r="A457" s="207"/>
      <c r="B457" s="207"/>
      <c r="C457" s="207"/>
      <c r="D457" s="207"/>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row>
    <row r="458" spans="1:79" ht="16.5" customHeight="1">
      <c r="A458" s="207"/>
      <c r="B458" s="207"/>
      <c r="C458" s="207"/>
      <c r="D458" s="207"/>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row>
    <row r="459" spans="1:79" ht="16.5" customHeight="1">
      <c r="A459" s="207"/>
      <c r="B459" s="207"/>
      <c r="C459" s="207"/>
      <c r="D459" s="207"/>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row>
    <row r="460" spans="1:79" ht="16.5" customHeight="1">
      <c r="A460" s="207"/>
      <c r="B460" s="207"/>
      <c r="C460" s="207"/>
      <c r="D460" s="207"/>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row>
    <row r="461" spans="1:79" ht="16.5" customHeight="1">
      <c r="A461" s="207"/>
      <c r="B461" s="207"/>
      <c r="C461" s="207"/>
      <c r="D461" s="207"/>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row>
    <row r="462" spans="1:79" ht="16.5" customHeight="1">
      <c r="A462" s="207"/>
      <c r="B462" s="207"/>
      <c r="C462" s="207"/>
      <c r="D462" s="207"/>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row>
    <row r="463" spans="1:79" ht="16.5" customHeight="1">
      <c r="A463" s="207"/>
      <c r="B463" s="207"/>
      <c r="C463" s="207"/>
      <c r="D463" s="207"/>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row>
    <row r="464" spans="1:79" ht="16.5" customHeight="1">
      <c r="A464" s="207"/>
      <c r="B464" s="207"/>
      <c r="C464" s="207"/>
      <c r="D464" s="207"/>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row>
    <row r="465" spans="1:79" ht="16.5" customHeight="1">
      <c r="A465" s="207"/>
      <c r="B465" s="207"/>
      <c r="C465" s="207"/>
      <c r="D465" s="207"/>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row>
    <row r="466" spans="1:79" ht="16.5" customHeight="1">
      <c r="A466" s="207"/>
      <c r="B466" s="207"/>
      <c r="C466" s="207"/>
      <c r="D466" s="207"/>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row>
    <row r="467" spans="1:79" ht="16.5" customHeight="1">
      <c r="A467" s="207"/>
      <c r="B467" s="207"/>
      <c r="C467" s="207"/>
      <c r="D467" s="207"/>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row>
    <row r="468" spans="1:79" ht="16.5" customHeight="1">
      <c r="A468" s="207"/>
      <c r="B468" s="207"/>
      <c r="C468" s="207"/>
      <c r="D468" s="207"/>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row>
    <row r="469" spans="1:79" ht="16.5" customHeight="1">
      <c r="A469" s="207"/>
      <c r="B469" s="207"/>
      <c r="C469" s="207"/>
      <c r="D469" s="207"/>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row>
    <row r="470" spans="1:79" ht="16.5" customHeight="1">
      <c r="A470" s="207"/>
      <c r="B470" s="207"/>
      <c r="C470" s="207"/>
      <c r="D470" s="207"/>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row>
    <row r="471" spans="1:79" ht="16.5" customHeight="1">
      <c r="A471" s="207"/>
      <c r="B471" s="207"/>
      <c r="C471" s="207"/>
      <c r="D471" s="207"/>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row>
    <row r="472" spans="1:79" ht="16.5" customHeight="1">
      <c r="A472" s="207"/>
      <c r="B472" s="207"/>
      <c r="C472" s="207"/>
      <c r="D472" s="207"/>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row>
    <row r="473" spans="1:79" ht="16.5" customHeight="1">
      <c r="A473" s="207"/>
      <c r="B473" s="207"/>
      <c r="C473" s="207"/>
      <c r="D473" s="207"/>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row>
    <row r="474" spans="1:79" ht="16.5" customHeight="1">
      <c r="A474" s="207"/>
      <c r="B474" s="207"/>
      <c r="C474" s="207"/>
      <c r="D474" s="207"/>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row>
    <row r="475" spans="1:79" ht="16.5" customHeight="1">
      <c r="A475" s="207"/>
      <c r="B475" s="207"/>
      <c r="C475" s="207"/>
      <c r="D475" s="207"/>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row>
    <row r="476" spans="1:79" ht="16.5" customHeight="1">
      <c r="A476" s="207"/>
      <c r="B476" s="207"/>
      <c r="C476" s="207"/>
      <c r="D476" s="207"/>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row>
    <row r="477" spans="1:79" ht="16.5" customHeight="1">
      <c r="A477" s="207"/>
      <c r="B477" s="207"/>
      <c r="C477" s="207"/>
      <c r="D477" s="207"/>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row>
    <row r="478" spans="1:79" ht="16.5" customHeight="1">
      <c r="A478" s="207"/>
      <c r="B478" s="207"/>
      <c r="C478" s="207"/>
      <c r="D478" s="207"/>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row>
    <row r="479" spans="1:79" ht="16.5" customHeight="1">
      <c r="A479" s="207"/>
      <c r="B479" s="207"/>
      <c r="C479" s="207"/>
      <c r="D479" s="207"/>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row>
    <row r="480" spans="1:79" ht="16.5" customHeight="1">
      <c r="A480" s="207"/>
      <c r="B480" s="207"/>
      <c r="C480" s="207"/>
      <c r="D480" s="207"/>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row>
    <row r="481" spans="1:79" ht="16.5" customHeight="1">
      <c r="A481" s="207"/>
      <c r="B481" s="207"/>
      <c r="C481" s="207"/>
      <c r="D481" s="207"/>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row>
    <row r="482" spans="1:79" ht="16.5" customHeight="1">
      <c r="A482" s="207"/>
      <c r="B482" s="207"/>
      <c r="C482" s="207"/>
      <c r="D482" s="207"/>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row>
    <row r="483" spans="1:79" ht="16.5" customHeight="1">
      <c r="A483" s="207"/>
      <c r="B483" s="207"/>
      <c r="C483" s="207"/>
      <c r="D483" s="207"/>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row>
    <row r="484" spans="1:79" ht="16.5" customHeight="1">
      <c r="A484" s="207"/>
      <c r="B484" s="207"/>
      <c r="C484" s="207"/>
      <c r="D484" s="207"/>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row>
    <row r="485" spans="1:79" ht="16.5" customHeight="1">
      <c r="A485" s="207"/>
      <c r="B485" s="207"/>
      <c r="C485" s="207"/>
      <c r="D485" s="207"/>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row>
    <row r="486" spans="1:79" ht="16.5" customHeight="1">
      <c r="A486" s="207"/>
      <c r="B486" s="207"/>
      <c r="C486" s="207"/>
      <c r="D486" s="207"/>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row>
    <row r="487" spans="1:79" ht="16.5" customHeight="1">
      <c r="A487" s="207"/>
      <c r="B487" s="207"/>
      <c r="C487" s="207"/>
      <c r="D487" s="207"/>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row>
    <row r="488" spans="1:79" ht="16.5" customHeight="1">
      <c r="A488" s="207"/>
      <c r="B488" s="207"/>
      <c r="C488" s="207"/>
      <c r="D488" s="207"/>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row>
    <row r="489" spans="1:79" ht="16.5" customHeight="1">
      <c r="A489" s="207"/>
      <c r="B489" s="207"/>
      <c r="C489" s="207"/>
      <c r="D489" s="207"/>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row>
    <row r="490" spans="1:79" ht="16.5" customHeight="1">
      <c r="A490" s="207"/>
      <c r="B490" s="207"/>
      <c r="C490" s="207"/>
      <c r="D490" s="207"/>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row>
    <row r="491" spans="1:79" ht="16.5" customHeight="1">
      <c r="A491" s="207"/>
      <c r="B491" s="207"/>
      <c r="C491" s="207"/>
      <c r="D491" s="207"/>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row>
    <row r="492" spans="1:79" ht="16.5" customHeight="1">
      <c r="A492" s="207"/>
      <c r="B492" s="207"/>
      <c r="C492" s="207"/>
      <c r="D492" s="207"/>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row>
    <row r="493" spans="1:79" ht="16.5" customHeight="1">
      <c r="A493" s="207"/>
      <c r="B493" s="207"/>
      <c r="C493" s="207"/>
      <c r="D493" s="207"/>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row>
    <row r="494" spans="1:79" ht="16.5" customHeight="1">
      <c r="A494" s="207"/>
      <c r="B494" s="207"/>
      <c r="C494" s="207"/>
      <c r="D494" s="207"/>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row>
    <row r="495" spans="1:79" ht="16.5" customHeight="1">
      <c r="A495" s="207"/>
      <c r="B495" s="207"/>
      <c r="C495" s="207"/>
      <c r="D495" s="207"/>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row>
    <row r="496" spans="1:79" ht="16.5" customHeight="1">
      <c r="A496" s="207"/>
      <c r="B496" s="207"/>
      <c r="C496" s="207"/>
      <c r="D496" s="207"/>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row>
    <row r="497" spans="1:79" ht="16.5" customHeight="1">
      <c r="A497" s="207"/>
      <c r="B497" s="207"/>
      <c r="C497" s="207"/>
      <c r="D497" s="207"/>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row>
    <row r="498" spans="1:79" ht="16.5" customHeight="1">
      <c r="A498" s="207"/>
      <c r="B498" s="207"/>
      <c r="C498" s="207"/>
      <c r="D498" s="207"/>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row>
    <row r="499" spans="1:79" ht="16.5" customHeight="1">
      <c r="A499" s="207"/>
      <c r="B499" s="207"/>
      <c r="C499" s="207"/>
      <c r="D499" s="207"/>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row>
    <row r="500" spans="1:79" ht="16.5" customHeight="1">
      <c r="A500" s="207"/>
      <c r="B500" s="207"/>
      <c r="C500" s="207"/>
      <c r="D500" s="207"/>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row>
    <row r="501" spans="1:79" ht="16.5" customHeight="1">
      <c r="A501" s="207"/>
      <c r="B501" s="207"/>
      <c r="C501" s="207"/>
      <c r="D501" s="207"/>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row>
    <row r="502" spans="1:79" ht="16.5" customHeight="1">
      <c r="A502" s="207"/>
      <c r="B502" s="207"/>
      <c r="C502" s="207"/>
      <c r="D502" s="207"/>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row>
    <row r="503" spans="1:79" ht="16.5" customHeight="1">
      <c r="A503" s="207"/>
      <c r="B503" s="207"/>
      <c r="C503" s="207"/>
      <c r="D503" s="207"/>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row>
    <row r="504" spans="1:79" ht="16.5" customHeight="1">
      <c r="A504" s="207"/>
      <c r="B504" s="207"/>
      <c r="C504" s="207"/>
      <c r="D504" s="207"/>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row>
    <row r="505" spans="1:79" ht="16.5" customHeight="1">
      <c r="A505" s="207"/>
      <c r="B505" s="207"/>
      <c r="C505" s="207"/>
      <c r="D505" s="207"/>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row>
    <row r="506" spans="1:79" ht="16.5" customHeight="1">
      <c r="A506" s="207"/>
      <c r="B506" s="207"/>
      <c r="C506" s="207"/>
      <c r="D506" s="207"/>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row>
    <row r="507" spans="1:79" ht="16.5" customHeight="1">
      <c r="A507" s="207"/>
      <c r="B507" s="207"/>
      <c r="C507" s="207"/>
      <c r="D507" s="207"/>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row>
    <row r="508" spans="1:79" ht="16.5" customHeight="1">
      <c r="A508" s="207"/>
      <c r="B508" s="207"/>
      <c r="C508" s="207"/>
      <c r="D508" s="207"/>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row>
    <row r="509" spans="1:79" ht="16.5" customHeight="1">
      <c r="A509" s="207"/>
      <c r="B509" s="207"/>
      <c r="C509" s="207"/>
      <c r="D509" s="207"/>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row>
    <row r="510" spans="1:79" ht="16.5" customHeight="1">
      <c r="A510" s="207"/>
      <c r="B510" s="207"/>
      <c r="C510" s="207"/>
      <c r="D510" s="207"/>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row>
    <row r="511" spans="1:79" ht="16.5" customHeight="1">
      <c r="A511" s="207"/>
      <c r="B511" s="207"/>
      <c r="C511" s="207"/>
      <c r="D511" s="207"/>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row>
    <row r="512" spans="1:79" ht="16.5" customHeight="1">
      <c r="A512" s="207"/>
      <c r="B512" s="207"/>
      <c r="C512" s="207"/>
      <c r="D512" s="207"/>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row>
    <row r="513" spans="1:79" ht="16.5" customHeight="1">
      <c r="A513" s="207"/>
      <c r="B513" s="207"/>
      <c r="C513" s="207"/>
      <c r="D513" s="207"/>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row>
    <row r="514" spans="1:79" ht="16.5" customHeight="1">
      <c r="A514" s="207"/>
      <c r="B514" s="207"/>
      <c r="C514" s="207"/>
      <c r="D514" s="207"/>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row>
    <row r="515" spans="1:79" ht="16.5" customHeight="1">
      <c r="A515" s="207"/>
      <c r="B515" s="207"/>
      <c r="C515" s="207"/>
      <c r="D515" s="207"/>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row>
    <row r="516" spans="1:79" ht="16.5" customHeight="1">
      <c r="A516" s="207"/>
      <c r="B516" s="207"/>
      <c r="C516" s="207"/>
      <c r="D516" s="207"/>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row>
    <row r="517" spans="1:79" ht="16.5" customHeight="1">
      <c r="A517" s="207"/>
      <c r="B517" s="207"/>
      <c r="C517" s="207"/>
      <c r="D517" s="207"/>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row>
    <row r="518" spans="1:79" ht="16.5" customHeight="1">
      <c r="A518" s="207"/>
      <c r="B518" s="207"/>
      <c r="C518" s="207"/>
      <c r="D518" s="207"/>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row>
    <row r="519" spans="1:79" ht="16.5" customHeight="1">
      <c r="A519" s="207"/>
      <c r="B519" s="207"/>
      <c r="C519" s="207"/>
      <c r="D519" s="207"/>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row>
    <row r="520" spans="1:79" ht="16.5" customHeight="1">
      <c r="A520" s="207"/>
      <c r="B520" s="207"/>
      <c r="C520" s="207"/>
      <c r="D520" s="207"/>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row>
    <row r="521" spans="1:79" ht="16.5" customHeight="1">
      <c r="A521" s="207"/>
      <c r="B521" s="207"/>
      <c r="C521" s="207"/>
      <c r="D521" s="207"/>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row>
    <row r="522" spans="1:79" ht="16.5" customHeight="1">
      <c r="A522" s="207"/>
      <c r="B522" s="207"/>
      <c r="C522" s="207"/>
      <c r="D522" s="207"/>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row>
    <row r="523" spans="1:79" ht="16.5" customHeight="1">
      <c r="A523" s="207"/>
      <c r="B523" s="207"/>
      <c r="C523" s="207"/>
      <c r="D523" s="207"/>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row>
    <row r="524" spans="1:79" ht="16.5" customHeight="1">
      <c r="A524" s="207"/>
      <c r="B524" s="207"/>
      <c r="C524" s="207"/>
      <c r="D524" s="207"/>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row>
    <row r="525" spans="1:79" ht="16.5" customHeight="1">
      <c r="A525" s="207"/>
      <c r="B525" s="207"/>
      <c r="C525" s="207"/>
      <c r="D525" s="207"/>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row>
    <row r="526" spans="1:79" ht="16.5" customHeight="1">
      <c r="A526" s="207"/>
      <c r="B526" s="207"/>
      <c r="C526" s="207"/>
      <c r="D526" s="207"/>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row>
    <row r="527" spans="1:79" ht="16.5" customHeight="1">
      <c r="A527" s="207"/>
      <c r="B527" s="207"/>
      <c r="C527" s="207"/>
      <c r="D527" s="207"/>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row>
    <row r="528" spans="1:79" ht="16.5" customHeight="1">
      <c r="A528" s="207"/>
      <c r="B528" s="207"/>
      <c r="C528" s="207"/>
      <c r="D528" s="207"/>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row>
    <row r="529" spans="1:79" ht="16.5" customHeight="1">
      <c r="A529" s="207"/>
      <c r="B529" s="207"/>
      <c r="C529" s="207"/>
      <c r="D529" s="207"/>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row>
    <row r="530" spans="1:79" ht="16.5" customHeight="1">
      <c r="A530" s="207"/>
      <c r="B530" s="207"/>
      <c r="C530" s="207"/>
      <c r="D530" s="207"/>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row>
    <row r="531" spans="1:79" ht="16.5" customHeight="1">
      <c r="A531" s="207"/>
      <c r="B531" s="207"/>
      <c r="C531" s="207"/>
      <c r="D531" s="207"/>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row>
    <row r="532" spans="1:79" ht="16.5" customHeight="1">
      <c r="A532" s="207"/>
      <c r="B532" s="207"/>
      <c r="C532" s="207"/>
      <c r="D532" s="207"/>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row>
    <row r="533" spans="1:79" ht="16.5" customHeight="1">
      <c r="A533" s="207"/>
      <c r="B533" s="207"/>
      <c r="C533" s="207"/>
      <c r="D533" s="207"/>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row>
    <row r="534" spans="1:79" ht="16.5" customHeight="1">
      <c r="A534" s="207"/>
      <c r="B534" s="207"/>
      <c r="C534" s="207"/>
      <c r="D534" s="207"/>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row>
    <row r="535" spans="1:79" ht="16.5" customHeight="1">
      <c r="A535" s="207"/>
      <c r="B535" s="207"/>
      <c r="C535" s="207"/>
      <c r="D535" s="207"/>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row>
    <row r="536" spans="1:79" ht="16.5" customHeight="1">
      <c r="A536" s="207"/>
      <c r="B536" s="207"/>
      <c r="C536" s="207"/>
      <c r="D536" s="207"/>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row>
    <row r="537" spans="1:79" ht="16.5" customHeight="1">
      <c r="A537" s="207"/>
      <c r="B537" s="207"/>
      <c r="C537" s="207"/>
      <c r="D537" s="207"/>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row>
    <row r="538" spans="1:79" ht="16.5" customHeight="1">
      <c r="A538" s="207"/>
      <c r="B538" s="207"/>
      <c r="C538" s="207"/>
      <c r="D538" s="207"/>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row>
    <row r="539" spans="1:79" ht="16.5" customHeight="1">
      <c r="A539" s="207"/>
      <c r="B539" s="207"/>
      <c r="C539" s="207"/>
      <c r="D539" s="207"/>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row>
    <row r="540" spans="1:79" ht="16.5" customHeight="1">
      <c r="A540" s="207"/>
      <c r="B540" s="207"/>
      <c r="C540" s="207"/>
      <c r="D540" s="207"/>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row>
    <row r="541" spans="1:79" ht="16.5" customHeight="1">
      <c r="A541" s="207"/>
      <c r="B541" s="207"/>
      <c r="C541" s="207"/>
      <c r="D541" s="207"/>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row>
    <row r="542" spans="1:79" ht="16.5" customHeight="1">
      <c r="A542" s="207"/>
      <c r="B542" s="207"/>
      <c r="C542" s="207"/>
      <c r="D542" s="207"/>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row>
    <row r="543" spans="1:79" ht="16.5" customHeight="1">
      <c r="A543" s="207"/>
      <c r="B543" s="207"/>
      <c r="C543" s="207"/>
      <c r="D543" s="207"/>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row>
    <row r="544" spans="1:79" ht="16.5" customHeight="1">
      <c r="A544" s="207"/>
      <c r="B544" s="207"/>
      <c r="C544" s="207"/>
      <c r="D544" s="207"/>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row>
    <row r="545" spans="1:79" ht="16.5" customHeight="1">
      <c r="A545" s="207"/>
      <c r="B545" s="207"/>
      <c r="C545" s="207"/>
      <c r="D545" s="207"/>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row>
    <row r="546" spans="1:79" ht="16.5" customHeight="1">
      <c r="A546" s="207"/>
      <c r="B546" s="207"/>
      <c r="C546" s="207"/>
      <c r="D546" s="207"/>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row>
    <row r="547" spans="1:79" ht="16.5" customHeight="1">
      <c r="A547" s="207"/>
      <c r="B547" s="207"/>
      <c r="C547" s="207"/>
      <c r="D547" s="207"/>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row>
    <row r="548" spans="1:79" ht="16.5" customHeight="1">
      <c r="A548" s="207"/>
      <c r="B548" s="207"/>
      <c r="C548" s="207"/>
      <c r="D548" s="207"/>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row>
    <row r="549" spans="1:79" ht="16.5" customHeight="1">
      <c r="A549" s="207"/>
      <c r="B549" s="207"/>
      <c r="C549" s="207"/>
      <c r="D549" s="207"/>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row>
    <row r="550" spans="1:79" ht="16.5" customHeight="1">
      <c r="A550" s="207"/>
      <c r="B550" s="207"/>
      <c r="C550" s="207"/>
      <c r="D550" s="207"/>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row>
    <row r="551" spans="1:79" ht="16.5" customHeight="1">
      <c r="A551" s="207"/>
      <c r="B551" s="207"/>
      <c r="C551" s="207"/>
      <c r="D551" s="207"/>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row>
    <row r="552" spans="1:79" ht="16.5" customHeight="1">
      <c r="A552" s="207"/>
      <c r="B552" s="207"/>
      <c r="C552" s="207"/>
      <c r="D552" s="207"/>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row>
    <row r="553" spans="1:79" ht="16.5" customHeight="1">
      <c r="A553" s="207"/>
      <c r="B553" s="207"/>
      <c r="C553" s="207"/>
      <c r="D553" s="207"/>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row>
    <row r="554" spans="1:79" ht="16.5" customHeight="1">
      <c r="A554" s="207"/>
      <c r="B554" s="207"/>
      <c r="C554" s="207"/>
      <c r="D554" s="207"/>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row>
    <row r="555" spans="1:79" ht="16.5" customHeight="1">
      <c r="A555" s="207"/>
      <c r="B555" s="207"/>
      <c r="C555" s="207"/>
      <c r="D555" s="207"/>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row>
    <row r="556" spans="1:79" ht="16.5" customHeight="1">
      <c r="A556" s="207"/>
      <c r="B556" s="207"/>
      <c r="C556" s="207"/>
      <c r="D556" s="207"/>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row>
    <row r="557" spans="1:79" ht="16.5" customHeight="1">
      <c r="A557" s="207"/>
      <c r="B557" s="207"/>
      <c r="C557" s="207"/>
      <c r="D557" s="207"/>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row>
    <row r="558" spans="1:79" ht="16.5" customHeight="1">
      <c r="A558" s="207"/>
      <c r="B558" s="207"/>
      <c r="C558" s="207"/>
      <c r="D558" s="207"/>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row>
    <row r="559" spans="1:79" ht="16.5" customHeight="1">
      <c r="A559" s="207"/>
      <c r="B559" s="207"/>
      <c r="C559" s="207"/>
      <c r="D559" s="207"/>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row>
    <row r="560" spans="1:79" ht="16.5" customHeight="1">
      <c r="A560" s="207"/>
      <c r="B560" s="207"/>
      <c r="C560" s="207"/>
      <c r="D560" s="207"/>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row>
    <row r="561" spans="1:79" ht="16.5" customHeight="1">
      <c r="A561" s="207"/>
      <c r="B561" s="207"/>
      <c r="C561" s="207"/>
      <c r="D561" s="207"/>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row>
    <row r="562" spans="1:79" ht="16.5" customHeight="1">
      <c r="A562" s="207"/>
      <c r="B562" s="207"/>
      <c r="C562" s="207"/>
      <c r="D562" s="207"/>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row>
    <row r="563" spans="1:79" ht="16.5" customHeight="1">
      <c r="A563" s="207"/>
      <c r="B563" s="207"/>
      <c r="C563" s="207"/>
      <c r="D563" s="207"/>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row>
    <row r="564" spans="1:79" ht="16.5" customHeight="1">
      <c r="A564" s="207"/>
      <c r="B564" s="207"/>
      <c r="C564" s="207"/>
      <c r="D564" s="207"/>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row>
    <row r="565" spans="1:79" ht="16.5" customHeight="1">
      <c r="A565" s="207"/>
      <c r="B565" s="207"/>
      <c r="C565" s="207"/>
      <c r="D565" s="207"/>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row>
    <row r="566" spans="1:79" ht="16.5" customHeight="1">
      <c r="A566" s="207"/>
      <c r="B566" s="207"/>
      <c r="C566" s="207"/>
      <c r="D566" s="207"/>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row>
    <row r="567" spans="1:79" ht="16.5" customHeight="1">
      <c r="A567" s="207"/>
      <c r="B567" s="207"/>
      <c r="C567" s="207"/>
      <c r="D567" s="207"/>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row>
    <row r="568" spans="1:79" ht="16.5" customHeight="1">
      <c r="A568" s="207"/>
      <c r="B568" s="207"/>
      <c r="C568" s="207"/>
      <c r="D568" s="207"/>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row>
    <row r="569" spans="1:79" ht="16.5" customHeight="1">
      <c r="A569" s="207"/>
      <c r="B569" s="207"/>
      <c r="C569" s="207"/>
      <c r="D569" s="207"/>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row>
    <row r="570" spans="1:79" ht="16.5" customHeight="1">
      <c r="A570" s="207"/>
      <c r="B570" s="207"/>
      <c r="C570" s="207"/>
      <c r="D570" s="207"/>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row>
    <row r="571" spans="1:79" ht="16.5" customHeight="1">
      <c r="A571" s="207"/>
      <c r="B571" s="207"/>
      <c r="C571" s="207"/>
      <c r="D571" s="207"/>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row>
    <row r="572" spans="1:79" ht="16.5" customHeight="1">
      <c r="A572" s="207"/>
      <c r="B572" s="207"/>
      <c r="C572" s="207"/>
      <c r="D572" s="207"/>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row>
    <row r="573" spans="1:79" ht="16.5" customHeight="1">
      <c r="A573" s="207"/>
      <c r="B573" s="207"/>
      <c r="C573" s="207"/>
      <c r="D573" s="207"/>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row>
    <row r="574" spans="1:79" ht="16.5" customHeight="1">
      <c r="A574" s="207"/>
      <c r="B574" s="207"/>
      <c r="C574" s="207"/>
      <c r="D574" s="207"/>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row>
    <row r="575" spans="1:79" ht="16.5" customHeight="1">
      <c r="A575" s="207"/>
      <c r="B575" s="207"/>
      <c r="C575" s="207"/>
      <c r="D575" s="207"/>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row>
    <row r="576" spans="1:79" ht="16.5" customHeight="1">
      <c r="A576" s="207"/>
      <c r="B576" s="207"/>
      <c r="C576" s="207"/>
      <c r="D576" s="207"/>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row>
    <row r="577" spans="1:79" ht="16.5" customHeight="1">
      <c r="A577" s="207"/>
      <c r="B577" s="207"/>
      <c r="C577" s="207"/>
      <c r="D577" s="207"/>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row>
    <row r="578" spans="1:79" ht="16.5" customHeight="1">
      <c r="A578" s="207"/>
      <c r="B578" s="207"/>
      <c r="C578" s="207"/>
      <c r="D578" s="207"/>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row>
    <row r="579" spans="1:79" ht="16.5" customHeight="1">
      <c r="A579" s="207"/>
      <c r="B579" s="207"/>
      <c r="C579" s="207"/>
      <c r="D579" s="207"/>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row>
    <row r="580" spans="1:79" ht="16.5" customHeight="1">
      <c r="A580" s="207"/>
      <c r="B580" s="207"/>
      <c r="C580" s="207"/>
      <c r="D580" s="207"/>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row>
    <row r="581" spans="1:79" ht="16.5" customHeight="1">
      <c r="A581" s="207"/>
      <c r="B581" s="207"/>
      <c r="C581" s="207"/>
      <c r="D581" s="207"/>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row>
    <row r="582" spans="1:79" ht="16.5" customHeight="1">
      <c r="A582" s="207"/>
      <c r="B582" s="207"/>
      <c r="C582" s="207"/>
      <c r="D582" s="207"/>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row>
    <row r="583" spans="1:79" ht="16.5" customHeight="1">
      <c r="A583" s="207"/>
      <c r="B583" s="207"/>
      <c r="C583" s="207"/>
      <c r="D583" s="207"/>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row>
    <row r="584" spans="1:79" ht="16.5" customHeight="1">
      <c r="A584" s="207"/>
      <c r="B584" s="207"/>
      <c r="C584" s="207"/>
      <c r="D584" s="207"/>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row>
    <row r="585" spans="1:79" ht="16.5" customHeight="1">
      <c r="A585" s="207"/>
      <c r="B585" s="207"/>
      <c r="C585" s="207"/>
      <c r="D585" s="207"/>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row>
    <row r="586" spans="1:79" ht="16.5" customHeight="1">
      <c r="A586" s="207"/>
      <c r="B586" s="207"/>
      <c r="C586" s="207"/>
      <c r="D586" s="207"/>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row>
    <row r="587" spans="1:79" ht="16.5" customHeight="1">
      <c r="A587" s="207"/>
      <c r="B587" s="207"/>
      <c r="C587" s="207"/>
      <c r="D587" s="207"/>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row>
    <row r="588" spans="1:79" ht="16.5" customHeight="1">
      <c r="A588" s="207"/>
      <c r="B588" s="207"/>
      <c r="C588" s="207"/>
      <c r="D588" s="207"/>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row>
    <row r="589" spans="1:79" ht="16.5" customHeight="1">
      <c r="A589" s="207"/>
      <c r="B589" s="207"/>
      <c r="C589" s="207"/>
      <c r="D589" s="207"/>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row>
    <row r="590" spans="1:79" ht="16.5" customHeight="1">
      <c r="A590" s="207"/>
      <c r="B590" s="207"/>
      <c r="C590" s="207"/>
      <c r="D590" s="207"/>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row>
    <row r="591" spans="1:79" ht="16.5" customHeight="1">
      <c r="A591" s="207"/>
      <c r="B591" s="207"/>
      <c r="C591" s="207"/>
      <c r="D591" s="207"/>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row>
    <row r="592" spans="1:79" ht="16.5" customHeight="1">
      <c r="A592" s="207"/>
      <c r="B592" s="207"/>
      <c r="C592" s="207"/>
      <c r="D592" s="207"/>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row>
    <row r="593" spans="1:79" ht="16.5" customHeight="1">
      <c r="A593" s="207"/>
      <c r="B593" s="207"/>
      <c r="C593" s="207"/>
      <c r="D593" s="207"/>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row>
    <row r="594" spans="1:79" ht="16.5" customHeight="1">
      <c r="A594" s="207"/>
      <c r="B594" s="207"/>
      <c r="C594" s="207"/>
      <c r="D594" s="207"/>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row>
    <row r="595" spans="1:79" ht="16.5" customHeight="1">
      <c r="A595" s="207"/>
      <c r="B595" s="207"/>
      <c r="C595" s="207"/>
      <c r="D595" s="207"/>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row>
    <row r="596" spans="1:79" ht="16.5" customHeight="1">
      <c r="A596" s="207"/>
      <c r="B596" s="207"/>
      <c r="C596" s="207"/>
      <c r="D596" s="207"/>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row>
    <row r="597" spans="1:79" ht="16.5" customHeight="1">
      <c r="A597" s="207"/>
      <c r="B597" s="207"/>
      <c r="C597" s="207"/>
      <c r="D597" s="207"/>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row>
    <row r="598" spans="1:79" ht="16.5" customHeight="1">
      <c r="A598" s="207"/>
      <c r="B598" s="207"/>
      <c r="C598" s="207"/>
      <c r="D598" s="207"/>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row>
    <row r="599" spans="1:79" ht="16.5" customHeight="1">
      <c r="A599" s="207"/>
      <c r="B599" s="207"/>
      <c r="C599" s="207"/>
      <c r="D599" s="207"/>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row>
    <row r="600" spans="1:79" ht="16.5" customHeight="1">
      <c r="A600" s="207"/>
      <c r="B600" s="207"/>
      <c r="C600" s="207"/>
      <c r="D600" s="207"/>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row>
    <row r="601" spans="1:79" ht="16.5" customHeight="1">
      <c r="A601" s="207"/>
      <c r="B601" s="207"/>
      <c r="C601" s="207"/>
      <c r="D601" s="207"/>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row>
    <row r="602" spans="1:79" ht="16.5" customHeight="1">
      <c r="A602" s="207"/>
      <c r="B602" s="207"/>
      <c r="C602" s="207"/>
      <c r="D602" s="207"/>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row>
    <row r="603" spans="1:79" ht="16.5" customHeight="1">
      <c r="A603" s="207"/>
      <c r="B603" s="207"/>
      <c r="C603" s="207"/>
      <c r="D603" s="207"/>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row>
    <row r="604" spans="1:79" ht="16.5" customHeight="1">
      <c r="A604" s="207"/>
      <c r="B604" s="207"/>
      <c r="C604" s="207"/>
      <c r="D604" s="207"/>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row>
    <row r="605" spans="1:79" ht="16.5" customHeight="1">
      <c r="A605" s="207"/>
      <c r="B605" s="207"/>
      <c r="C605" s="207"/>
      <c r="D605" s="207"/>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row>
    <row r="606" spans="1:79" ht="16.5" customHeight="1">
      <c r="A606" s="207"/>
      <c r="B606" s="207"/>
      <c r="C606" s="207"/>
      <c r="D606" s="207"/>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row>
    <row r="607" spans="1:79" ht="16.5" customHeight="1">
      <c r="A607" s="207"/>
      <c r="B607" s="207"/>
      <c r="C607" s="207"/>
      <c r="D607" s="207"/>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row>
    <row r="608" spans="1:79" ht="16.5" customHeight="1">
      <c r="A608" s="207"/>
      <c r="B608" s="207"/>
      <c r="C608" s="207"/>
      <c r="D608" s="207"/>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row>
    <row r="609" spans="1:79" ht="16.5" customHeight="1">
      <c r="A609" s="207"/>
      <c r="B609" s="207"/>
      <c r="C609" s="207"/>
      <c r="D609" s="207"/>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row>
    <row r="610" spans="1:79" ht="16.5" customHeight="1">
      <c r="A610" s="207"/>
      <c r="B610" s="207"/>
      <c r="C610" s="207"/>
      <c r="D610" s="207"/>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row>
    <row r="611" spans="1:79" ht="16.5" customHeight="1">
      <c r="A611" s="207"/>
      <c r="B611" s="207"/>
      <c r="C611" s="207"/>
      <c r="D611" s="207"/>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row>
    <row r="612" spans="1:79" ht="16.5" customHeight="1">
      <c r="A612" s="207"/>
      <c r="B612" s="207"/>
      <c r="C612" s="207"/>
      <c r="D612" s="207"/>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row>
    <row r="613" spans="1:79" ht="16.5" customHeight="1">
      <c r="A613" s="207"/>
      <c r="B613" s="207"/>
      <c r="C613" s="207"/>
      <c r="D613" s="207"/>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row>
    <row r="614" spans="1:79" ht="16.5" customHeight="1">
      <c r="A614" s="207"/>
      <c r="B614" s="207"/>
      <c r="C614" s="207"/>
      <c r="D614" s="207"/>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row>
    <row r="615" spans="1:79" ht="16.5" customHeight="1">
      <c r="A615" s="207"/>
      <c r="B615" s="207"/>
      <c r="C615" s="207"/>
      <c r="D615" s="207"/>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row>
    <row r="616" spans="1:79" ht="16.5" customHeight="1">
      <c r="A616" s="207"/>
      <c r="B616" s="207"/>
      <c r="C616" s="207"/>
      <c r="D616" s="207"/>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row>
    <row r="617" spans="1:79" ht="16.5" customHeight="1">
      <c r="A617" s="207"/>
      <c r="B617" s="207"/>
      <c r="C617" s="207"/>
      <c r="D617" s="207"/>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row>
    <row r="618" spans="1:79" ht="16.5" customHeight="1">
      <c r="A618" s="207"/>
      <c r="B618" s="207"/>
      <c r="C618" s="207"/>
      <c r="D618" s="207"/>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row>
    <row r="619" spans="1:79" ht="16.5" customHeight="1">
      <c r="A619" s="207"/>
      <c r="B619" s="207"/>
      <c r="C619" s="207"/>
      <c r="D619" s="207"/>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row>
    <row r="620" spans="1:79" ht="16.5" customHeight="1">
      <c r="A620" s="207"/>
      <c r="B620" s="207"/>
      <c r="C620" s="207"/>
      <c r="D620" s="207"/>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row>
    <row r="621" spans="1:79" ht="16.5" customHeight="1">
      <c r="A621" s="207"/>
      <c r="B621" s="207"/>
      <c r="C621" s="207"/>
      <c r="D621" s="207"/>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row>
    <row r="622" spans="1:79" ht="16.5" customHeight="1">
      <c r="A622" s="207"/>
      <c r="B622" s="207"/>
      <c r="C622" s="207"/>
      <c r="D622" s="207"/>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row>
    <row r="623" spans="1:79" ht="16.5" customHeight="1">
      <c r="A623" s="207"/>
      <c r="B623" s="207"/>
      <c r="C623" s="207"/>
      <c r="D623" s="207"/>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row>
    <row r="624" spans="1:79" ht="16.5" customHeight="1">
      <c r="A624" s="207"/>
      <c r="B624" s="207"/>
      <c r="C624" s="207"/>
      <c r="D624" s="207"/>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row>
    <row r="625" spans="1:79" ht="16.5" customHeight="1">
      <c r="A625" s="207"/>
      <c r="B625" s="207"/>
      <c r="C625" s="207"/>
      <c r="D625" s="207"/>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row>
    <row r="626" spans="1:79" ht="16.5" customHeight="1">
      <c r="A626" s="207"/>
      <c r="B626" s="207"/>
      <c r="C626" s="207"/>
      <c r="D626" s="207"/>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row>
    <row r="627" spans="1:79" ht="16.5" customHeight="1">
      <c r="A627" s="207"/>
      <c r="B627" s="207"/>
      <c r="C627" s="207"/>
      <c r="D627" s="207"/>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row>
    <row r="628" spans="1:79" ht="16.5" customHeight="1">
      <c r="A628" s="207"/>
      <c r="B628" s="207"/>
      <c r="C628" s="207"/>
      <c r="D628" s="207"/>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row>
    <row r="629" spans="1:79" ht="16.5" customHeight="1">
      <c r="A629" s="207"/>
      <c r="B629" s="207"/>
      <c r="C629" s="207"/>
      <c r="D629" s="207"/>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row>
    <row r="630" spans="1:79" ht="16.5" customHeight="1">
      <c r="A630" s="207"/>
      <c r="B630" s="207"/>
      <c r="C630" s="207"/>
      <c r="D630" s="207"/>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row>
    <row r="631" spans="1:79" ht="16.5" customHeight="1">
      <c r="A631" s="207"/>
      <c r="B631" s="207"/>
      <c r="C631" s="207"/>
      <c r="D631" s="207"/>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row>
    <row r="632" spans="1:79" ht="16.5" customHeight="1">
      <c r="A632" s="207"/>
      <c r="B632" s="207"/>
      <c r="C632" s="207"/>
      <c r="D632" s="207"/>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row>
    <row r="633" spans="1:79" ht="16.5" customHeight="1">
      <c r="A633" s="207"/>
      <c r="B633" s="207"/>
      <c r="C633" s="207"/>
      <c r="D633" s="207"/>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row>
    <row r="634" spans="1:79" ht="16.5" customHeight="1">
      <c r="A634" s="207"/>
      <c r="B634" s="207"/>
      <c r="C634" s="207"/>
      <c r="D634" s="207"/>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row>
    <row r="635" spans="1:79" ht="16.5" customHeight="1">
      <c r="A635" s="207"/>
      <c r="B635" s="207"/>
      <c r="C635" s="207"/>
      <c r="D635" s="207"/>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row>
    <row r="636" spans="1:79" ht="16.5" customHeight="1">
      <c r="A636" s="207"/>
      <c r="B636" s="207"/>
      <c r="C636" s="207"/>
      <c r="D636" s="207"/>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row>
    <row r="637" spans="1:79" ht="16.5" customHeight="1">
      <c r="A637" s="207"/>
      <c r="B637" s="207"/>
      <c r="C637" s="207"/>
      <c r="D637" s="207"/>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row>
    <row r="638" spans="1:79" ht="16.5" customHeight="1">
      <c r="A638" s="207"/>
      <c r="B638" s="207"/>
      <c r="C638" s="207"/>
      <c r="D638" s="207"/>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row>
    <row r="639" spans="1:79" ht="16.5" customHeight="1">
      <c r="A639" s="207"/>
      <c r="B639" s="207"/>
      <c r="C639" s="207"/>
      <c r="D639" s="207"/>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row>
    <row r="640" spans="1:79" ht="16.5" customHeight="1">
      <c r="A640" s="207"/>
      <c r="B640" s="207"/>
      <c r="C640" s="207"/>
      <c r="D640" s="207"/>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row>
    <row r="641" spans="1:79" ht="16.5" customHeight="1">
      <c r="A641" s="207"/>
      <c r="B641" s="207"/>
      <c r="C641" s="207"/>
      <c r="D641" s="207"/>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row>
    <row r="642" spans="1:79" ht="16.5" customHeight="1">
      <c r="A642" s="207"/>
      <c r="B642" s="207"/>
      <c r="C642" s="207"/>
      <c r="D642" s="207"/>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row>
    <row r="643" spans="1:79" ht="16.5" customHeight="1">
      <c r="A643" s="207"/>
      <c r="B643" s="207"/>
      <c r="C643" s="207"/>
      <c r="D643" s="207"/>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row>
    <row r="644" spans="1:79" ht="16.5" customHeight="1">
      <c r="A644" s="207"/>
      <c r="B644" s="207"/>
      <c r="C644" s="207"/>
      <c r="D644" s="207"/>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row>
    <row r="645" spans="1:79" ht="16.5" customHeight="1">
      <c r="A645" s="207"/>
      <c r="B645" s="207"/>
      <c r="C645" s="207"/>
      <c r="D645" s="207"/>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row>
    <row r="646" spans="1:79" ht="16.5" customHeight="1">
      <c r="A646" s="207"/>
      <c r="B646" s="207"/>
      <c r="C646" s="207"/>
      <c r="D646" s="207"/>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row>
    <row r="647" spans="1:79" ht="16.5" customHeight="1">
      <c r="A647" s="207"/>
      <c r="B647" s="207"/>
      <c r="C647" s="207"/>
      <c r="D647" s="207"/>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row>
    <row r="648" spans="1:79" ht="16.5" customHeight="1">
      <c r="A648" s="207"/>
      <c r="B648" s="207"/>
      <c r="C648" s="207"/>
      <c r="D648" s="207"/>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row>
    <row r="649" spans="1:79" ht="16.5" customHeight="1">
      <c r="A649" s="207"/>
      <c r="B649" s="207"/>
      <c r="C649" s="207"/>
      <c r="D649" s="207"/>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row>
    <row r="650" spans="1:79" ht="16.5" customHeight="1">
      <c r="A650" s="207"/>
      <c r="B650" s="207"/>
      <c r="C650" s="207"/>
      <c r="D650" s="207"/>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row>
    <row r="651" spans="1:79" ht="16.5" customHeight="1">
      <c r="A651" s="207"/>
      <c r="B651" s="207"/>
      <c r="C651" s="207"/>
      <c r="D651" s="207"/>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row>
    <row r="652" spans="1:79" ht="16.5" customHeight="1">
      <c r="A652" s="207"/>
      <c r="B652" s="207"/>
      <c r="C652" s="207"/>
      <c r="D652" s="207"/>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row>
    <row r="653" spans="1:79" ht="16.5" customHeight="1">
      <c r="A653" s="207"/>
      <c r="B653" s="207"/>
      <c r="C653" s="207"/>
      <c r="D653" s="207"/>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row>
    <row r="654" spans="1:79" ht="16.5" customHeight="1">
      <c r="A654" s="207"/>
      <c r="B654" s="207"/>
      <c r="C654" s="207"/>
      <c r="D654" s="207"/>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row>
    <row r="655" spans="1:79" ht="16.5" customHeight="1">
      <c r="A655" s="207"/>
      <c r="B655" s="207"/>
      <c r="C655" s="207"/>
      <c r="D655" s="207"/>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row>
    <row r="656" spans="1:79" ht="16.5" customHeight="1">
      <c r="A656" s="207"/>
      <c r="B656" s="207"/>
      <c r="C656" s="207"/>
      <c r="D656" s="207"/>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row>
    <row r="657" spans="1:79" ht="16.5" customHeight="1">
      <c r="A657" s="207"/>
      <c r="B657" s="207"/>
      <c r="C657" s="207"/>
      <c r="D657" s="207"/>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row>
    <row r="658" spans="1:79" ht="16.5" customHeight="1">
      <c r="A658" s="207"/>
      <c r="B658" s="207"/>
      <c r="C658" s="207"/>
      <c r="D658" s="207"/>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row>
    <row r="659" spans="1:79" ht="16.5" customHeight="1">
      <c r="A659" s="207"/>
      <c r="B659" s="207"/>
      <c r="C659" s="207"/>
      <c r="D659" s="207"/>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row>
    <row r="660" spans="1:79" ht="16.5" customHeight="1">
      <c r="A660" s="207"/>
      <c r="B660" s="207"/>
      <c r="C660" s="207"/>
      <c r="D660" s="207"/>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row>
    <row r="661" spans="1:79" ht="16.5" customHeight="1">
      <c r="A661" s="207"/>
      <c r="B661" s="207"/>
      <c r="C661" s="207"/>
      <c r="D661" s="207"/>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row>
    <row r="662" spans="1:79" ht="16.5" customHeight="1">
      <c r="A662" s="207"/>
      <c r="B662" s="207"/>
      <c r="C662" s="207"/>
      <c r="D662" s="207"/>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row>
    <row r="663" spans="1:79" ht="16.5" customHeight="1">
      <c r="A663" s="207"/>
      <c r="B663" s="207"/>
      <c r="C663" s="207"/>
      <c r="D663" s="207"/>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row>
    <row r="664" spans="1:79" ht="16.5" customHeight="1">
      <c r="A664" s="207"/>
      <c r="B664" s="207"/>
      <c r="C664" s="207"/>
      <c r="D664" s="207"/>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row>
    <row r="665" spans="1:79" ht="16.5" customHeight="1">
      <c r="A665" s="207"/>
      <c r="B665" s="207"/>
      <c r="C665" s="207"/>
      <c r="D665" s="207"/>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row>
    <row r="666" spans="1:79" ht="16.5" customHeight="1">
      <c r="A666" s="207"/>
      <c r="B666" s="207"/>
      <c r="C666" s="207"/>
      <c r="D666" s="207"/>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row>
    <row r="667" spans="1:79" ht="16.5" customHeight="1">
      <c r="A667" s="207"/>
      <c r="B667" s="207"/>
      <c r="C667" s="207"/>
      <c r="D667" s="207"/>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row>
    <row r="668" spans="1:79" ht="16.5" customHeight="1">
      <c r="A668" s="207"/>
      <c r="B668" s="207"/>
      <c r="C668" s="207"/>
      <c r="D668" s="207"/>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row>
    <row r="669" spans="1:79" ht="16.5" customHeight="1">
      <c r="A669" s="207"/>
      <c r="B669" s="207"/>
      <c r="C669" s="207"/>
      <c r="D669" s="207"/>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row>
    <row r="670" spans="1:79" ht="16.5" customHeight="1">
      <c r="A670" s="207"/>
      <c r="B670" s="207"/>
      <c r="C670" s="207"/>
      <c r="D670" s="207"/>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row>
    <row r="671" spans="1:79" ht="16.5" customHeight="1">
      <c r="A671" s="207"/>
      <c r="B671" s="207"/>
      <c r="C671" s="207"/>
      <c r="D671" s="207"/>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row>
    <row r="672" spans="1:79" ht="16.5" customHeight="1">
      <c r="A672" s="207"/>
      <c r="B672" s="207"/>
      <c r="C672" s="207"/>
      <c r="D672" s="207"/>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row>
    <row r="673" spans="1:79" ht="16.5" customHeight="1">
      <c r="A673" s="207"/>
      <c r="B673" s="207"/>
      <c r="C673" s="207"/>
      <c r="D673" s="207"/>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row>
    <row r="674" spans="1:79" ht="16.5" customHeight="1">
      <c r="A674" s="207"/>
      <c r="B674" s="207"/>
      <c r="C674" s="207"/>
      <c r="D674" s="207"/>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row>
    <row r="675" spans="1:79" ht="16.5" customHeight="1">
      <c r="A675" s="207"/>
      <c r="B675" s="207"/>
      <c r="C675" s="207"/>
      <c r="D675" s="207"/>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row>
    <row r="676" spans="1:79" ht="16.5" customHeight="1">
      <c r="A676" s="207"/>
      <c r="B676" s="207"/>
      <c r="C676" s="207"/>
      <c r="D676" s="207"/>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row>
    <row r="677" spans="1:79" ht="16.5" customHeight="1">
      <c r="A677" s="207"/>
      <c r="B677" s="207"/>
      <c r="C677" s="207"/>
      <c r="D677" s="207"/>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row>
    <row r="678" spans="1:79" ht="16.5" customHeight="1">
      <c r="A678" s="207"/>
      <c r="B678" s="207"/>
      <c r="C678" s="207"/>
      <c r="D678" s="207"/>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row>
    <row r="679" spans="1:79" ht="16.5" customHeight="1">
      <c r="A679" s="207"/>
      <c r="B679" s="207"/>
      <c r="C679" s="207"/>
      <c r="D679" s="207"/>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row>
    <row r="680" spans="1:79" ht="16.5" customHeight="1">
      <c r="A680" s="207"/>
      <c r="B680" s="207"/>
      <c r="C680" s="207"/>
      <c r="D680" s="207"/>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row>
    <row r="681" spans="1:79" ht="16.5" customHeight="1">
      <c r="A681" s="207"/>
      <c r="B681" s="207"/>
      <c r="C681" s="207"/>
      <c r="D681" s="207"/>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row>
    <row r="682" spans="1:79" ht="16.5" customHeight="1">
      <c r="A682" s="207"/>
      <c r="B682" s="207"/>
      <c r="C682" s="207"/>
      <c r="D682" s="207"/>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row>
    <row r="683" spans="1:79" ht="16.5" customHeight="1">
      <c r="A683" s="207"/>
      <c r="B683" s="207"/>
      <c r="C683" s="207"/>
      <c r="D683" s="207"/>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row>
    <row r="684" spans="1:79" ht="16.5" customHeight="1">
      <c r="A684" s="207"/>
      <c r="B684" s="207"/>
      <c r="C684" s="207"/>
      <c r="D684" s="207"/>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row>
    <row r="685" spans="1:79" ht="16.5" customHeight="1">
      <c r="A685" s="207"/>
      <c r="B685" s="207"/>
      <c r="C685" s="207"/>
      <c r="D685" s="207"/>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row>
    <row r="686" spans="1:79" ht="16.5" customHeight="1">
      <c r="A686" s="207"/>
      <c r="B686" s="207"/>
      <c r="C686" s="207"/>
      <c r="D686" s="207"/>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row>
    <row r="687" spans="1:79" ht="16.5" customHeight="1">
      <c r="A687" s="207"/>
      <c r="B687" s="207"/>
      <c r="C687" s="207"/>
      <c r="D687" s="207"/>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row>
    <row r="688" spans="1:79" ht="16.5" customHeight="1">
      <c r="A688" s="207"/>
      <c r="B688" s="207"/>
      <c r="C688" s="207"/>
      <c r="D688" s="207"/>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row>
    <row r="689" spans="1:79" ht="16.5" customHeight="1">
      <c r="A689" s="207"/>
      <c r="B689" s="207"/>
      <c r="C689" s="207"/>
      <c r="D689" s="207"/>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row>
    <row r="690" spans="1:79" ht="16.5" customHeight="1">
      <c r="A690" s="207"/>
      <c r="B690" s="207"/>
      <c r="C690" s="207"/>
      <c r="D690" s="207"/>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row>
    <row r="691" spans="1:79" ht="16.5" customHeight="1">
      <c r="A691" s="207"/>
      <c r="B691" s="207"/>
      <c r="C691" s="207"/>
      <c r="D691" s="207"/>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row>
    <row r="692" spans="1:79" ht="16.5" customHeight="1">
      <c r="A692" s="207"/>
      <c r="B692" s="207"/>
      <c r="C692" s="207"/>
      <c r="D692" s="207"/>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row>
    <row r="693" spans="1:79" ht="16.5" customHeight="1">
      <c r="A693" s="207"/>
      <c r="B693" s="207"/>
      <c r="C693" s="207"/>
      <c r="D693" s="207"/>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row>
    <row r="694" spans="1:79" ht="16.5" customHeight="1">
      <c r="A694" s="207"/>
      <c r="B694" s="207"/>
      <c r="C694" s="207"/>
      <c r="D694" s="207"/>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row>
    <row r="695" spans="1:79" ht="16.5" customHeight="1">
      <c r="A695" s="207"/>
      <c r="B695" s="207"/>
      <c r="C695" s="207"/>
      <c r="D695" s="207"/>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row>
    <row r="696" spans="1:79" ht="16.5" customHeight="1">
      <c r="A696" s="207"/>
      <c r="B696" s="207"/>
      <c r="C696" s="207"/>
      <c r="D696" s="207"/>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row>
    <row r="697" spans="1:79" ht="16.5" customHeight="1">
      <c r="A697" s="207"/>
      <c r="B697" s="207"/>
      <c r="C697" s="207"/>
      <c r="D697" s="207"/>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row>
    <row r="698" spans="1:79" ht="16.5" customHeight="1">
      <c r="A698" s="207"/>
      <c r="B698" s="207"/>
      <c r="C698" s="207"/>
      <c r="D698" s="207"/>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row>
    <row r="699" spans="1:79" ht="16.5" customHeight="1">
      <c r="A699" s="207"/>
      <c r="B699" s="207"/>
      <c r="C699" s="207"/>
      <c r="D699" s="207"/>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row>
    <row r="700" spans="1:79" ht="16.5" customHeight="1">
      <c r="A700" s="207"/>
      <c r="B700" s="207"/>
      <c r="C700" s="207"/>
      <c r="D700" s="207"/>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row>
    <row r="701" spans="1:79" ht="16.5" customHeight="1">
      <c r="A701" s="207"/>
      <c r="B701" s="207"/>
      <c r="C701" s="207"/>
      <c r="D701" s="207"/>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row>
    <row r="702" spans="1:79" ht="16.5" customHeight="1">
      <c r="A702" s="207"/>
      <c r="B702" s="207"/>
      <c r="C702" s="207"/>
      <c r="D702" s="207"/>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row>
    <row r="703" spans="1:79" ht="16.5" customHeight="1">
      <c r="A703" s="207"/>
      <c r="B703" s="207"/>
      <c r="C703" s="207"/>
      <c r="D703" s="207"/>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row>
    <row r="704" spans="1:79" ht="16.5" customHeight="1">
      <c r="A704" s="207"/>
      <c r="B704" s="207"/>
      <c r="C704" s="207"/>
      <c r="D704" s="207"/>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row>
    <row r="705" spans="1:79" ht="16.5" customHeight="1">
      <c r="A705" s="207"/>
      <c r="B705" s="207"/>
      <c r="C705" s="207"/>
      <c r="D705" s="207"/>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row>
    <row r="706" spans="1:79" ht="16.5" customHeight="1">
      <c r="A706" s="207"/>
      <c r="B706" s="207"/>
      <c r="C706" s="207"/>
      <c r="D706" s="207"/>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row>
    <row r="707" spans="1:79" ht="16.5" customHeight="1">
      <c r="A707" s="207"/>
      <c r="B707" s="207"/>
      <c r="C707" s="207"/>
      <c r="D707" s="207"/>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row>
    <row r="708" spans="1:79" ht="16.5" customHeight="1">
      <c r="A708" s="207"/>
      <c r="B708" s="207"/>
      <c r="C708" s="207"/>
      <c r="D708" s="207"/>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row>
    <row r="709" spans="1:79" ht="16.5" customHeight="1">
      <c r="A709" s="207"/>
      <c r="B709" s="207"/>
      <c r="C709" s="207"/>
      <c r="D709" s="207"/>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row>
    <row r="710" spans="1:79" ht="16.5" customHeight="1">
      <c r="A710" s="207"/>
      <c r="B710" s="207"/>
      <c r="C710" s="207"/>
      <c r="D710" s="207"/>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row>
    <row r="711" spans="1:79" ht="16.5" customHeight="1">
      <c r="A711" s="207"/>
      <c r="B711" s="207"/>
      <c r="C711" s="207"/>
      <c r="D711" s="207"/>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row>
    <row r="712" spans="1:79" ht="16.5" customHeight="1">
      <c r="A712" s="207"/>
      <c r="B712" s="207"/>
      <c r="C712" s="207"/>
      <c r="D712" s="207"/>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row>
    <row r="713" spans="1:79" ht="16.5" customHeight="1">
      <c r="A713" s="207"/>
      <c r="B713" s="207"/>
      <c r="C713" s="207"/>
      <c r="D713" s="207"/>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row>
    <row r="714" spans="1:79" ht="16.5" customHeight="1">
      <c r="A714" s="207"/>
      <c r="B714" s="207"/>
      <c r="C714" s="207"/>
      <c r="D714" s="207"/>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row>
    <row r="715" spans="1:79" ht="16.5" customHeight="1">
      <c r="A715" s="207"/>
      <c r="B715" s="207"/>
      <c r="C715" s="207"/>
      <c r="D715" s="207"/>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row>
    <row r="716" spans="1:79" ht="16.5" customHeight="1">
      <c r="A716" s="207"/>
      <c r="B716" s="207"/>
      <c r="C716" s="207"/>
      <c r="D716" s="207"/>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row>
    <row r="717" spans="1:79" ht="16.5" customHeight="1">
      <c r="A717" s="207"/>
      <c r="B717" s="207"/>
      <c r="C717" s="207"/>
      <c r="D717" s="207"/>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row>
    <row r="718" spans="1:79" ht="16.5" customHeight="1">
      <c r="A718" s="207"/>
      <c r="B718" s="207"/>
      <c r="C718" s="207"/>
      <c r="D718" s="207"/>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row>
    <row r="719" spans="1:79" ht="16.5" customHeight="1">
      <c r="A719" s="207"/>
      <c r="B719" s="207"/>
      <c r="C719" s="207"/>
      <c r="D719" s="207"/>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row>
    <row r="720" spans="1:79" ht="16.5" customHeight="1">
      <c r="A720" s="207"/>
      <c r="B720" s="207"/>
      <c r="C720" s="207"/>
      <c r="D720" s="207"/>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row>
    <row r="721" spans="1:79" ht="16.5" customHeight="1">
      <c r="A721" s="207"/>
      <c r="B721" s="207"/>
      <c r="C721" s="207"/>
      <c r="D721" s="207"/>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row>
    <row r="722" spans="1:79" ht="16.5" customHeight="1">
      <c r="A722" s="207"/>
      <c r="B722" s="207"/>
      <c r="C722" s="207"/>
      <c r="D722" s="207"/>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row>
    <row r="723" spans="1:79" ht="16.5" customHeight="1">
      <c r="A723" s="207"/>
      <c r="B723" s="207"/>
      <c r="C723" s="207"/>
      <c r="D723" s="207"/>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row>
    <row r="724" spans="1:79" ht="16.5" customHeight="1">
      <c r="A724" s="207"/>
      <c r="B724" s="207"/>
      <c r="C724" s="207"/>
      <c r="D724" s="207"/>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row>
    <row r="725" spans="1:79" ht="16.5" customHeight="1">
      <c r="A725" s="207"/>
      <c r="B725" s="207"/>
      <c r="C725" s="207"/>
      <c r="D725" s="207"/>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row>
    <row r="726" spans="1:79" ht="16.5" customHeight="1">
      <c r="A726" s="207"/>
      <c r="B726" s="207"/>
      <c r="C726" s="207"/>
      <c r="D726" s="207"/>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row>
    <row r="727" spans="1:79" ht="16.5" customHeight="1">
      <c r="A727" s="207"/>
      <c r="B727" s="207"/>
      <c r="C727" s="207"/>
      <c r="D727" s="207"/>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row>
    <row r="728" spans="1:79" ht="16.5" customHeight="1">
      <c r="A728" s="207"/>
      <c r="B728" s="207"/>
      <c r="C728" s="207"/>
      <c r="D728" s="207"/>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row>
    <row r="729" spans="1:79" ht="16.5" customHeight="1">
      <c r="A729" s="207"/>
      <c r="B729" s="207"/>
      <c r="C729" s="207"/>
      <c r="D729" s="207"/>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row>
    <row r="730" spans="1:79" ht="16.5" customHeight="1">
      <c r="A730" s="207"/>
      <c r="B730" s="207"/>
      <c r="C730" s="207"/>
      <c r="D730" s="207"/>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row>
    <row r="731" spans="1:79" ht="16.5" customHeight="1">
      <c r="A731" s="207"/>
      <c r="B731" s="207"/>
      <c r="C731" s="207"/>
      <c r="D731" s="207"/>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row>
    <row r="732" spans="1:79" ht="16.5" customHeight="1">
      <c r="A732" s="207"/>
      <c r="B732" s="207"/>
      <c r="C732" s="207"/>
      <c r="D732" s="207"/>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row>
    <row r="733" spans="1:79" ht="16.5" customHeight="1">
      <c r="A733" s="207"/>
      <c r="B733" s="207"/>
      <c r="C733" s="207"/>
      <c r="D733" s="207"/>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row>
    <row r="734" spans="1:79" ht="16.5" customHeight="1">
      <c r="A734" s="207"/>
      <c r="B734" s="207"/>
      <c r="C734" s="207"/>
      <c r="D734" s="207"/>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row>
    <row r="735" spans="1:79" ht="16.5" customHeight="1">
      <c r="A735" s="207"/>
      <c r="B735" s="207"/>
      <c r="C735" s="207"/>
      <c r="D735" s="207"/>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row>
    <row r="736" spans="1:79" ht="16.5" customHeight="1">
      <c r="A736" s="207"/>
      <c r="B736" s="207"/>
      <c r="C736" s="207"/>
      <c r="D736" s="207"/>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row>
    <row r="737" spans="1:79" ht="16.5" customHeight="1">
      <c r="A737" s="207"/>
      <c r="B737" s="207"/>
      <c r="C737" s="207"/>
      <c r="D737" s="207"/>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row>
    <row r="738" spans="1:79" ht="16.5" customHeight="1">
      <c r="A738" s="207"/>
      <c r="B738" s="207"/>
      <c r="C738" s="207"/>
      <c r="D738" s="207"/>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row>
    <row r="739" spans="1:79" ht="16.5" customHeight="1">
      <c r="A739" s="207"/>
      <c r="B739" s="207"/>
      <c r="C739" s="207"/>
      <c r="D739" s="207"/>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row>
    <row r="740" spans="1:79" ht="16.5" customHeight="1">
      <c r="A740" s="207"/>
      <c r="B740" s="207"/>
      <c r="C740" s="207"/>
      <c r="D740" s="207"/>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row>
    <row r="741" spans="1:79" ht="16.5" customHeight="1">
      <c r="A741" s="207"/>
      <c r="B741" s="207"/>
      <c r="C741" s="207"/>
      <c r="D741" s="207"/>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row>
    <row r="742" spans="1:79" ht="16.5" customHeight="1">
      <c r="A742" s="207"/>
      <c r="B742" s="207"/>
      <c r="C742" s="207"/>
      <c r="D742" s="207"/>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row>
    <row r="743" spans="1:79" ht="16.5" customHeight="1">
      <c r="A743" s="207"/>
      <c r="B743" s="207"/>
      <c r="C743" s="207"/>
      <c r="D743" s="207"/>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row>
    <row r="744" spans="1:79" ht="16.5" customHeight="1">
      <c r="A744" s="207"/>
      <c r="B744" s="207"/>
      <c r="C744" s="207"/>
      <c r="D744" s="207"/>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row>
    <row r="745" spans="1:79" ht="16.5" customHeight="1">
      <c r="A745" s="207"/>
      <c r="B745" s="207"/>
      <c r="C745" s="207"/>
      <c r="D745" s="207"/>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row>
    <row r="746" spans="1:79" ht="16.5" customHeight="1">
      <c r="A746" s="207"/>
      <c r="B746" s="207"/>
      <c r="C746" s="207"/>
      <c r="D746" s="207"/>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row>
    <row r="747" spans="1:79" ht="16.5" customHeight="1">
      <c r="A747" s="207"/>
      <c r="B747" s="207"/>
      <c r="C747" s="207"/>
      <c r="D747" s="207"/>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row>
    <row r="748" spans="1:79" ht="16.5" customHeight="1">
      <c r="A748" s="207"/>
      <c r="B748" s="207"/>
      <c r="C748" s="207"/>
      <c r="D748" s="207"/>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row>
    <row r="749" spans="1:79" ht="16.5" customHeight="1">
      <c r="A749" s="207"/>
      <c r="B749" s="207"/>
      <c r="C749" s="207"/>
      <c r="D749" s="207"/>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row>
    <row r="750" spans="1:79" ht="16.5" customHeight="1">
      <c r="A750" s="207"/>
      <c r="B750" s="207"/>
      <c r="C750" s="207"/>
      <c r="D750" s="207"/>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row>
    <row r="751" spans="1:79" ht="16.5" customHeight="1">
      <c r="A751" s="207"/>
      <c r="B751" s="207"/>
      <c r="C751" s="207"/>
      <c r="D751" s="207"/>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row>
    <row r="752" spans="1:79" ht="16.5" customHeight="1">
      <c r="A752" s="207"/>
      <c r="B752" s="207"/>
      <c r="C752" s="207"/>
      <c r="D752" s="207"/>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row>
    <row r="753" spans="1:79" ht="16.5" customHeight="1">
      <c r="A753" s="207"/>
      <c r="B753" s="207"/>
      <c r="C753" s="207"/>
      <c r="D753" s="207"/>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row>
    <row r="754" spans="1:79" ht="16.5" customHeight="1">
      <c r="A754" s="207"/>
      <c r="B754" s="207"/>
      <c r="C754" s="207"/>
      <c r="D754" s="207"/>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row>
    <row r="755" spans="1:79" ht="16.5" customHeight="1">
      <c r="A755" s="207"/>
      <c r="B755" s="207"/>
      <c r="C755" s="207"/>
      <c r="D755" s="207"/>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row>
    <row r="756" spans="1:79" ht="16.5" customHeight="1">
      <c r="A756" s="207"/>
      <c r="B756" s="207"/>
      <c r="C756" s="207"/>
      <c r="D756" s="207"/>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row>
    <row r="757" spans="1:79" ht="16.5" customHeight="1">
      <c r="A757" s="207"/>
      <c r="B757" s="207"/>
      <c r="C757" s="207"/>
      <c r="D757" s="207"/>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row>
    <row r="758" spans="1:79" ht="16.5" customHeight="1">
      <c r="A758" s="207"/>
      <c r="B758" s="207"/>
      <c r="C758" s="207"/>
      <c r="D758" s="207"/>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row>
    <row r="759" spans="1:79" ht="16.5" customHeight="1">
      <c r="A759" s="207"/>
      <c r="B759" s="207"/>
      <c r="C759" s="207"/>
      <c r="D759" s="207"/>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row>
    <row r="760" spans="1:79" ht="16.5" customHeight="1">
      <c r="A760" s="207"/>
      <c r="B760" s="207"/>
      <c r="C760" s="207"/>
      <c r="D760" s="207"/>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row>
    <row r="761" spans="1:79" ht="16.5" customHeight="1">
      <c r="A761" s="207"/>
      <c r="B761" s="207"/>
      <c r="C761" s="207"/>
      <c r="D761" s="207"/>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row>
    <row r="762" spans="1:79" ht="16.5" customHeight="1">
      <c r="A762" s="207"/>
      <c r="B762" s="207"/>
      <c r="C762" s="207"/>
      <c r="D762" s="207"/>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row>
    <row r="763" spans="1:79" ht="16.5" customHeight="1">
      <c r="A763" s="207"/>
      <c r="B763" s="207"/>
      <c r="C763" s="207"/>
      <c r="D763" s="207"/>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row>
    <row r="764" spans="1:79" ht="16.5" customHeight="1">
      <c r="A764" s="207"/>
      <c r="B764" s="207"/>
      <c r="C764" s="207"/>
      <c r="D764" s="207"/>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row>
    <row r="765" spans="1:79" ht="16.5" customHeight="1">
      <c r="A765" s="207"/>
      <c r="B765" s="207"/>
      <c r="C765" s="207"/>
      <c r="D765" s="207"/>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row>
    <row r="766" spans="1:79" ht="16.5" customHeight="1">
      <c r="A766" s="207"/>
      <c r="B766" s="207"/>
      <c r="C766" s="207"/>
      <c r="D766" s="207"/>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row>
    <row r="767" spans="1:79" ht="16.5" customHeight="1">
      <c r="A767" s="207"/>
      <c r="B767" s="207"/>
      <c r="C767" s="207"/>
      <c r="D767" s="207"/>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row>
    <row r="768" spans="1:79" ht="16.5" customHeight="1">
      <c r="A768" s="207"/>
      <c r="B768" s="207"/>
      <c r="C768" s="207"/>
      <c r="D768" s="207"/>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row>
    <row r="769" spans="1:79" ht="16.5" customHeight="1">
      <c r="A769" s="207"/>
      <c r="B769" s="207"/>
      <c r="C769" s="207"/>
      <c r="D769" s="207"/>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row>
    <row r="770" spans="1:79" ht="16.5" customHeight="1">
      <c r="A770" s="207"/>
      <c r="B770" s="207"/>
      <c r="C770" s="207"/>
      <c r="D770" s="207"/>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row>
    <row r="771" spans="1:79" ht="16.5" customHeight="1">
      <c r="A771" s="207"/>
      <c r="B771" s="207"/>
      <c r="C771" s="207"/>
      <c r="D771" s="207"/>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row>
    <row r="772" spans="1:79" ht="16.5" customHeight="1">
      <c r="A772" s="207"/>
      <c r="B772" s="207"/>
      <c r="C772" s="207"/>
      <c r="D772" s="207"/>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row>
    <row r="773" spans="1:79" ht="16.5" customHeight="1">
      <c r="A773" s="207"/>
      <c r="B773" s="207"/>
      <c r="C773" s="207"/>
      <c r="D773" s="207"/>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row>
    <row r="774" spans="1:79" ht="16.5" customHeight="1">
      <c r="A774" s="207"/>
      <c r="B774" s="207"/>
      <c r="C774" s="207"/>
      <c r="D774" s="207"/>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row>
    <row r="775" spans="1:79" ht="16.5" customHeight="1">
      <c r="A775" s="207"/>
      <c r="B775" s="207"/>
      <c r="C775" s="207"/>
      <c r="D775" s="207"/>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row>
    <row r="776" spans="1:79" ht="16.5" customHeight="1">
      <c r="A776" s="207"/>
      <c r="B776" s="207"/>
      <c r="C776" s="207"/>
      <c r="D776" s="207"/>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row>
    <row r="777" spans="1:79" ht="16.5" customHeight="1">
      <c r="A777" s="207"/>
      <c r="B777" s="207"/>
      <c r="C777" s="207"/>
      <c r="D777" s="207"/>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row>
    <row r="778" spans="1:79" ht="16.5" customHeight="1">
      <c r="A778" s="207"/>
      <c r="B778" s="207"/>
      <c r="C778" s="207"/>
      <c r="D778" s="207"/>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row>
    <row r="779" spans="1:79" ht="16.5" customHeight="1">
      <c r="A779" s="207"/>
      <c r="B779" s="207"/>
      <c r="C779" s="207"/>
      <c r="D779" s="207"/>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row>
    <row r="780" spans="1:79" ht="16.5" customHeight="1">
      <c r="A780" s="207"/>
      <c r="B780" s="207"/>
      <c r="C780" s="207"/>
      <c r="D780" s="207"/>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row>
    <row r="781" spans="1:79" ht="16.5" customHeight="1">
      <c r="A781" s="207"/>
      <c r="B781" s="207"/>
      <c r="C781" s="207"/>
      <c r="D781" s="207"/>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row>
    <row r="782" spans="1:79" ht="16.5" customHeight="1">
      <c r="A782" s="207"/>
      <c r="B782" s="207"/>
      <c r="C782" s="207"/>
      <c r="D782" s="207"/>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row>
    <row r="783" spans="1:79" ht="16.5" customHeight="1">
      <c r="A783" s="207"/>
      <c r="B783" s="207"/>
      <c r="C783" s="207"/>
      <c r="D783" s="207"/>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row>
    <row r="784" spans="1:79" ht="16.5" customHeight="1">
      <c r="A784" s="207"/>
      <c r="B784" s="207"/>
      <c r="C784" s="207"/>
      <c r="D784" s="207"/>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row>
    <row r="785" spans="1:79" ht="16.5" customHeight="1">
      <c r="A785" s="207"/>
      <c r="B785" s="207"/>
      <c r="C785" s="207"/>
      <c r="D785" s="207"/>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row>
    <row r="786" spans="1:79" ht="16.5" customHeight="1">
      <c r="A786" s="207"/>
      <c r="B786" s="207"/>
      <c r="C786" s="207"/>
      <c r="D786" s="207"/>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row>
    <row r="787" spans="1:79" ht="16.5" customHeight="1">
      <c r="A787" s="207"/>
      <c r="B787" s="207"/>
      <c r="C787" s="207"/>
      <c r="D787" s="207"/>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row>
    <row r="788" spans="1:79" ht="16.5" customHeight="1">
      <c r="A788" s="207"/>
      <c r="B788" s="207"/>
      <c r="C788" s="207"/>
      <c r="D788" s="207"/>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row>
    <row r="789" spans="1:79" ht="16.5" customHeight="1">
      <c r="A789" s="207"/>
      <c r="B789" s="207"/>
      <c r="C789" s="207"/>
      <c r="D789" s="207"/>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row>
    <row r="790" spans="1:79" ht="16.5" customHeight="1">
      <c r="A790" s="207"/>
      <c r="B790" s="207"/>
      <c r="C790" s="207"/>
      <c r="D790" s="207"/>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row>
    <row r="791" spans="1:79" ht="16.5" customHeight="1">
      <c r="A791" s="207"/>
      <c r="B791" s="207"/>
      <c r="C791" s="207"/>
      <c r="D791" s="207"/>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row>
    <row r="792" spans="1:79" ht="16.5" customHeight="1">
      <c r="A792" s="207"/>
      <c r="B792" s="207"/>
      <c r="C792" s="207"/>
      <c r="D792" s="207"/>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row>
    <row r="793" spans="1:79" ht="16.5" customHeight="1">
      <c r="A793" s="207"/>
      <c r="B793" s="207"/>
      <c r="C793" s="207"/>
      <c r="D793" s="207"/>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row>
    <row r="794" spans="1:79" ht="16.5" customHeight="1">
      <c r="A794" s="207"/>
      <c r="B794" s="207"/>
      <c r="C794" s="207"/>
      <c r="D794" s="207"/>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row>
    <row r="795" spans="1:79" ht="16.5" customHeight="1">
      <c r="A795" s="207"/>
      <c r="B795" s="207"/>
      <c r="C795" s="207"/>
      <c r="D795" s="207"/>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row>
    <row r="796" spans="1:79" ht="16.5" customHeight="1">
      <c r="A796" s="207"/>
      <c r="B796" s="207"/>
      <c r="C796" s="207"/>
      <c r="D796" s="207"/>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row>
    <row r="797" spans="1:79" ht="16.5" customHeight="1">
      <c r="A797" s="207"/>
      <c r="B797" s="207"/>
      <c r="C797" s="207"/>
      <c r="D797" s="207"/>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row>
    <row r="798" spans="1:79" ht="16.5" customHeight="1">
      <c r="A798" s="207"/>
      <c r="B798" s="207"/>
      <c r="C798" s="207"/>
      <c r="D798" s="207"/>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row>
    <row r="799" spans="1:79" ht="16.5" customHeight="1">
      <c r="A799" s="207"/>
      <c r="B799" s="207"/>
      <c r="C799" s="207"/>
      <c r="D799" s="207"/>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row>
    <row r="800" spans="1:79" ht="16.5" customHeight="1">
      <c r="A800" s="207"/>
      <c r="B800" s="207"/>
      <c r="C800" s="207"/>
      <c r="D800" s="207"/>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row>
    <row r="801" spans="1:79" ht="16.5" customHeight="1">
      <c r="A801" s="207"/>
      <c r="B801" s="207"/>
      <c r="C801" s="207"/>
      <c r="D801" s="207"/>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row>
    <row r="802" spans="1:79" ht="16.5" customHeight="1">
      <c r="A802" s="207"/>
      <c r="B802" s="207"/>
      <c r="C802" s="207"/>
      <c r="D802" s="207"/>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row>
    <row r="803" spans="1:79" ht="16.5" customHeight="1">
      <c r="A803" s="207"/>
      <c r="B803" s="207"/>
      <c r="C803" s="207"/>
      <c r="D803" s="207"/>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row>
    <row r="804" spans="1:79" ht="16.5" customHeight="1">
      <c r="A804" s="207"/>
      <c r="B804" s="207"/>
      <c r="C804" s="207"/>
      <c r="D804" s="207"/>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row>
    <row r="805" spans="1:79" ht="16.5" customHeight="1">
      <c r="A805" s="207"/>
      <c r="B805" s="207"/>
      <c r="C805" s="207"/>
      <c r="D805" s="207"/>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row>
    <row r="806" spans="1:79" ht="16.5" customHeight="1">
      <c r="A806" s="207"/>
      <c r="B806" s="207"/>
      <c r="C806" s="207"/>
      <c r="D806" s="207"/>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row>
    <row r="807" spans="1:79" ht="16.5" customHeight="1">
      <c r="A807" s="207"/>
      <c r="B807" s="207"/>
      <c r="C807" s="207"/>
      <c r="D807" s="207"/>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row>
    <row r="808" spans="1:79" ht="16.5" customHeight="1">
      <c r="A808" s="207"/>
      <c r="B808" s="207"/>
      <c r="C808" s="207"/>
      <c r="D808" s="207"/>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row>
    <row r="809" spans="1:79" ht="16.5" customHeight="1">
      <c r="A809" s="207"/>
      <c r="B809" s="207"/>
      <c r="C809" s="207"/>
      <c r="D809" s="207"/>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row>
    <row r="810" spans="1:79" ht="16.5" customHeight="1">
      <c r="A810" s="207"/>
      <c r="B810" s="207"/>
      <c r="C810" s="207"/>
      <c r="D810" s="207"/>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row>
    <row r="811" spans="1:79" ht="16.5" customHeight="1">
      <c r="A811" s="207"/>
      <c r="B811" s="207"/>
      <c r="C811" s="207"/>
      <c r="D811" s="207"/>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row>
    <row r="812" spans="1:79" ht="16.5" customHeight="1">
      <c r="A812" s="207"/>
      <c r="B812" s="207"/>
      <c r="C812" s="207"/>
      <c r="D812" s="207"/>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row>
    <row r="813" spans="1:79" ht="16.5" customHeight="1">
      <c r="A813" s="207"/>
      <c r="B813" s="207"/>
      <c r="C813" s="207"/>
      <c r="D813" s="207"/>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row>
    <row r="814" spans="1:79" ht="16.5" customHeight="1">
      <c r="A814" s="207"/>
      <c r="B814" s="207"/>
      <c r="C814" s="207"/>
      <c r="D814" s="207"/>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row>
    <row r="815" spans="1:79" ht="16.5" customHeight="1">
      <c r="A815" s="207"/>
      <c r="B815" s="207"/>
      <c r="C815" s="207"/>
      <c r="D815" s="207"/>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row>
    <row r="816" spans="1:79" ht="16.5" customHeight="1">
      <c r="A816" s="207"/>
      <c r="B816" s="207"/>
      <c r="C816" s="207"/>
      <c r="D816" s="207"/>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row>
    <row r="817" spans="1:79" ht="16.5" customHeight="1">
      <c r="A817" s="207"/>
      <c r="B817" s="207"/>
      <c r="C817" s="207"/>
      <c r="D817" s="207"/>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row>
    <row r="818" spans="1:79" ht="16.5" customHeight="1">
      <c r="A818" s="207"/>
      <c r="B818" s="207"/>
      <c r="C818" s="207"/>
      <c r="D818" s="207"/>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row>
    <row r="819" spans="1:79" ht="16.5" customHeight="1">
      <c r="A819" s="207"/>
      <c r="B819" s="207"/>
      <c r="C819" s="207"/>
      <c r="D819" s="207"/>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row>
    <row r="820" spans="1:79" ht="16.5" customHeight="1">
      <c r="A820" s="207"/>
      <c r="B820" s="207"/>
      <c r="C820" s="207"/>
      <c r="D820" s="207"/>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row>
    <row r="821" spans="1:79" ht="16.5" customHeight="1">
      <c r="A821" s="207"/>
      <c r="B821" s="207"/>
      <c r="C821" s="207"/>
      <c r="D821" s="207"/>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row>
    <row r="822" spans="1:79" ht="16.5" customHeight="1">
      <c r="A822" s="207"/>
      <c r="B822" s="207"/>
      <c r="C822" s="207"/>
      <c r="D822" s="207"/>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row>
    <row r="823" spans="1:79" ht="16.5" customHeight="1">
      <c r="A823" s="207"/>
      <c r="B823" s="207"/>
      <c r="C823" s="207"/>
      <c r="D823" s="207"/>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row>
    <row r="824" spans="1:79" ht="16.5" customHeight="1">
      <c r="A824" s="207"/>
      <c r="B824" s="207"/>
      <c r="C824" s="207"/>
      <c r="D824" s="207"/>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row>
    <row r="825" spans="1:79" ht="16.5" customHeight="1">
      <c r="A825" s="207"/>
      <c r="B825" s="207"/>
      <c r="C825" s="207"/>
      <c r="D825" s="207"/>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row>
    <row r="826" spans="1:79" ht="16.5" customHeight="1">
      <c r="A826" s="207"/>
      <c r="B826" s="207"/>
      <c r="C826" s="207"/>
      <c r="D826" s="207"/>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row>
    <row r="827" spans="1:79" ht="16.5" customHeight="1">
      <c r="A827" s="207"/>
      <c r="B827" s="207"/>
      <c r="C827" s="207"/>
      <c r="D827" s="207"/>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row>
    <row r="828" spans="1:79" ht="16.5" customHeight="1">
      <c r="A828" s="207"/>
      <c r="B828" s="207"/>
      <c r="C828" s="207"/>
      <c r="D828" s="207"/>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row>
    <row r="829" spans="1:79" ht="16.5" customHeight="1">
      <c r="A829" s="207"/>
      <c r="B829" s="207"/>
      <c r="C829" s="207"/>
      <c r="D829" s="207"/>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row>
    <row r="830" spans="1:79" ht="16.5" customHeight="1">
      <c r="A830" s="207"/>
      <c r="B830" s="207"/>
      <c r="C830" s="207"/>
      <c r="D830" s="207"/>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row>
    <row r="831" spans="1:79" ht="16.5" customHeight="1">
      <c r="A831" s="207"/>
      <c r="B831" s="207"/>
      <c r="C831" s="207"/>
      <c r="D831" s="207"/>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row>
    <row r="832" spans="1:79" ht="16.5" customHeight="1">
      <c r="A832" s="207"/>
      <c r="B832" s="207"/>
      <c r="C832" s="207"/>
      <c r="D832" s="207"/>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row>
    <row r="833" spans="1:79" ht="16.5" customHeight="1">
      <c r="A833" s="207"/>
      <c r="B833" s="207"/>
      <c r="C833" s="207"/>
      <c r="D833" s="207"/>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row>
    <row r="834" spans="1:79" ht="16.5" customHeight="1">
      <c r="A834" s="207"/>
      <c r="B834" s="207"/>
      <c r="C834" s="207"/>
      <c r="D834" s="207"/>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row>
    <row r="835" spans="1:79" ht="16.5" customHeight="1">
      <c r="A835" s="207"/>
      <c r="B835" s="207"/>
      <c r="C835" s="207"/>
      <c r="D835" s="207"/>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row>
    <row r="836" spans="1:79" ht="16.5" customHeight="1">
      <c r="A836" s="207"/>
      <c r="B836" s="207"/>
      <c r="C836" s="207"/>
      <c r="D836" s="207"/>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row>
    <row r="837" spans="1:79" ht="16.5" customHeight="1">
      <c r="A837" s="207"/>
      <c r="B837" s="207"/>
      <c r="C837" s="207"/>
      <c r="D837" s="207"/>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row>
    <row r="838" spans="1:79" ht="16.5" customHeight="1">
      <c r="A838" s="207"/>
      <c r="B838" s="207"/>
      <c r="C838" s="207"/>
      <c r="D838" s="207"/>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row>
    <row r="839" spans="1:79" ht="16.5" customHeight="1">
      <c r="A839" s="207"/>
      <c r="B839" s="207"/>
      <c r="C839" s="207"/>
      <c r="D839" s="207"/>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row>
    <row r="840" spans="1:79" ht="16.5" customHeight="1">
      <c r="A840" s="207"/>
      <c r="B840" s="207"/>
      <c r="C840" s="207"/>
      <c r="D840" s="207"/>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row>
    <row r="841" spans="1:79" ht="16.5" customHeight="1">
      <c r="A841" s="207"/>
      <c r="B841" s="207"/>
      <c r="C841" s="207"/>
      <c r="D841" s="207"/>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row>
    <row r="842" spans="1:79" ht="16.5" customHeight="1">
      <c r="A842" s="207"/>
      <c r="B842" s="207"/>
      <c r="C842" s="207"/>
      <c r="D842" s="207"/>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row>
    <row r="843" spans="1:79" ht="16.5" customHeight="1">
      <c r="A843" s="207"/>
      <c r="B843" s="207"/>
      <c r="C843" s="207"/>
      <c r="D843" s="207"/>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row>
    <row r="844" spans="1:79" ht="16.5" customHeight="1">
      <c r="A844" s="207"/>
      <c r="B844" s="207"/>
      <c r="C844" s="207"/>
      <c r="D844" s="207"/>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row>
    <row r="845" spans="1:79" ht="16.5" customHeight="1">
      <c r="A845" s="207"/>
      <c r="B845" s="207"/>
      <c r="C845" s="207"/>
      <c r="D845" s="207"/>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row>
    <row r="846" spans="1:79" ht="16.5" customHeight="1">
      <c r="A846" s="207"/>
      <c r="B846" s="207"/>
      <c r="C846" s="207"/>
      <c r="D846" s="207"/>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row>
    <row r="847" spans="1:79" ht="16.5" customHeight="1">
      <c r="A847" s="207"/>
      <c r="B847" s="207"/>
      <c r="C847" s="207"/>
      <c r="D847" s="207"/>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row>
    <row r="848" spans="1:79" ht="16.5" customHeight="1">
      <c r="A848" s="207"/>
      <c r="B848" s="207"/>
      <c r="C848" s="207"/>
      <c r="D848" s="207"/>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row>
    <row r="849" spans="1:79" ht="16.5" customHeight="1">
      <c r="A849" s="207"/>
      <c r="B849" s="207"/>
      <c r="C849" s="207"/>
      <c r="D849" s="207"/>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row>
    <row r="850" spans="1:79" ht="16.5" customHeight="1">
      <c r="A850" s="207"/>
      <c r="B850" s="207"/>
      <c r="C850" s="207"/>
      <c r="D850" s="207"/>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row>
    <row r="851" spans="1:79" ht="16.5" customHeight="1">
      <c r="A851" s="207"/>
      <c r="B851" s="207"/>
      <c r="C851" s="207"/>
      <c r="D851" s="207"/>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row>
    <row r="852" spans="1:79" ht="16.5" customHeight="1">
      <c r="A852" s="207"/>
      <c r="B852" s="207"/>
      <c r="C852" s="207"/>
      <c r="D852" s="207"/>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row>
    <row r="853" spans="1:79" ht="16.5" customHeight="1">
      <c r="A853" s="207"/>
      <c r="B853" s="207"/>
      <c r="C853" s="207"/>
      <c r="D853" s="207"/>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row>
    <row r="854" spans="1:79" ht="16.5" customHeight="1">
      <c r="A854" s="207"/>
      <c r="B854" s="207"/>
      <c r="C854" s="207"/>
      <c r="D854" s="207"/>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row>
    <row r="855" spans="1:79" ht="16.5" customHeight="1">
      <c r="A855" s="207"/>
      <c r="B855" s="207"/>
      <c r="C855" s="207"/>
      <c r="D855" s="207"/>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row>
    <row r="856" spans="1:79" ht="16.5" customHeight="1">
      <c r="A856" s="207"/>
      <c r="B856" s="207"/>
      <c r="C856" s="207"/>
      <c r="D856" s="207"/>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row>
    <row r="857" spans="1:79" ht="16.5" customHeight="1">
      <c r="A857" s="207"/>
      <c r="B857" s="207"/>
      <c r="C857" s="207"/>
      <c r="D857" s="207"/>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row>
    <row r="858" spans="1:79" ht="16.5" customHeight="1">
      <c r="A858" s="207"/>
      <c r="B858" s="207"/>
      <c r="C858" s="207"/>
      <c r="D858" s="207"/>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row>
    <row r="859" spans="1:79" ht="16.5" customHeight="1">
      <c r="A859" s="207"/>
      <c r="B859" s="207"/>
      <c r="C859" s="207"/>
      <c r="D859" s="207"/>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row>
    <row r="860" spans="1:79" ht="16.5" customHeight="1">
      <c r="A860" s="207"/>
      <c r="B860" s="207"/>
      <c r="C860" s="207"/>
      <c r="D860" s="207"/>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row>
    <row r="861" spans="1:79" ht="16.5" customHeight="1">
      <c r="A861" s="207"/>
      <c r="B861" s="207"/>
      <c r="C861" s="207"/>
      <c r="D861" s="207"/>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row>
    <row r="862" spans="1:79" ht="16.5" customHeight="1">
      <c r="A862" s="207"/>
      <c r="B862" s="207"/>
      <c r="C862" s="207"/>
      <c r="D862" s="207"/>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row>
    <row r="863" spans="1:79" ht="16.5" customHeight="1">
      <c r="A863" s="207"/>
      <c r="B863" s="207"/>
      <c r="C863" s="207"/>
      <c r="D863" s="207"/>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row>
    <row r="864" spans="1:79" ht="16.5" customHeight="1">
      <c r="A864" s="207"/>
      <c r="B864" s="207"/>
      <c r="C864" s="207"/>
      <c r="D864" s="207"/>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row>
    <row r="865" spans="1:79" ht="16.5" customHeight="1">
      <c r="A865" s="207"/>
      <c r="B865" s="207"/>
      <c r="C865" s="207"/>
      <c r="D865" s="207"/>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row>
    <row r="866" spans="1:79" ht="16.5" customHeight="1">
      <c r="A866" s="207"/>
      <c r="B866" s="207"/>
      <c r="C866" s="207"/>
      <c r="D866" s="207"/>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row>
    <row r="867" spans="1:79" ht="16.5" customHeight="1">
      <c r="A867" s="207"/>
      <c r="B867" s="207"/>
      <c r="C867" s="207"/>
      <c r="D867" s="207"/>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row>
    <row r="868" spans="1:79" ht="16.5" customHeight="1">
      <c r="A868" s="207"/>
      <c r="B868" s="207"/>
      <c r="C868" s="207"/>
      <c r="D868" s="207"/>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row>
    <row r="869" spans="1:79" ht="16.5" customHeight="1">
      <c r="A869" s="207"/>
      <c r="B869" s="207"/>
      <c r="C869" s="207"/>
      <c r="D869" s="207"/>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row>
    <row r="870" spans="1:79" ht="16.5" customHeight="1">
      <c r="A870" s="207"/>
      <c r="B870" s="207"/>
      <c r="C870" s="207"/>
      <c r="D870" s="207"/>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row>
    <row r="871" spans="1:79" ht="16.5" customHeight="1">
      <c r="A871" s="207"/>
      <c r="B871" s="207"/>
      <c r="C871" s="207"/>
      <c r="D871" s="207"/>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row>
    <row r="872" spans="1:79" ht="16.5" customHeight="1">
      <c r="A872" s="207"/>
      <c r="B872" s="207"/>
      <c r="C872" s="207"/>
      <c r="D872" s="207"/>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row>
    <row r="873" spans="1:79" ht="16.5" customHeight="1">
      <c r="A873" s="207"/>
      <c r="B873" s="207"/>
      <c r="C873" s="207"/>
      <c r="D873" s="207"/>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row>
    <row r="874" spans="1:79" ht="16.5" customHeight="1">
      <c r="A874" s="207"/>
      <c r="B874" s="207"/>
      <c r="C874" s="207"/>
      <c r="D874" s="207"/>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row>
    <row r="875" spans="1:79" ht="16.5" customHeight="1">
      <c r="A875" s="207"/>
      <c r="B875" s="207"/>
      <c r="C875" s="207"/>
      <c r="D875" s="207"/>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row>
    <row r="876" spans="1:79" ht="16.5" customHeight="1">
      <c r="A876" s="207"/>
      <c r="B876" s="207"/>
      <c r="C876" s="207"/>
      <c r="D876" s="207"/>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row>
    <row r="877" spans="1:79" ht="16.5" customHeight="1">
      <c r="A877" s="207"/>
      <c r="B877" s="207"/>
      <c r="C877" s="207"/>
      <c r="D877" s="207"/>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row>
    <row r="878" spans="1:79" ht="16.5" customHeight="1">
      <c r="A878" s="207"/>
      <c r="B878" s="207"/>
      <c r="C878" s="207"/>
      <c r="D878" s="207"/>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row>
    <row r="879" spans="1:79" ht="16.5" customHeight="1">
      <c r="A879" s="207"/>
      <c r="B879" s="207"/>
      <c r="C879" s="207"/>
      <c r="D879" s="207"/>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row>
    <row r="880" spans="1:79" ht="16.5" customHeight="1">
      <c r="A880" s="207"/>
      <c r="B880" s="207"/>
      <c r="C880" s="207"/>
      <c r="D880" s="207"/>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row>
    <row r="881" spans="1:79" ht="16.5" customHeight="1">
      <c r="A881" s="207"/>
      <c r="B881" s="207"/>
      <c r="C881" s="207"/>
      <c r="D881" s="207"/>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row>
    <row r="882" spans="1:79" ht="16.5" customHeight="1">
      <c r="A882" s="207"/>
      <c r="B882" s="207"/>
      <c r="C882" s="207"/>
      <c r="D882" s="207"/>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row>
    <row r="883" spans="1:79" ht="16.5" customHeight="1">
      <c r="A883" s="207"/>
      <c r="B883" s="207"/>
      <c r="C883" s="207"/>
      <c r="D883" s="207"/>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row>
    <row r="884" spans="1:79" ht="16.5" customHeight="1">
      <c r="A884" s="207"/>
      <c r="B884" s="207"/>
      <c r="C884" s="207"/>
      <c r="D884" s="207"/>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row>
    <row r="885" spans="1:79" ht="16.5" customHeight="1">
      <c r="A885" s="207"/>
      <c r="B885" s="207"/>
      <c r="C885" s="207"/>
      <c r="D885" s="207"/>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row>
    <row r="886" spans="1:79" ht="16.5" customHeight="1">
      <c r="A886" s="207"/>
      <c r="B886" s="207"/>
      <c r="C886" s="207"/>
      <c r="D886" s="207"/>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row>
    <row r="887" spans="1:79" ht="16.5" customHeight="1">
      <c r="A887" s="207"/>
      <c r="B887" s="207"/>
      <c r="C887" s="207"/>
      <c r="D887" s="207"/>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row>
    <row r="888" spans="1:79" ht="16.5" customHeight="1">
      <c r="A888" s="207"/>
      <c r="B888" s="207"/>
      <c r="C888" s="207"/>
      <c r="D888" s="207"/>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row>
    <row r="889" spans="1:79" ht="16.5" customHeight="1">
      <c r="A889" s="207"/>
      <c r="B889" s="207"/>
      <c r="C889" s="207"/>
      <c r="D889" s="207"/>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row>
    <row r="890" spans="1:79" ht="16.5" customHeight="1">
      <c r="A890" s="207"/>
      <c r="B890" s="207"/>
      <c r="C890" s="207"/>
      <c r="D890" s="207"/>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row>
    <row r="891" spans="1:79" ht="16.5" customHeight="1">
      <c r="A891" s="207"/>
      <c r="B891" s="207"/>
      <c r="C891" s="207"/>
      <c r="D891" s="207"/>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row>
    <row r="892" spans="1:79" ht="16.5" customHeight="1">
      <c r="A892" s="207"/>
      <c r="B892" s="207"/>
      <c r="C892" s="207"/>
      <c r="D892" s="207"/>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row>
    <row r="893" spans="1:79" ht="16.5" customHeight="1">
      <c r="A893" s="207"/>
      <c r="B893" s="207"/>
      <c r="C893" s="207"/>
      <c r="D893" s="207"/>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row>
    <row r="894" spans="1:79" ht="16.5" customHeight="1">
      <c r="A894" s="207"/>
      <c r="B894" s="207"/>
      <c r="C894" s="207"/>
      <c r="D894" s="207"/>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row>
    <row r="895" spans="1:79" ht="16.5" customHeight="1">
      <c r="A895" s="207"/>
      <c r="B895" s="207"/>
      <c r="C895" s="207"/>
      <c r="D895" s="207"/>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row>
    <row r="896" spans="1:79" ht="16.5" customHeight="1">
      <c r="A896" s="207"/>
      <c r="B896" s="207"/>
      <c r="C896" s="207"/>
      <c r="D896" s="207"/>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row>
    <row r="897" spans="1:79" ht="16.5" customHeight="1">
      <c r="A897" s="207"/>
      <c r="B897" s="207"/>
      <c r="C897" s="207"/>
      <c r="D897" s="207"/>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row>
    <row r="898" spans="1:79" ht="16.5" customHeight="1">
      <c r="A898" s="207"/>
      <c r="B898" s="207"/>
      <c r="C898" s="207"/>
      <c r="D898" s="207"/>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row>
    <row r="899" spans="1:79" ht="16.5" customHeight="1">
      <c r="A899" s="207"/>
      <c r="B899" s="207"/>
      <c r="C899" s="207"/>
      <c r="D899" s="207"/>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row>
    <row r="900" spans="1:79" ht="16.5" customHeight="1">
      <c r="A900" s="207"/>
      <c r="B900" s="207"/>
      <c r="C900" s="207"/>
      <c r="D900" s="207"/>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row>
    <row r="901" spans="1:79" ht="16.5" customHeight="1">
      <c r="A901" s="207"/>
      <c r="B901" s="207"/>
      <c r="C901" s="207"/>
      <c r="D901" s="207"/>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row>
    <row r="902" spans="1:79" ht="16.5" customHeight="1">
      <c r="A902" s="207"/>
      <c r="B902" s="207"/>
      <c r="C902" s="207"/>
      <c r="D902" s="207"/>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row>
    <row r="903" spans="1:79" ht="16.5" customHeight="1">
      <c r="A903" s="207"/>
      <c r="B903" s="207"/>
      <c r="C903" s="207"/>
      <c r="D903" s="207"/>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row>
    <row r="904" spans="1:79" ht="16.5" customHeight="1">
      <c r="A904" s="207"/>
      <c r="B904" s="207"/>
      <c r="C904" s="207"/>
      <c r="D904" s="207"/>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row>
    <row r="905" spans="1:79" ht="16.5" customHeight="1">
      <c r="A905" s="207"/>
      <c r="B905" s="207"/>
      <c r="C905" s="207"/>
      <c r="D905" s="207"/>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row>
    <row r="906" spans="1:79" ht="16.5" customHeight="1">
      <c r="A906" s="207"/>
      <c r="B906" s="207"/>
      <c r="C906" s="207"/>
      <c r="D906" s="207"/>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row>
    <row r="907" spans="1:79" ht="16.5" customHeight="1">
      <c r="A907" s="207"/>
      <c r="B907" s="207"/>
      <c r="C907" s="207"/>
      <c r="D907" s="207"/>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row>
    <row r="908" spans="1:79" ht="16.5" customHeight="1">
      <c r="A908" s="207"/>
      <c r="B908" s="207"/>
      <c r="C908" s="207"/>
      <c r="D908" s="207"/>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row>
    <row r="909" spans="1:79" ht="16.5" customHeight="1">
      <c r="A909" s="207"/>
      <c r="B909" s="207"/>
      <c r="C909" s="207"/>
      <c r="D909" s="207"/>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row>
    <row r="910" spans="1:79" ht="16.5" customHeight="1">
      <c r="A910" s="207"/>
      <c r="B910" s="207"/>
      <c r="C910" s="207"/>
      <c r="D910" s="207"/>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row>
    <row r="911" spans="1:79" ht="16.5" customHeight="1">
      <c r="A911" s="207"/>
      <c r="B911" s="207"/>
      <c r="C911" s="207"/>
      <c r="D911" s="207"/>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row>
    <row r="912" spans="1:79" ht="16.5" customHeight="1">
      <c r="A912" s="207"/>
      <c r="B912" s="207"/>
      <c r="C912" s="207"/>
      <c r="D912" s="207"/>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row>
    <row r="913" spans="1:79" ht="16.5" customHeight="1">
      <c r="A913" s="207"/>
      <c r="B913" s="207"/>
      <c r="C913" s="207"/>
      <c r="D913" s="207"/>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row>
    <row r="914" spans="1:79" ht="16.5" customHeight="1">
      <c r="A914" s="207"/>
      <c r="B914" s="207"/>
      <c r="C914" s="207"/>
      <c r="D914" s="207"/>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row>
    <row r="915" spans="1:79" ht="16.5" customHeight="1">
      <c r="A915" s="207"/>
      <c r="B915" s="207"/>
      <c r="C915" s="207"/>
      <c r="D915" s="207"/>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row>
    <row r="916" spans="1:79" ht="16.5" customHeight="1">
      <c r="A916" s="207"/>
      <c r="B916" s="207"/>
      <c r="C916" s="207"/>
      <c r="D916" s="207"/>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row>
    <row r="917" spans="1:79" ht="16.5" customHeight="1">
      <c r="A917" s="207"/>
      <c r="B917" s="207"/>
      <c r="C917" s="207"/>
      <c r="D917" s="207"/>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row>
    <row r="918" spans="1:79" ht="16.5" customHeight="1">
      <c r="A918" s="207"/>
      <c r="B918" s="207"/>
      <c r="C918" s="207"/>
      <c r="D918" s="207"/>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row>
    <row r="919" spans="1:79" ht="16.5" customHeight="1">
      <c r="A919" s="207"/>
      <c r="B919" s="207"/>
      <c r="C919" s="207"/>
      <c r="D919" s="207"/>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row>
    <row r="920" spans="1:79" ht="16.5" customHeight="1">
      <c r="A920" s="207"/>
      <c r="B920" s="207"/>
      <c r="C920" s="207"/>
      <c r="D920" s="207"/>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row>
    <row r="921" spans="1:79" ht="16.5" customHeight="1">
      <c r="A921" s="207"/>
      <c r="B921" s="207"/>
      <c r="C921" s="207"/>
      <c r="D921" s="207"/>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row>
    <row r="922" spans="1:79" ht="16.5" customHeight="1">
      <c r="A922" s="207"/>
      <c r="B922" s="207"/>
      <c r="C922" s="207"/>
      <c r="D922" s="207"/>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row>
    <row r="923" spans="1:79" ht="16.5" customHeight="1">
      <c r="A923" s="207"/>
      <c r="B923" s="207"/>
      <c r="C923" s="207"/>
      <c r="D923" s="207"/>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row>
    <row r="924" spans="1:79" ht="16.5" customHeight="1">
      <c r="A924" s="207"/>
      <c r="B924" s="207"/>
      <c r="C924" s="207"/>
      <c r="D924" s="207"/>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row>
    <row r="925" spans="1:79" ht="16.5" customHeight="1">
      <c r="A925" s="207"/>
      <c r="B925" s="207"/>
      <c r="C925" s="207"/>
      <c r="D925" s="207"/>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row>
    <row r="926" spans="1:79" ht="16.5" customHeight="1">
      <c r="A926" s="207"/>
      <c r="B926" s="207"/>
      <c r="C926" s="207"/>
      <c r="D926" s="207"/>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row>
    <row r="927" spans="1:79" ht="16.5" customHeight="1">
      <c r="A927" s="207"/>
      <c r="B927" s="207"/>
      <c r="C927" s="207"/>
      <c r="D927" s="207"/>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row>
    <row r="928" spans="1:79" ht="16.5" customHeight="1">
      <c r="A928" s="207"/>
      <c r="B928" s="207"/>
      <c r="C928" s="207"/>
      <c r="D928" s="207"/>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row>
    <row r="929" spans="1:79" ht="16.5" customHeight="1">
      <c r="A929" s="207"/>
      <c r="B929" s="207"/>
      <c r="C929" s="207"/>
      <c r="D929" s="207"/>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row>
    <row r="930" spans="1:79" ht="16.5" customHeight="1">
      <c r="A930" s="207"/>
      <c r="B930" s="207"/>
      <c r="C930" s="207"/>
      <c r="D930" s="207"/>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row>
    <row r="931" spans="1:79" ht="16.5" customHeight="1">
      <c r="A931" s="207"/>
      <c r="B931" s="207"/>
      <c r="C931" s="207"/>
      <c r="D931" s="207"/>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row>
    <row r="932" spans="1:79" ht="16.5" customHeight="1">
      <c r="A932" s="207"/>
      <c r="B932" s="207"/>
      <c r="C932" s="207"/>
      <c r="D932" s="207"/>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row>
    <row r="933" spans="1:79" ht="16.5" customHeight="1">
      <c r="A933" s="207"/>
      <c r="B933" s="207"/>
      <c r="C933" s="207"/>
      <c r="D933" s="207"/>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row>
    <row r="934" spans="1:79" ht="16.5" customHeight="1">
      <c r="A934" s="207"/>
      <c r="B934" s="207"/>
      <c r="C934" s="207"/>
      <c r="D934" s="207"/>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row>
    <row r="935" spans="1:79" ht="16.5" customHeight="1">
      <c r="A935" s="207"/>
      <c r="B935" s="207"/>
      <c r="C935" s="207"/>
      <c r="D935" s="207"/>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row>
    <row r="936" spans="1:79" ht="16.5" customHeight="1">
      <c r="A936" s="207"/>
      <c r="B936" s="207"/>
      <c r="C936" s="207"/>
      <c r="D936" s="207"/>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row>
    <row r="937" spans="1:79" ht="16.5" customHeight="1">
      <c r="A937" s="207"/>
      <c r="B937" s="207"/>
      <c r="C937" s="207"/>
      <c r="D937" s="207"/>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row>
    <row r="938" spans="1:79" ht="16.5" customHeight="1">
      <c r="A938" s="207"/>
      <c r="B938" s="207"/>
      <c r="C938" s="207"/>
      <c r="D938" s="207"/>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row>
    <row r="939" spans="1:79" ht="16.5" customHeight="1">
      <c r="A939" s="207"/>
      <c r="B939" s="207"/>
      <c r="C939" s="207"/>
      <c r="D939" s="207"/>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row>
    <row r="940" spans="1:79" ht="16.5" customHeight="1">
      <c r="A940" s="207"/>
      <c r="B940" s="207"/>
      <c r="C940" s="207"/>
      <c r="D940" s="207"/>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row>
    <row r="941" spans="1:79" ht="16.5" customHeight="1">
      <c r="A941" s="207"/>
      <c r="B941" s="207"/>
      <c r="C941" s="207"/>
      <c r="D941" s="207"/>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row>
    <row r="942" spans="1:79" ht="16.5" customHeight="1">
      <c r="A942" s="207"/>
      <c r="B942" s="207"/>
      <c r="C942" s="207"/>
      <c r="D942" s="207"/>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row>
    <row r="943" spans="1:79" ht="16.5" customHeight="1">
      <c r="A943" s="207"/>
      <c r="B943" s="207"/>
      <c r="C943" s="207"/>
      <c r="D943" s="207"/>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row>
    <row r="944" spans="1:79" ht="16.5" customHeight="1">
      <c r="A944" s="207"/>
      <c r="B944" s="207"/>
      <c r="C944" s="207"/>
      <c r="D944" s="207"/>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row>
    <row r="945" spans="1:79" ht="16.5" customHeight="1">
      <c r="A945" s="207"/>
      <c r="B945" s="207"/>
      <c r="C945" s="207"/>
      <c r="D945" s="207"/>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row>
    <row r="946" spans="1:79" ht="16.5" customHeight="1">
      <c r="A946" s="207"/>
      <c r="B946" s="207"/>
      <c r="C946" s="207"/>
      <c r="D946" s="207"/>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row>
    <row r="947" spans="1:79" ht="16.5" customHeight="1">
      <c r="A947" s="207"/>
      <c r="B947" s="207"/>
      <c r="C947" s="207"/>
      <c r="D947" s="207"/>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row>
    <row r="948" spans="1:79" ht="16.5" customHeight="1">
      <c r="A948" s="207"/>
      <c r="B948" s="207"/>
      <c r="C948" s="207"/>
      <c r="D948" s="207"/>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row>
    <row r="949" spans="1:79" ht="16.5" customHeight="1">
      <c r="A949" s="207"/>
      <c r="B949" s="207"/>
      <c r="C949" s="207"/>
      <c r="D949" s="207"/>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row>
    <row r="950" spans="1:79" ht="16.5" customHeight="1">
      <c r="A950" s="207"/>
      <c r="B950" s="207"/>
      <c r="C950" s="207"/>
      <c r="D950" s="207"/>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row>
    <row r="951" spans="1:79" ht="16.5" customHeight="1">
      <c r="A951" s="207"/>
      <c r="B951" s="207"/>
      <c r="C951" s="207"/>
      <c r="D951" s="207"/>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row>
    <row r="952" spans="1:79" ht="16.5" customHeight="1">
      <c r="A952" s="207"/>
      <c r="B952" s="207"/>
      <c r="C952" s="207"/>
      <c r="D952" s="207"/>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row>
    <row r="953" spans="1:79" ht="16.5" customHeight="1">
      <c r="A953" s="207"/>
      <c r="B953" s="207"/>
      <c r="C953" s="207"/>
      <c r="D953" s="207"/>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row>
    <row r="954" spans="1:79" ht="16.5" customHeight="1">
      <c r="A954" s="207"/>
      <c r="B954" s="207"/>
      <c r="C954" s="207"/>
      <c r="D954" s="207"/>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row>
    <row r="955" spans="1:79" ht="16.5" customHeight="1">
      <c r="A955" s="207"/>
      <c r="B955" s="207"/>
      <c r="C955" s="207"/>
      <c r="D955" s="207"/>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row>
    <row r="956" spans="1:79" ht="16.5" customHeight="1">
      <c r="A956" s="207"/>
      <c r="B956" s="207"/>
      <c r="C956" s="207"/>
      <c r="D956" s="207"/>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row>
    <row r="957" spans="1:79" ht="16.5" customHeight="1">
      <c r="A957" s="207"/>
      <c r="B957" s="207"/>
      <c r="C957" s="207"/>
      <c r="D957" s="207"/>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row>
    <row r="958" spans="1:79" ht="16.5" customHeight="1">
      <c r="A958" s="207"/>
      <c r="B958" s="207"/>
      <c r="C958" s="207"/>
      <c r="D958" s="207"/>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row>
    <row r="959" spans="1:79" ht="16.5" customHeight="1">
      <c r="A959" s="207"/>
      <c r="B959" s="207"/>
      <c r="C959" s="207"/>
      <c r="D959" s="207"/>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row>
    <row r="960" spans="1:79" ht="16.5" customHeight="1">
      <c r="A960" s="207"/>
      <c r="B960" s="207"/>
      <c r="C960" s="207"/>
      <c r="D960" s="207"/>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row>
    <row r="961" spans="1:79" ht="16.5" customHeight="1">
      <c r="A961" s="207"/>
      <c r="B961" s="207"/>
      <c r="C961" s="207"/>
      <c r="D961" s="207"/>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row>
    <row r="962" spans="1:79" ht="16.5" customHeight="1">
      <c r="A962" s="207"/>
      <c r="B962" s="207"/>
      <c r="C962" s="207"/>
      <c r="D962" s="207"/>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row>
    <row r="963" spans="1:79" ht="16.5" customHeight="1">
      <c r="A963" s="207"/>
      <c r="B963" s="207"/>
      <c r="C963" s="207"/>
      <c r="D963" s="207"/>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row>
    <row r="964" spans="1:79" ht="16.5" customHeight="1">
      <c r="A964" s="207"/>
      <c r="B964" s="207"/>
      <c r="C964" s="207"/>
      <c r="D964" s="207"/>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row>
    <row r="965" spans="1:79" ht="16.5" customHeight="1">
      <c r="A965" s="207"/>
      <c r="B965" s="207"/>
      <c r="C965" s="207"/>
      <c r="D965" s="207"/>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row>
    <row r="966" spans="1:79" ht="16.5" customHeight="1">
      <c r="A966" s="207"/>
      <c r="B966" s="207"/>
      <c r="C966" s="207"/>
      <c r="D966" s="207"/>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31"/>
      <c r="BQ966" s="131"/>
      <c r="BR966" s="131"/>
      <c r="BS966" s="131"/>
      <c r="BT966" s="131"/>
      <c r="BU966" s="131"/>
      <c r="BV966" s="131"/>
      <c r="BW966" s="131"/>
      <c r="BX966" s="131"/>
      <c r="BY966" s="131"/>
      <c r="BZ966" s="131"/>
      <c r="CA966" s="131"/>
    </row>
    <row r="967" spans="1:79" ht="16.5" customHeight="1">
      <c r="A967" s="207"/>
      <c r="B967" s="207"/>
      <c r="C967" s="207"/>
      <c r="D967" s="207"/>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131"/>
      <c r="BH967" s="131"/>
      <c r="BI967" s="131"/>
      <c r="BJ967" s="131"/>
      <c r="BK967" s="131"/>
      <c r="BL967" s="131"/>
      <c r="BM967" s="131"/>
      <c r="BN967" s="131"/>
      <c r="BO967" s="131"/>
      <c r="BP967" s="131"/>
      <c r="BQ967" s="131"/>
      <c r="BR967" s="131"/>
      <c r="BS967" s="131"/>
      <c r="BT967" s="131"/>
      <c r="BU967" s="131"/>
      <c r="BV967" s="131"/>
      <c r="BW967" s="131"/>
      <c r="BX967" s="131"/>
      <c r="BY967" s="131"/>
      <c r="BZ967" s="131"/>
      <c r="CA967" s="131"/>
    </row>
    <row r="968" spans="1:79" ht="16.5" customHeight="1">
      <c r="A968" s="207"/>
      <c r="B968" s="207"/>
      <c r="C968" s="207"/>
      <c r="D968" s="207"/>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row>
    <row r="969" spans="1:79" ht="16.5" customHeight="1">
      <c r="A969" s="207"/>
      <c r="B969" s="207"/>
      <c r="C969" s="207"/>
      <c r="D969" s="207"/>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row>
    <row r="970" spans="1:79" ht="16.5" customHeight="1">
      <c r="A970" s="207"/>
      <c r="B970" s="207"/>
      <c r="C970" s="207"/>
      <c r="D970" s="207"/>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row>
    <row r="971" spans="1:79" ht="16.5" customHeight="1">
      <c r="A971" s="207"/>
      <c r="B971" s="207"/>
      <c r="C971" s="207"/>
      <c r="D971" s="207"/>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131"/>
      <c r="BH971" s="131"/>
      <c r="BI971" s="131"/>
      <c r="BJ971" s="131"/>
      <c r="BK971" s="131"/>
      <c r="BL971" s="131"/>
      <c r="BM971" s="131"/>
      <c r="BN971" s="131"/>
      <c r="BO971" s="131"/>
      <c r="BP971" s="131"/>
      <c r="BQ971" s="131"/>
      <c r="BR971" s="131"/>
      <c r="BS971" s="131"/>
      <c r="BT971" s="131"/>
      <c r="BU971" s="131"/>
      <c r="BV971" s="131"/>
      <c r="BW971" s="131"/>
      <c r="BX971" s="131"/>
      <c r="BY971" s="131"/>
      <c r="BZ971" s="131"/>
      <c r="CA971" s="131"/>
    </row>
    <row r="972" spans="1:79" ht="16.5" customHeight="1">
      <c r="A972" s="207"/>
      <c r="B972" s="207"/>
      <c r="C972" s="207"/>
      <c r="D972" s="207"/>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131"/>
      <c r="BH972" s="131"/>
      <c r="BI972" s="131"/>
      <c r="BJ972" s="131"/>
      <c r="BK972" s="131"/>
      <c r="BL972" s="131"/>
      <c r="BM972" s="131"/>
      <c r="BN972" s="131"/>
      <c r="BO972" s="131"/>
      <c r="BP972" s="131"/>
      <c r="BQ972" s="131"/>
      <c r="BR972" s="131"/>
      <c r="BS972" s="131"/>
      <c r="BT972" s="131"/>
      <c r="BU972" s="131"/>
      <c r="BV972" s="131"/>
      <c r="BW972" s="131"/>
      <c r="BX972" s="131"/>
      <c r="BY972" s="131"/>
      <c r="BZ972" s="131"/>
      <c r="CA972" s="131"/>
    </row>
    <row r="973" spans="1:79" ht="16.5" customHeight="1">
      <c r="A973" s="207"/>
      <c r="B973" s="207"/>
      <c r="C973" s="207"/>
      <c r="D973" s="207"/>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131"/>
      <c r="BH973" s="131"/>
      <c r="BI973" s="131"/>
      <c r="BJ973" s="131"/>
      <c r="BK973" s="131"/>
      <c r="BL973" s="131"/>
      <c r="BM973" s="131"/>
      <c r="BN973" s="131"/>
      <c r="BO973" s="131"/>
      <c r="BP973" s="131"/>
      <c r="BQ973" s="131"/>
      <c r="BR973" s="131"/>
      <c r="BS973" s="131"/>
      <c r="BT973" s="131"/>
      <c r="BU973" s="131"/>
      <c r="BV973" s="131"/>
      <c r="BW973" s="131"/>
      <c r="BX973" s="131"/>
      <c r="BY973" s="131"/>
      <c r="BZ973" s="131"/>
      <c r="CA973" s="131"/>
    </row>
    <row r="974" spans="1:79" ht="16.5" customHeight="1">
      <c r="A974" s="207"/>
      <c r="B974" s="207"/>
      <c r="C974" s="207"/>
      <c r="D974" s="207"/>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131"/>
      <c r="BH974" s="131"/>
      <c r="BI974" s="131"/>
      <c r="BJ974" s="131"/>
      <c r="BK974" s="131"/>
      <c r="BL974" s="131"/>
      <c r="BM974" s="131"/>
      <c r="BN974" s="131"/>
      <c r="BO974" s="131"/>
      <c r="BP974" s="131"/>
      <c r="BQ974" s="131"/>
      <c r="BR974" s="131"/>
      <c r="BS974" s="131"/>
      <c r="BT974" s="131"/>
      <c r="BU974" s="131"/>
      <c r="BV974" s="131"/>
      <c r="BW974" s="131"/>
      <c r="BX974" s="131"/>
      <c r="BY974" s="131"/>
      <c r="BZ974" s="131"/>
      <c r="CA974" s="131"/>
    </row>
    <row r="975" spans="1:79" ht="16.5" customHeight="1">
      <c r="A975" s="207"/>
      <c r="B975" s="207"/>
      <c r="C975" s="207"/>
      <c r="D975" s="207"/>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row>
    <row r="976" spans="1:79" ht="16.5" customHeight="1">
      <c r="A976" s="207"/>
      <c r="B976" s="207"/>
      <c r="C976" s="207"/>
      <c r="D976" s="207"/>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131"/>
      <c r="BH976" s="131"/>
      <c r="BI976" s="131"/>
      <c r="BJ976" s="131"/>
      <c r="BK976" s="131"/>
      <c r="BL976" s="131"/>
      <c r="BM976" s="131"/>
      <c r="BN976" s="131"/>
      <c r="BO976" s="131"/>
      <c r="BP976" s="131"/>
      <c r="BQ976" s="131"/>
      <c r="BR976" s="131"/>
      <c r="BS976" s="131"/>
      <c r="BT976" s="131"/>
      <c r="BU976" s="131"/>
      <c r="BV976" s="131"/>
      <c r="BW976" s="131"/>
      <c r="BX976" s="131"/>
      <c r="BY976" s="131"/>
      <c r="BZ976" s="131"/>
      <c r="CA976" s="131"/>
    </row>
    <row r="977" spans="1:79" ht="16.5" customHeight="1">
      <c r="A977" s="207"/>
      <c r="B977" s="207"/>
      <c r="C977" s="207"/>
      <c r="D977" s="207"/>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131"/>
      <c r="BH977" s="131"/>
      <c r="BI977" s="131"/>
      <c r="BJ977" s="131"/>
      <c r="BK977" s="131"/>
      <c r="BL977" s="131"/>
      <c r="BM977" s="131"/>
      <c r="BN977" s="131"/>
      <c r="BO977" s="131"/>
      <c r="BP977" s="131"/>
      <c r="BQ977" s="131"/>
      <c r="BR977" s="131"/>
      <c r="BS977" s="131"/>
      <c r="BT977" s="131"/>
      <c r="BU977" s="131"/>
      <c r="BV977" s="131"/>
      <c r="BW977" s="131"/>
      <c r="BX977" s="131"/>
      <c r="BY977" s="131"/>
      <c r="BZ977" s="131"/>
      <c r="CA977" s="131"/>
    </row>
    <row r="978" spans="1:79" ht="16.5" customHeight="1">
      <c r="A978" s="207"/>
      <c r="B978" s="207"/>
      <c r="C978" s="207"/>
      <c r="D978" s="207"/>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131"/>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row>
    <row r="979" spans="1:79" ht="16.5" customHeight="1">
      <c r="A979" s="207"/>
      <c r="B979" s="207"/>
      <c r="C979" s="207"/>
      <c r="D979" s="207"/>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row>
    <row r="980" spans="1:79" ht="16.5" customHeight="1">
      <c r="A980" s="207"/>
      <c r="B980" s="207"/>
      <c r="C980" s="207"/>
      <c r="D980" s="207"/>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row>
    <row r="981" spans="1:79" ht="16.5" customHeight="1">
      <c r="A981" s="207"/>
      <c r="B981" s="207"/>
      <c r="C981" s="207"/>
      <c r="D981" s="207"/>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131"/>
      <c r="BH981" s="131"/>
      <c r="BI981" s="131"/>
      <c r="BJ981" s="131"/>
      <c r="BK981" s="131"/>
      <c r="BL981" s="131"/>
      <c r="BM981" s="131"/>
      <c r="BN981" s="131"/>
      <c r="BO981" s="131"/>
      <c r="BP981" s="131"/>
      <c r="BQ981" s="131"/>
      <c r="BR981" s="131"/>
      <c r="BS981" s="131"/>
      <c r="BT981" s="131"/>
      <c r="BU981" s="131"/>
      <c r="BV981" s="131"/>
      <c r="BW981" s="131"/>
      <c r="BX981" s="131"/>
      <c r="BY981" s="131"/>
      <c r="BZ981" s="131"/>
      <c r="CA981" s="131"/>
    </row>
    <row r="982" spans="1:79" ht="16.5" customHeight="1">
      <c r="A982" s="207"/>
      <c r="B982" s="207"/>
      <c r="C982" s="207"/>
      <c r="D982" s="207"/>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row>
    <row r="983" spans="1:79" ht="16.5" customHeight="1">
      <c r="A983" s="207"/>
      <c r="B983" s="207"/>
      <c r="C983" s="207"/>
      <c r="D983" s="207"/>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131"/>
      <c r="BH983" s="131"/>
      <c r="BI983" s="131"/>
      <c r="BJ983" s="131"/>
      <c r="BK983" s="131"/>
      <c r="BL983" s="131"/>
      <c r="BM983" s="131"/>
      <c r="BN983" s="131"/>
      <c r="BO983" s="131"/>
      <c r="BP983" s="131"/>
      <c r="BQ983" s="131"/>
      <c r="BR983" s="131"/>
      <c r="BS983" s="131"/>
      <c r="BT983" s="131"/>
      <c r="BU983" s="131"/>
      <c r="BV983" s="131"/>
      <c r="BW983" s="131"/>
      <c r="BX983" s="131"/>
      <c r="BY983" s="131"/>
      <c r="BZ983" s="131"/>
      <c r="CA983" s="131"/>
    </row>
    <row r="984" spans="1:79" ht="16.5" customHeight="1">
      <c r="A984" s="207"/>
      <c r="B984" s="207"/>
      <c r="C984" s="207"/>
      <c r="D984" s="207"/>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row>
    <row r="985" spans="1:79" ht="16.5" customHeight="1">
      <c r="A985" s="207"/>
      <c r="B985" s="207"/>
      <c r="C985" s="207"/>
      <c r="D985" s="207"/>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131"/>
      <c r="BH985" s="131"/>
      <c r="BI985" s="131"/>
      <c r="BJ985" s="131"/>
      <c r="BK985" s="131"/>
      <c r="BL985" s="131"/>
      <c r="BM985" s="131"/>
      <c r="BN985" s="131"/>
      <c r="BO985" s="131"/>
      <c r="BP985" s="131"/>
      <c r="BQ985" s="131"/>
      <c r="BR985" s="131"/>
      <c r="BS985" s="131"/>
      <c r="BT985" s="131"/>
      <c r="BU985" s="131"/>
      <c r="BV985" s="131"/>
      <c r="BW985" s="131"/>
      <c r="BX985" s="131"/>
      <c r="BY985" s="131"/>
      <c r="BZ985" s="131"/>
      <c r="CA985" s="131"/>
    </row>
    <row r="986" spans="1:79" ht="16.5" customHeight="1">
      <c r="A986" s="207"/>
      <c r="B986" s="207"/>
      <c r="C986" s="207"/>
      <c r="D986" s="207"/>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row>
    <row r="987" spans="1:79" ht="16.5" customHeight="1">
      <c r="A987" s="207"/>
      <c r="B987" s="207"/>
      <c r="C987" s="207"/>
      <c r="D987" s="207"/>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131"/>
      <c r="BH987" s="131"/>
      <c r="BI987" s="131"/>
      <c r="BJ987" s="131"/>
      <c r="BK987" s="131"/>
      <c r="BL987" s="131"/>
      <c r="BM987" s="131"/>
      <c r="BN987" s="131"/>
      <c r="BO987" s="131"/>
      <c r="BP987" s="131"/>
      <c r="BQ987" s="131"/>
      <c r="BR987" s="131"/>
      <c r="BS987" s="131"/>
      <c r="BT987" s="131"/>
      <c r="BU987" s="131"/>
      <c r="BV987" s="131"/>
      <c r="BW987" s="131"/>
      <c r="BX987" s="131"/>
      <c r="BY987" s="131"/>
      <c r="BZ987" s="131"/>
      <c r="CA987" s="131"/>
    </row>
    <row r="988" spans="1:79" ht="16.5" customHeight="1">
      <c r="A988" s="207"/>
      <c r="B988" s="207"/>
      <c r="C988" s="207"/>
      <c r="D988" s="207"/>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131"/>
      <c r="BH988" s="131"/>
      <c r="BI988" s="131"/>
      <c r="BJ988" s="131"/>
      <c r="BK988" s="131"/>
      <c r="BL988" s="131"/>
      <c r="BM988" s="131"/>
      <c r="BN988" s="131"/>
      <c r="BO988" s="131"/>
      <c r="BP988" s="131"/>
      <c r="BQ988" s="131"/>
      <c r="BR988" s="131"/>
      <c r="BS988" s="131"/>
      <c r="BT988" s="131"/>
      <c r="BU988" s="131"/>
      <c r="BV988" s="131"/>
      <c r="BW988" s="131"/>
      <c r="BX988" s="131"/>
      <c r="BY988" s="131"/>
      <c r="BZ988" s="131"/>
      <c r="CA988" s="131"/>
    </row>
    <row r="989" spans="1:79" ht="16.5" customHeight="1">
      <c r="A989" s="207"/>
      <c r="B989" s="207"/>
      <c r="C989" s="207"/>
      <c r="D989" s="207"/>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row>
    <row r="990" spans="1:79" ht="16.5" customHeight="1">
      <c r="A990" s="207"/>
      <c r="B990" s="207"/>
      <c r="C990" s="207"/>
      <c r="D990" s="207"/>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c r="BQ990" s="131"/>
      <c r="BR990" s="131"/>
      <c r="BS990" s="131"/>
      <c r="BT990" s="131"/>
      <c r="BU990" s="131"/>
      <c r="BV990" s="131"/>
      <c r="BW990" s="131"/>
      <c r="BX990" s="131"/>
      <c r="BY990" s="131"/>
      <c r="BZ990" s="131"/>
      <c r="CA990" s="131"/>
    </row>
    <row r="991" spans="1:79" ht="16.5" customHeight="1">
      <c r="A991" s="207"/>
      <c r="B991" s="207"/>
      <c r="C991" s="207"/>
      <c r="D991" s="207"/>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row>
    <row r="992" spans="1:79" ht="16.5" customHeight="1">
      <c r="A992" s="207"/>
      <c r="B992" s="207"/>
      <c r="C992" s="207"/>
      <c r="D992" s="207"/>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131"/>
      <c r="BH992" s="131"/>
      <c r="BI992" s="131"/>
      <c r="BJ992" s="131"/>
      <c r="BK992" s="131"/>
      <c r="BL992" s="131"/>
      <c r="BM992" s="131"/>
      <c r="BN992" s="131"/>
      <c r="BO992" s="131"/>
      <c r="BP992" s="131"/>
      <c r="BQ992" s="131"/>
      <c r="BR992" s="131"/>
      <c r="BS992" s="131"/>
      <c r="BT992" s="131"/>
      <c r="BU992" s="131"/>
      <c r="BV992" s="131"/>
      <c r="BW992" s="131"/>
      <c r="BX992" s="131"/>
      <c r="BY992" s="131"/>
      <c r="BZ992" s="131"/>
      <c r="CA992" s="131"/>
    </row>
    <row r="993" spans="1:79" ht="16.5" customHeight="1">
      <c r="A993" s="207"/>
      <c r="B993" s="207"/>
      <c r="C993" s="207"/>
      <c r="D993" s="207"/>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row>
    <row r="994" spans="1:79" ht="16.5" customHeight="1">
      <c r="A994" s="207"/>
      <c r="B994" s="207"/>
      <c r="C994" s="207"/>
      <c r="D994" s="207"/>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row>
    <row r="995" spans="1:79" ht="16.5" customHeight="1">
      <c r="A995" s="207"/>
      <c r="B995" s="207"/>
      <c r="C995" s="207"/>
      <c r="D995" s="207"/>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131"/>
      <c r="BH995" s="131"/>
      <c r="BI995" s="131"/>
      <c r="BJ995" s="131"/>
      <c r="BK995" s="131"/>
      <c r="BL995" s="131"/>
      <c r="BM995" s="131"/>
      <c r="BN995" s="131"/>
      <c r="BO995" s="131"/>
      <c r="BP995" s="131"/>
      <c r="BQ995" s="131"/>
      <c r="BR995" s="131"/>
      <c r="BS995" s="131"/>
      <c r="BT995" s="131"/>
      <c r="BU995" s="131"/>
      <c r="BV995" s="131"/>
      <c r="BW995" s="131"/>
      <c r="BX995" s="131"/>
      <c r="BY995" s="131"/>
      <c r="BZ995" s="131"/>
      <c r="CA995" s="131"/>
    </row>
    <row r="996" spans="1:79" ht="16.5" customHeight="1">
      <c r="A996" s="207"/>
      <c r="B996" s="207"/>
      <c r="C996" s="207"/>
      <c r="D996" s="207"/>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131"/>
      <c r="BH996" s="131"/>
      <c r="BI996" s="131"/>
      <c r="BJ996" s="131"/>
      <c r="BK996" s="131"/>
      <c r="BL996" s="131"/>
      <c r="BM996" s="131"/>
      <c r="BN996" s="131"/>
      <c r="BO996" s="131"/>
      <c r="BP996" s="131"/>
      <c r="BQ996" s="131"/>
      <c r="BR996" s="131"/>
      <c r="BS996" s="131"/>
      <c r="BT996" s="131"/>
      <c r="BU996" s="131"/>
      <c r="BV996" s="131"/>
      <c r="BW996" s="131"/>
      <c r="BX996" s="131"/>
      <c r="BY996" s="131"/>
      <c r="BZ996" s="131"/>
      <c r="CA996" s="131"/>
    </row>
    <row r="997" spans="1:79" ht="16.5" customHeight="1">
      <c r="A997" s="207"/>
      <c r="B997" s="207"/>
      <c r="C997" s="207"/>
      <c r="D997" s="207"/>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row>
    <row r="998" spans="1:79" ht="16.5" customHeight="1">
      <c r="A998" s="207"/>
      <c r="B998" s="207"/>
      <c r="C998" s="207"/>
      <c r="D998" s="207"/>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row>
    <row r="999" spans="1:79" ht="16.5" customHeight="1">
      <c r="A999" s="207"/>
      <c r="B999" s="207"/>
      <c r="C999" s="207"/>
      <c r="D999" s="207"/>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131"/>
      <c r="BH999" s="131"/>
      <c r="BI999" s="131"/>
      <c r="BJ999" s="131"/>
      <c r="BK999" s="131"/>
      <c r="BL999" s="131"/>
      <c r="BM999" s="131"/>
      <c r="BN999" s="131"/>
      <c r="BO999" s="131"/>
      <c r="BP999" s="131"/>
      <c r="BQ999" s="131"/>
      <c r="BR999" s="131"/>
      <c r="BS999" s="131"/>
      <c r="BT999" s="131"/>
      <c r="BU999" s="131"/>
      <c r="BV999" s="131"/>
      <c r="BW999" s="131"/>
      <c r="BX999" s="131"/>
      <c r="BY999" s="131"/>
      <c r="BZ999" s="131"/>
      <c r="CA999" s="131"/>
    </row>
    <row r="1000" spans="1:79" ht="16.5" customHeight="1">
      <c r="A1000" s="207"/>
      <c r="B1000" s="207"/>
      <c r="C1000" s="207"/>
      <c r="D1000" s="207"/>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131"/>
      <c r="BH1000" s="131"/>
      <c r="BI1000" s="131"/>
      <c r="BJ1000" s="131"/>
      <c r="BK1000" s="131"/>
      <c r="BL1000" s="131"/>
      <c r="BM1000" s="131"/>
      <c r="BN1000" s="131"/>
      <c r="BO1000" s="131"/>
      <c r="BP1000" s="131"/>
      <c r="BQ1000" s="131"/>
      <c r="BR1000" s="131"/>
      <c r="BS1000" s="131"/>
      <c r="BT1000" s="131"/>
      <c r="BU1000" s="131"/>
      <c r="BV1000" s="131"/>
      <c r="BW1000" s="131"/>
      <c r="BX1000" s="131"/>
      <c r="BY1000" s="131"/>
      <c r="BZ1000" s="131"/>
      <c r="CA1000" s="131"/>
    </row>
  </sheetData>
  <mergeCells count="45">
    <mergeCell ref="BY6:BY7"/>
    <mergeCell ref="BZ6:BZ7"/>
    <mergeCell ref="CA6:CA7"/>
    <mergeCell ref="A1:CA2"/>
    <mergeCell ref="A4:F6"/>
    <mergeCell ref="G4:H6"/>
    <mergeCell ref="I4:L6"/>
    <mergeCell ref="M4:P6"/>
    <mergeCell ref="Q4:V6"/>
    <mergeCell ref="BR6:BS6"/>
    <mergeCell ref="BT6:BU6"/>
    <mergeCell ref="BW6:BX6"/>
    <mergeCell ref="AM6:AM7"/>
    <mergeCell ref="AN6:AN7"/>
    <mergeCell ref="AO6:AO7"/>
    <mergeCell ref="BF6:BF7"/>
    <mergeCell ref="BG6:BG7"/>
    <mergeCell ref="BH6:BH7"/>
    <mergeCell ref="BA6:BB6"/>
    <mergeCell ref="BD6:BE6"/>
    <mergeCell ref="BI6:BJ6"/>
    <mergeCell ref="BK6:BN6"/>
    <mergeCell ref="BP6:BQ6"/>
    <mergeCell ref="AK6:AL6"/>
    <mergeCell ref="AP6:AQ6"/>
    <mergeCell ref="AR6:AU6"/>
    <mergeCell ref="AW6:AX6"/>
    <mergeCell ref="AY6:AZ6"/>
    <mergeCell ref="W6:X6"/>
    <mergeCell ref="Y6:AB6"/>
    <mergeCell ref="AD6:AE6"/>
    <mergeCell ref="AF6:AG6"/>
    <mergeCell ref="AH6:AI6"/>
    <mergeCell ref="W4:AO4"/>
    <mergeCell ref="AP4:BH4"/>
    <mergeCell ref="BI4:CA4"/>
    <mergeCell ref="W5:AE5"/>
    <mergeCell ref="AF5:AL5"/>
    <mergeCell ref="AM5:AO5"/>
    <mergeCell ref="AP5:AX5"/>
    <mergeCell ref="AY5:BE5"/>
    <mergeCell ref="BF5:BH5"/>
    <mergeCell ref="BI5:BQ5"/>
    <mergeCell ref="BR5:BX5"/>
    <mergeCell ref="BY5:CA5"/>
  </mergeCells>
  <conditionalFormatting sqref="J8:J253">
    <cfRule type="cellIs" dxfId="9" priority="1" operator="equal">
      <formula>"Muy Alta"</formula>
    </cfRule>
    <cfRule type="cellIs" dxfId="8" priority="2" operator="equal">
      <formula>"Alta"</formula>
    </cfRule>
    <cfRule type="cellIs" dxfId="7" priority="3" operator="equal">
      <formula>"Media"</formula>
    </cfRule>
    <cfRule type="cellIs" dxfId="6" priority="4" operator="equal">
      <formula>"Baja"</formula>
    </cfRule>
    <cfRule type="cellIs" dxfId="5" priority="5" operator="equal">
      <formula>"Muy Baja"</formula>
    </cfRule>
  </conditionalFormatting>
  <conditionalFormatting sqref="AC8:AC254">
    <cfRule type="cellIs" dxfId="4" priority="6" operator="equal">
      <formula>"sí"</formula>
    </cfRule>
  </conditionalFormatting>
  <conditionalFormatting sqref="AV8:AV254">
    <cfRule type="cellIs" dxfId="3" priority="7" operator="equal">
      <formula>"sí"</formula>
    </cfRule>
  </conditionalFormatting>
  <conditionalFormatting sqref="BO8:BO254">
    <cfRule type="cellIs" dxfId="2" priority="8" operator="equal">
      <formula>"sí"</formula>
    </cfRule>
  </conditionalFormatting>
  <dataValidations count="1">
    <dataValidation type="list" allowBlank="1" showErrorMessage="1" sqref="E8:F253">
      <formula1>'Seguimiento Riesgos'!Descripcion_del_Riesgo</formula1>
    </dataValidation>
  </dataValidations>
  <pageMargins left="0.70866141732283505" right="0.70866141732283505" top="0.74803149606299202" bottom="0.74803149606299202"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2">
        <x14:dataValidation type="list" allowBlank="1" showErrorMessage="1">
          <x14:formula1>
            <xm:f>'Listas y tablas'!$Z$3:$Z$4</xm:f>
          </x14:formula1>
          <xm:sqref>AK254 BD254 BW254 AJ8:AK253 BV8:BW253 BC8:BD253 AC8:AD254 BO8:BP254 AV8:AW254</xm:sqref>
        </x14:dataValidation>
        <x14:dataValidation type="list" allowBlank="1" showErrorMessage="1">
          <x14:formula1>
            <xm:f>'Opciones Tratamiento'!$B$2:$B$5</xm:f>
          </x14:formula1>
          <xm:sqref>K8:K253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5" sqref="H5"/>
    </sheetView>
  </sheetViews>
  <sheetFormatPr baseColWidth="10" defaultColWidth="14.42578125" defaultRowHeight="15" customHeight="1"/>
  <cols>
    <col min="1" max="7" width="11.42578125" customWidth="1"/>
    <col min="8" max="8" width="28.5703125" customWidth="1"/>
    <col min="9" max="16" width="11.42578125" customWidth="1"/>
    <col min="17" max="17" width="17.5703125" customWidth="1"/>
    <col min="18" max="18" width="60.7109375" customWidth="1"/>
    <col min="19" max="30" width="11.42578125" customWidth="1"/>
    <col min="31" max="31" width="34.28515625" customWidth="1"/>
    <col min="32" max="32" width="18.5703125" customWidth="1"/>
    <col min="33" max="33" width="11.42578125" customWidth="1"/>
    <col min="34" max="34" width="25.140625" customWidth="1"/>
    <col min="35" max="36" width="11.42578125" customWidth="1"/>
    <col min="37" max="37" width="47.28515625" customWidth="1"/>
  </cols>
  <sheetData>
    <row r="1" spans="1:37">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464" t="s">
        <v>312</v>
      </c>
      <c r="AD1" s="378"/>
      <c r="AE1" s="378"/>
      <c r="AF1" s="378"/>
      <c r="AG1" s="101"/>
      <c r="AH1" s="101"/>
      <c r="AI1" s="101"/>
      <c r="AJ1" s="101"/>
      <c r="AK1" s="101"/>
    </row>
    <row r="2" spans="1:37">
      <c r="A2" s="464" t="s">
        <v>135</v>
      </c>
      <c r="B2" s="378"/>
      <c r="C2" s="378"/>
      <c r="D2" s="101"/>
      <c r="E2" s="464" t="s">
        <v>313</v>
      </c>
      <c r="F2" s="378"/>
      <c r="G2" s="101"/>
      <c r="H2" s="464" t="s">
        <v>314</v>
      </c>
      <c r="I2" s="378"/>
      <c r="J2" s="101"/>
      <c r="K2" s="464" t="s">
        <v>151</v>
      </c>
      <c r="L2" s="378"/>
      <c r="M2" s="101"/>
      <c r="N2" s="104" t="s">
        <v>153</v>
      </c>
      <c r="O2" s="101"/>
      <c r="P2" s="101"/>
      <c r="Q2" s="99" t="s">
        <v>7</v>
      </c>
      <c r="R2" s="99" t="s">
        <v>9</v>
      </c>
      <c r="S2" s="101"/>
      <c r="T2" s="104" t="s">
        <v>315</v>
      </c>
      <c r="U2" s="101"/>
      <c r="V2" s="104" t="s">
        <v>316</v>
      </c>
      <c r="W2" s="101"/>
      <c r="X2" s="104" t="s">
        <v>317</v>
      </c>
      <c r="Y2" s="101"/>
      <c r="Z2" s="104" t="s">
        <v>318</v>
      </c>
      <c r="AA2" s="101"/>
      <c r="AB2" s="101"/>
      <c r="AC2" s="102" t="s">
        <v>218</v>
      </c>
      <c r="AD2" s="102" t="s">
        <v>219</v>
      </c>
      <c r="AE2" s="102" t="s">
        <v>319</v>
      </c>
      <c r="AF2" s="102" t="s">
        <v>148</v>
      </c>
      <c r="AG2" s="101"/>
      <c r="AH2" s="464" t="s">
        <v>320</v>
      </c>
      <c r="AI2" s="378"/>
      <c r="AJ2" s="104"/>
      <c r="AK2" s="102" t="s">
        <v>321</v>
      </c>
    </row>
    <row r="3" spans="1:37" ht="75">
      <c r="A3" s="101" t="s">
        <v>322</v>
      </c>
      <c r="B3" s="101">
        <v>2</v>
      </c>
      <c r="C3" s="103">
        <v>0.2</v>
      </c>
      <c r="D3" s="101"/>
      <c r="E3" s="101" t="s">
        <v>323</v>
      </c>
      <c r="F3" s="103">
        <v>0.2</v>
      </c>
      <c r="G3" s="101"/>
      <c r="H3" s="101" t="s">
        <v>324</v>
      </c>
      <c r="I3" s="103">
        <v>0.5</v>
      </c>
      <c r="J3" s="101"/>
      <c r="K3" s="101" t="s">
        <v>322</v>
      </c>
      <c r="L3" s="103">
        <v>0.2</v>
      </c>
      <c r="M3" s="101"/>
      <c r="N3" s="101" t="s">
        <v>323</v>
      </c>
      <c r="O3" s="103">
        <v>0.2</v>
      </c>
      <c r="P3" s="101"/>
      <c r="Q3" s="100" t="s">
        <v>68</v>
      </c>
      <c r="R3" s="100" t="s">
        <v>325</v>
      </c>
      <c r="S3" s="101"/>
      <c r="T3" s="105" t="s">
        <v>326</v>
      </c>
      <c r="U3" s="101"/>
      <c r="V3" s="105" t="s">
        <v>327</v>
      </c>
      <c r="W3" s="101"/>
      <c r="X3" s="105" t="s">
        <v>328</v>
      </c>
      <c r="Y3" s="101"/>
      <c r="Z3" s="101" t="s">
        <v>329</v>
      </c>
      <c r="AA3" s="101"/>
      <c r="AB3" s="101"/>
      <c r="AC3" s="106">
        <v>5</v>
      </c>
      <c r="AD3" s="105" t="s">
        <v>330</v>
      </c>
      <c r="AE3" s="105" t="s">
        <v>331</v>
      </c>
      <c r="AF3" s="105" t="s">
        <v>332</v>
      </c>
      <c r="AG3" s="101"/>
      <c r="AH3" s="105" t="s">
        <v>333</v>
      </c>
      <c r="AI3" s="105" t="s">
        <v>334</v>
      </c>
      <c r="AJ3" s="101"/>
      <c r="AK3" s="107" t="s">
        <v>335</v>
      </c>
    </row>
    <row r="4" spans="1:37" ht="105">
      <c r="A4" s="101" t="s">
        <v>336</v>
      </c>
      <c r="B4" s="101">
        <v>24</v>
      </c>
      <c r="C4" s="103">
        <v>0.4</v>
      </c>
      <c r="D4" s="101"/>
      <c r="E4" s="101" t="s">
        <v>337</v>
      </c>
      <c r="F4" s="103">
        <v>0.4</v>
      </c>
      <c r="G4" s="101"/>
      <c r="H4" s="101" t="s">
        <v>338</v>
      </c>
      <c r="I4" s="103">
        <v>0.4</v>
      </c>
      <c r="J4" s="101"/>
      <c r="K4" s="101" t="s">
        <v>336</v>
      </c>
      <c r="L4" s="103">
        <v>0.4</v>
      </c>
      <c r="M4" s="101"/>
      <c r="N4" s="101" t="s">
        <v>337</v>
      </c>
      <c r="O4" s="103">
        <v>0.4</v>
      </c>
      <c r="P4" s="101"/>
      <c r="Q4" s="100" t="s">
        <v>72</v>
      </c>
      <c r="R4" s="100" t="s">
        <v>339</v>
      </c>
      <c r="S4" s="101"/>
      <c r="T4" s="105" t="s">
        <v>340</v>
      </c>
      <c r="U4" s="101"/>
      <c r="V4" s="105" t="s">
        <v>341</v>
      </c>
      <c r="W4" s="101"/>
      <c r="X4" s="105" t="s">
        <v>342</v>
      </c>
      <c r="Y4" s="101"/>
      <c r="Z4" s="101" t="s">
        <v>297</v>
      </c>
      <c r="AA4" s="101"/>
      <c r="AB4" s="101"/>
      <c r="AC4" s="106">
        <v>4</v>
      </c>
      <c r="AD4" s="105" t="s">
        <v>343</v>
      </c>
      <c r="AE4" s="105" t="s">
        <v>344</v>
      </c>
      <c r="AF4" s="105" t="s">
        <v>345</v>
      </c>
      <c r="AG4" s="101"/>
      <c r="AH4" s="105" t="s">
        <v>346</v>
      </c>
      <c r="AI4" s="105" t="s">
        <v>347</v>
      </c>
      <c r="AJ4" s="101"/>
      <c r="AK4" s="107" t="s">
        <v>348</v>
      </c>
    </row>
    <row r="5" spans="1:37" ht="90">
      <c r="A5" s="101" t="s">
        <v>349</v>
      </c>
      <c r="B5" s="101">
        <v>500</v>
      </c>
      <c r="C5" s="103">
        <v>0.6</v>
      </c>
      <c r="D5" s="101"/>
      <c r="E5" s="101" t="s">
        <v>294</v>
      </c>
      <c r="F5" s="103">
        <v>0.6</v>
      </c>
      <c r="G5" s="101"/>
      <c r="H5" s="101" t="s">
        <v>350</v>
      </c>
      <c r="I5" s="103">
        <v>0.4</v>
      </c>
      <c r="J5" s="101"/>
      <c r="K5" s="101" t="s">
        <v>349</v>
      </c>
      <c r="L5" s="103">
        <v>0.6</v>
      </c>
      <c r="M5" s="101"/>
      <c r="N5" s="101" t="s">
        <v>294</v>
      </c>
      <c r="O5" s="103">
        <v>0.6</v>
      </c>
      <c r="P5" s="101"/>
      <c r="Q5" s="100" t="s">
        <v>73</v>
      </c>
      <c r="R5" s="100" t="s">
        <v>351</v>
      </c>
      <c r="S5" s="101"/>
      <c r="T5" s="105" t="s">
        <v>352</v>
      </c>
      <c r="U5" s="101"/>
      <c r="V5" s="105" t="s">
        <v>353</v>
      </c>
      <c r="W5" s="101"/>
      <c r="X5" s="105" t="s">
        <v>354</v>
      </c>
      <c r="Y5" s="101"/>
      <c r="Z5" s="101"/>
      <c r="AA5" s="101"/>
      <c r="AB5" s="101"/>
      <c r="AC5" s="106">
        <v>3</v>
      </c>
      <c r="AD5" s="105" t="s">
        <v>355</v>
      </c>
      <c r="AE5" s="105" t="s">
        <v>356</v>
      </c>
      <c r="AF5" s="105" t="s">
        <v>357</v>
      </c>
      <c r="AG5" s="101"/>
      <c r="AH5" s="105" t="s">
        <v>358</v>
      </c>
      <c r="AI5" s="105" t="s">
        <v>294</v>
      </c>
      <c r="AJ5" s="101"/>
      <c r="AK5" s="107" t="s">
        <v>359</v>
      </c>
    </row>
    <row r="6" spans="1:37" ht="75">
      <c r="A6" s="101" t="s">
        <v>360</v>
      </c>
      <c r="B6" s="101">
        <v>5000</v>
      </c>
      <c r="C6" s="103">
        <v>0.8</v>
      </c>
      <c r="D6" s="101"/>
      <c r="E6" s="101" t="s">
        <v>361</v>
      </c>
      <c r="F6" s="103">
        <v>0.8</v>
      </c>
      <c r="G6" s="101"/>
      <c r="H6" s="101" t="s">
        <v>362</v>
      </c>
      <c r="I6" s="103">
        <v>0.3</v>
      </c>
      <c r="J6" s="101"/>
      <c r="K6" s="101" t="s">
        <v>360</v>
      </c>
      <c r="L6" s="103">
        <v>0.8</v>
      </c>
      <c r="M6" s="101"/>
      <c r="N6" s="101" t="s">
        <v>361</v>
      </c>
      <c r="O6" s="103">
        <v>0.8</v>
      </c>
      <c r="P6" s="101"/>
      <c r="Q6" s="100" t="s">
        <v>74</v>
      </c>
      <c r="R6" s="100" t="s">
        <v>363</v>
      </c>
      <c r="S6" s="101"/>
      <c r="T6" s="105" t="s">
        <v>364</v>
      </c>
      <c r="U6" s="101"/>
      <c r="V6" s="105" t="s">
        <v>365</v>
      </c>
      <c r="W6" s="101"/>
      <c r="X6" s="105"/>
      <c r="Y6" s="101"/>
      <c r="Z6" s="101"/>
      <c r="AA6" s="101"/>
      <c r="AB6" s="101"/>
      <c r="AC6" s="106">
        <v>2</v>
      </c>
      <c r="AD6" s="105" t="s">
        <v>366</v>
      </c>
      <c r="AE6" s="105" t="s">
        <v>367</v>
      </c>
      <c r="AF6" s="105" t="s">
        <v>368</v>
      </c>
      <c r="AG6" s="101"/>
      <c r="AH6" s="105" t="s">
        <v>369</v>
      </c>
      <c r="AI6" s="105" t="s">
        <v>334</v>
      </c>
      <c r="AJ6" s="101"/>
      <c r="AK6" s="105" t="s">
        <v>103</v>
      </c>
    </row>
    <row r="7" spans="1:37" ht="90">
      <c r="A7" s="101" t="s">
        <v>370</v>
      </c>
      <c r="B7" s="101"/>
      <c r="C7" s="103">
        <v>1</v>
      </c>
      <c r="D7" s="101"/>
      <c r="E7" s="101" t="s">
        <v>371</v>
      </c>
      <c r="F7" s="103">
        <v>1</v>
      </c>
      <c r="G7" s="101"/>
      <c r="H7" s="101" t="s">
        <v>372</v>
      </c>
      <c r="I7" s="103">
        <v>0.35</v>
      </c>
      <c r="J7" s="101"/>
      <c r="K7" s="101" t="s">
        <v>370</v>
      </c>
      <c r="L7" s="103">
        <v>1</v>
      </c>
      <c r="M7" s="101"/>
      <c r="N7" s="101" t="s">
        <v>371</v>
      </c>
      <c r="O7" s="103">
        <v>1</v>
      </c>
      <c r="P7" s="101"/>
      <c r="Q7" s="100" t="s">
        <v>75</v>
      </c>
      <c r="R7" s="100" t="s">
        <v>373</v>
      </c>
      <c r="S7" s="101"/>
      <c r="T7" s="105" t="s">
        <v>374</v>
      </c>
      <c r="U7" s="101"/>
      <c r="V7" s="105" t="s">
        <v>374</v>
      </c>
      <c r="W7" s="101"/>
      <c r="X7" s="105"/>
      <c r="Y7" s="101"/>
      <c r="Z7" s="101"/>
      <c r="AA7" s="101"/>
      <c r="AB7" s="101"/>
      <c r="AC7" s="106">
        <v>1</v>
      </c>
      <c r="AD7" s="105" t="s">
        <v>375</v>
      </c>
      <c r="AE7" s="105" t="s">
        <v>376</v>
      </c>
      <c r="AF7" s="105" t="s">
        <v>377</v>
      </c>
      <c r="AG7" s="101"/>
      <c r="AH7" s="105" t="s">
        <v>378</v>
      </c>
      <c r="AI7" s="105" t="s">
        <v>347</v>
      </c>
      <c r="AJ7" s="101"/>
      <c r="AK7" s="107" t="s">
        <v>379</v>
      </c>
    </row>
    <row r="8" spans="1:37" ht="105">
      <c r="A8" s="101"/>
      <c r="B8" s="101"/>
      <c r="C8" s="101"/>
      <c r="D8" s="101"/>
      <c r="E8" s="101"/>
      <c r="F8" s="101"/>
      <c r="G8" s="101"/>
      <c r="H8" s="101" t="s">
        <v>380</v>
      </c>
      <c r="I8" s="103">
        <v>0.25</v>
      </c>
      <c r="J8" s="101"/>
      <c r="K8" s="101"/>
      <c r="L8" s="101"/>
      <c r="M8" s="101"/>
      <c r="N8" s="101"/>
      <c r="O8" s="101"/>
      <c r="P8" s="101"/>
      <c r="Q8" s="100" t="s">
        <v>76</v>
      </c>
      <c r="R8" s="100" t="s">
        <v>381</v>
      </c>
      <c r="S8" s="101"/>
      <c r="T8" s="101"/>
      <c r="U8" s="101"/>
      <c r="V8" s="101"/>
      <c r="W8" s="101"/>
      <c r="X8" s="105"/>
      <c r="Y8" s="101"/>
      <c r="Z8" s="101"/>
      <c r="AA8" s="101"/>
      <c r="AB8" s="101"/>
      <c r="AC8" s="101"/>
      <c r="AD8" s="101"/>
      <c r="AE8" s="101"/>
      <c r="AF8" s="101"/>
      <c r="AG8" s="101"/>
      <c r="AH8" s="105" t="s">
        <v>382</v>
      </c>
      <c r="AI8" s="105" t="s">
        <v>294</v>
      </c>
      <c r="AJ8" s="101"/>
      <c r="AK8" s="107" t="s">
        <v>383</v>
      </c>
    </row>
    <row r="9" spans="1:37" ht="90">
      <c r="A9" s="101"/>
      <c r="B9" s="101"/>
      <c r="C9" s="101"/>
      <c r="D9" s="101"/>
      <c r="E9" s="101"/>
      <c r="F9" s="101"/>
      <c r="G9" s="101"/>
      <c r="H9" s="101"/>
      <c r="I9" s="101"/>
      <c r="J9" s="101"/>
      <c r="K9" s="101"/>
      <c r="L9" s="101"/>
      <c r="M9" s="101"/>
      <c r="N9" s="101"/>
      <c r="O9" s="101"/>
      <c r="P9" s="101"/>
      <c r="Q9" s="100" t="s">
        <v>77</v>
      </c>
      <c r="R9" s="100" t="s">
        <v>373</v>
      </c>
      <c r="S9" s="101"/>
      <c r="T9" s="101"/>
      <c r="U9" s="101"/>
      <c r="V9" s="101"/>
      <c r="W9" s="101"/>
      <c r="X9" s="105"/>
      <c r="Y9" s="101"/>
      <c r="Z9" s="101"/>
      <c r="AA9" s="101"/>
      <c r="AB9" s="101"/>
      <c r="AC9" s="101"/>
      <c r="AD9" s="101"/>
      <c r="AE9" s="101"/>
      <c r="AF9" s="101"/>
      <c r="AG9" s="101"/>
      <c r="AH9" s="105" t="s">
        <v>384</v>
      </c>
      <c r="AI9" s="105" t="s">
        <v>334</v>
      </c>
      <c r="AJ9" s="101"/>
      <c r="AK9" s="101"/>
    </row>
    <row r="10" spans="1:37" ht="45">
      <c r="A10" s="101"/>
      <c r="B10" s="101"/>
      <c r="C10" s="101"/>
      <c r="D10" s="101"/>
      <c r="E10" s="101"/>
      <c r="F10" s="101"/>
      <c r="G10" s="101"/>
      <c r="H10" s="101"/>
      <c r="I10" s="101"/>
      <c r="J10" s="101"/>
      <c r="K10" s="101"/>
      <c r="L10" s="101"/>
      <c r="M10" s="101"/>
      <c r="N10" s="101"/>
      <c r="O10" s="101"/>
      <c r="P10" s="101"/>
      <c r="Q10" s="100" t="s">
        <v>78</v>
      </c>
      <c r="R10" s="100" t="s">
        <v>385</v>
      </c>
      <c r="S10" s="101"/>
      <c r="T10" s="101"/>
      <c r="U10" s="101"/>
      <c r="V10" s="101"/>
      <c r="W10" s="101"/>
      <c r="X10" s="101"/>
      <c r="Y10" s="101"/>
      <c r="Z10" s="101"/>
      <c r="AA10" s="101"/>
      <c r="AB10" s="101"/>
      <c r="AC10" s="101"/>
      <c r="AD10" s="101"/>
      <c r="AE10" s="101"/>
      <c r="AF10" s="101"/>
      <c r="AG10" s="101"/>
      <c r="AH10" s="105" t="s">
        <v>386</v>
      </c>
      <c r="AI10" s="105" t="s">
        <v>347</v>
      </c>
      <c r="AJ10" s="101"/>
      <c r="AK10" s="101"/>
    </row>
    <row r="11" spans="1:37" ht="105">
      <c r="A11" s="101"/>
      <c r="B11" s="101"/>
      <c r="C11" s="101"/>
      <c r="D11" s="101"/>
      <c r="E11" s="101"/>
      <c r="F11" s="101"/>
      <c r="G11" s="101"/>
      <c r="H11" s="101"/>
      <c r="I11" s="101"/>
      <c r="J11" s="101"/>
      <c r="K11" s="101"/>
      <c r="L11" s="101"/>
      <c r="M11" s="101"/>
      <c r="N11" s="101"/>
      <c r="O11" s="101"/>
      <c r="P11" s="101"/>
      <c r="Q11" s="100" t="s">
        <v>79</v>
      </c>
      <c r="R11" s="100" t="s">
        <v>387</v>
      </c>
      <c r="S11" s="101"/>
      <c r="T11" s="101"/>
      <c r="U11" s="101"/>
      <c r="V11" s="101"/>
      <c r="W11" s="101"/>
      <c r="X11" s="101"/>
      <c r="Y11" s="101"/>
      <c r="Z11" s="101"/>
      <c r="AA11" s="101"/>
      <c r="AB11" s="101"/>
      <c r="AC11" s="101"/>
      <c r="AD11" s="101"/>
      <c r="AE11" s="101"/>
      <c r="AF11" s="101"/>
      <c r="AG11" s="101"/>
      <c r="AH11" s="105" t="s">
        <v>388</v>
      </c>
      <c r="AI11" s="105" t="s">
        <v>294</v>
      </c>
      <c r="AJ11" s="101"/>
      <c r="AK11" s="101"/>
    </row>
    <row r="12" spans="1:37" ht="90">
      <c r="A12" s="101"/>
      <c r="B12" s="101"/>
      <c r="C12" s="101"/>
      <c r="D12" s="101"/>
      <c r="E12" s="101"/>
      <c r="F12" s="101"/>
      <c r="G12" s="101"/>
      <c r="H12" s="101"/>
      <c r="I12" s="101"/>
      <c r="J12" s="101"/>
      <c r="K12" s="101"/>
      <c r="L12" s="101"/>
      <c r="M12" s="101"/>
      <c r="N12" s="101"/>
      <c r="O12" s="101"/>
      <c r="P12" s="101"/>
      <c r="Q12" s="100" t="s">
        <v>80</v>
      </c>
      <c r="R12" s="100" t="s">
        <v>389</v>
      </c>
      <c r="S12" s="101"/>
      <c r="T12" s="101"/>
      <c r="U12" s="101"/>
      <c r="V12" s="101"/>
      <c r="W12" s="101"/>
      <c r="X12" s="101"/>
      <c r="Y12" s="101"/>
      <c r="Z12" s="101"/>
      <c r="AA12" s="101"/>
      <c r="AB12" s="101"/>
      <c r="AC12" s="101"/>
      <c r="AD12" s="101"/>
      <c r="AE12" s="101"/>
      <c r="AF12" s="101"/>
      <c r="AG12" s="101"/>
      <c r="AH12" s="105" t="s">
        <v>390</v>
      </c>
      <c r="AI12" s="105" t="s">
        <v>347</v>
      </c>
      <c r="AJ12" s="101"/>
      <c r="AK12" s="101"/>
    </row>
    <row r="13" spans="1:37" ht="75">
      <c r="A13" s="101"/>
      <c r="B13" s="101"/>
      <c r="C13" s="101"/>
      <c r="D13" s="101"/>
      <c r="E13" s="101"/>
      <c r="F13" s="101"/>
      <c r="G13" s="101"/>
      <c r="H13" s="101"/>
      <c r="I13" s="101"/>
      <c r="J13" s="101"/>
      <c r="K13" s="101"/>
      <c r="L13" s="101"/>
      <c r="M13" s="101"/>
      <c r="N13" s="101"/>
      <c r="O13" s="101"/>
      <c r="P13" s="101"/>
      <c r="Q13" s="100" t="s">
        <v>81</v>
      </c>
      <c r="R13" s="100" t="s">
        <v>391</v>
      </c>
      <c r="S13" s="101"/>
      <c r="T13" s="101"/>
      <c r="U13" s="101"/>
      <c r="V13" s="101"/>
      <c r="W13" s="101"/>
      <c r="X13" s="101"/>
      <c r="Y13" s="101"/>
      <c r="Z13" s="101"/>
      <c r="AA13" s="101"/>
      <c r="AB13" s="101"/>
      <c r="AC13" s="101"/>
      <c r="AD13" s="101"/>
      <c r="AE13" s="101"/>
      <c r="AF13" s="101"/>
      <c r="AG13" s="101"/>
      <c r="AH13" s="105" t="s">
        <v>392</v>
      </c>
      <c r="AI13" s="105" t="s">
        <v>294</v>
      </c>
      <c r="AJ13" s="101"/>
      <c r="AK13" s="101"/>
    </row>
    <row r="14" spans="1:37" ht="75">
      <c r="A14" s="101"/>
      <c r="B14" s="101"/>
      <c r="C14" s="101"/>
      <c r="D14" s="101"/>
      <c r="E14" s="101"/>
      <c r="F14" s="101"/>
      <c r="G14" s="101"/>
      <c r="H14" s="101"/>
      <c r="I14" s="101"/>
      <c r="J14" s="101"/>
      <c r="K14" s="101"/>
      <c r="L14" s="101"/>
      <c r="M14" s="101"/>
      <c r="N14" s="101"/>
      <c r="O14" s="101"/>
      <c r="P14" s="101"/>
      <c r="Q14" s="100" t="s">
        <v>82</v>
      </c>
      <c r="R14" s="100" t="s">
        <v>393</v>
      </c>
      <c r="S14" s="101"/>
      <c r="T14" s="101"/>
      <c r="U14" s="101"/>
      <c r="V14" s="101"/>
      <c r="W14" s="101"/>
      <c r="X14" s="101"/>
      <c r="Y14" s="101"/>
      <c r="Z14" s="101"/>
      <c r="AA14" s="101"/>
      <c r="AB14" s="101"/>
      <c r="AC14" s="101"/>
      <c r="AD14" s="101"/>
      <c r="AE14" s="101"/>
      <c r="AF14" s="101"/>
      <c r="AG14" s="101"/>
      <c r="AH14" s="105" t="s">
        <v>394</v>
      </c>
      <c r="AI14" s="105" t="s">
        <v>395</v>
      </c>
      <c r="AJ14" s="101"/>
      <c r="AK14" s="101"/>
    </row>
    <row r="15" spans="1:37" ht="60">
      <c r="A15" s="101"/>
      <c r="B15" s="101"/>
      <c r="C15" s="101"/>
      <c r="D15" s="101"/>
      <c r="E15" s="101"/>
      <c r="F15" s="101"/>
      <c r="G15" s="101"/>
      <c r="H15" s="101"/>
      <c r="I15" s="101"/>
      <c r="J15" s="101"/>
      <c r="K15" s="101"/>
      <c r="L15" s="101"/>
      <c r="M15" s="101"/>
      <c r="N15" s="101"/>
      <c r="O15" s="101"/>
      <c r="P15" s="101"/>
      <c r="Q15" s="100" t="s">
        <v>83</v>
      </c>
      <c r="R15" s="100" t="s">
        <v>396</v>
      </c>
      <c r="S15" s="101"/>
      <c r="T15" s="101"/>
      <c r="U15" s="101"/>
      <c r="V15" s="101"/>
      <c r="W15" s="101"/>
      <c r="X15" s="101"/>
      <c r="Y15" s="101"/>
      <c r="Z15" s="101"/>
      <c r="AA15" s="101"/>
      <c r="AB15" s="101"/>
      <c r="AC15" s="101"/>
      <c r="AD15" s="101"/>
      <c r="AE15" s="101"/>
      <c r="AF15" s="101"/>
      <c r="AG15" s="101"/>
      <c r="AH15" s="105" t="s">
        <v>397</v>
      </c>
      <c r="AI15" s="105" t="s">
        <v>294</v>
      </c>
      <c r="AJ15" s="101"/>
      <c r="AK15" s="101"/>
    </row>
    <row r="16" spans="1:37" ht="45">
      <c r="A16" s="101"/>
      <c r="B16" s="101"/>
      <c r="C16" s="101"/>
      <c r="D16" s="101"/>
      <c r="E16" s="101"/>
      <c r="F16" s="101"/>
      <c r="G16" s="101"/>
      <c r="H16" s="101"/>
      <c r="I16" s="101"/>
      <c r="J16" s="101"/>
      <c r="K16" s="101"/>
      <c r="L16" s="101"/>
      <c r="M16" s="101"/>
      <c r="N16" s="101"/>
      <c r="O16" s="101"/>
      <c r="P16" s="101"/>
      <c r="Q16" s="100" t="s">
        <v>84</v>
      </c>
      <c r="R16" s="100" t="s">
        <v>398</v>
      </c>
      <c r="S16" s="101"/>
      <c r="T16" s="101"/>
      <c r="U16" s="101"/>
      <c r="V16" s="101"/>
      <c r="W16" s="101"/>
      <c r="X16" s="101"/>
      <c r="Y16" s="101"/>
      <c r="Z16" s="101"/>
      <c r="AA16" s="101"/>
      <c r="AB16" s="101"/>
      <c r="AC16" s="101"/>
      <c r="AD16" s="101"/>
      <c r="AE16" s="101"/>
      <c r="AF16" s="101"/>
      <c r="AG16" s="101"/>
      <c r="AH16" s="105" t="s">
        <v>399</v>
      </c>
      <c r="AI16" s="105" t="s">
        <v>395</v>
      </c>
      <c r="AJ16" s="101"/>
      <c r="AK16" s="101"/>
    </row>
    <row r="17" spans="1:37" ht="105">
      <c r="A17" s="101"/>
      <c r="B17" s="101"/>
      <c r="C17" s="101"/>
      <c r="D17" s="101"/>
      <c r="E17" s="101"/>
      <c r="F17" s="101"/>
      <c r="G17" s="101"/>
      <c r="H17" s="101"/>
      <c r="I17" s="101"/>
      <c r="J17" s="101"/>
      <c r="K17" s="101"/>
      <c r="L17" s="101"/>
      <c r="M17" s="101"/>
      <c r="N17" s="101"/>
      <c r="O17" s="101"/>
      <c r="P17" s="101"/>
      <c r="Q17" s="100" t="s">
        <v>85</v>
      </c>
      <c r="R17" s="100" t="s">
        <v>400</v>
      </c>
      <c r="S17" s="101"/>
      <c r="T17" s="101"/>
      <c r="U17" s="101"/>
      <c r="V17" s="101"/>
      <c r="W17" s="101"/>
      <c r="X17" s="101"/>
      <c r="Y17" s="101"/>
      <c r="Z17" s="101"/>
      <c r="AA17" s="101"/>
      <c r="AB17" s="101"/>
      <c r="AC17" s="101"/>
      <c r="AD17" s="101"/>
      <c r="AE17" s="101"/>
      <c r="AF17" s="101"/>
      <c r="AG17" s="101"/>
      <c r="AH17" s="105" t="s">
        <v>401</v>
      </c>
      <c r="AI17" s="105" t="s">
        <v>395</v>
      </c>
      <c r="AJ17" s="101"/>
      <c r="AK17" s="101"/>
    </row>
    <row r="18" spans="1:37" ht="120">
      <c r="A18" s="101"/>
      <c r="B18" s="101"/>
      <c r="C18" s="101"/>
      <c r="D18" s="101"/>
      <c r="E18" s="101"/>
      <c r="F18" s="101"/>
      <c r="G18" s="101"/>
      <c r="H18" s="101"/>
      <c r="I18" s="101"/>
      <c r="J18" s="101"/>
      <c r="K18" s="101"/>
      <c r="L18" s="101"/>
      <c r="M18" s="101"/>
      <c r="N18" s="101"/>
      <c r="O18" s="101"/>
      <c r="P18" s="101"/>
      <c r="Q18" s="100" t="s">
        <v>86</v>
      </c>
      <c r="R18" s="100" t="s">
        <v>402</v>
      </c>
      <c r="S18" s="101"/>
      <c r="T18" s="101"/>
      <c r="U18" s="101"/>
      <c r="V18" s="101"/>
      <c r="W18" s="101"/>
      <c r="X18" s="101"/>
      <c r="Y18" s="101"/>
      <c r="Z18" s="101"/>
      <c r="AA18" s="101"/>
      <c r="AB18" s="101"/>
      <c r="AC18" s="101"/>
      <c r="AD18" s="101"/>
      <c r="AE18" s="101"/>
      <c r="AF18" s="101"/>
      <c r="AG18" s="101"/>
      <c r="AH18" s="105"/>
      <c r="AI18" s="105"/>
      <c r="AJ18" s="101"/>
      <c r="AK18" s="101"/>
    </row>
    <row r="19" spans="1:37" ht="75">
      <c r="A19" s="101"/>
      <c r="B19" s="101"/>
      <c r="C19" s="101"/>
      <c r="D19" s="101"/>
      <c r="E19" s="101"/>
      <c r="F19" s="101"/>
      <c r="G19" s="101"/>
      <c r="H19" s="101"/>
      <c r="I19" s="101"/>
      <c r="J19" s="101"/>
      <c r="K19" s="101"/>
      <c r="L19" s="101"/>
      <c r="M19" s="101"/>
      <c r="N19" s="101"/>
      <c r="O19" s="101"/>
      <c r="P19" s="101"/>
      <c r="Q19" s="100" t="s">
        <v>403</v>
      </c>
      <c r="R19" s="100" t="s">
        <v>404</v>
      </c>
      <c r="S19" s="101"/>
      <c r="T19" s="101"/>
      <c r="U19" s="101"/>
      <c r="V19" s="101"/>
      <c r="W19" s="101"/>
      <c r="X19" s="101"/>
      <c r="Y19" s="101"/>
      <c r="Z19" s="101"/>
      <c r="AA19" s="101"/>
      <c r="AB19" s="101"/>
      <c r="AC19" s="101"/>
      <c r="AD19" s="101"/>
      <c r="AE19" s="101"/>
      <c r="AF19" s="101"/>
      <c r="AG19" s="101"/>
      <c r="AH19" s="105"/>
      <c r="AI19" s="105"/>
      <c r="AJ19" s="101"/>
      <c r="AK19" s="101"/>
    </row>
    <row r="20" spans="1:37" ht="60">
      <c r="A20" s="101"/>
      <c r="B20" s="101"/>
      <c r="C20" s="101"/>
      <c r="D20" s="101"/>
      <c r="E20" s="101"/>
      <c r="F20" s="101"/>
      <c r="G20" s="101"/>
      <c r="H20" s="101"/>
      <c r="I20" s="101"/>
      <c r="J20" s="101"/>
      <c r="K20" s="101"/>
      <c r="L20" s="101"/>
      <c r="M20" s="101"/>
      <c r="N20" s="101"/>
      <c r="O20" s="101"/>
      <c r="P20" s="101"/>
      <c r="Q20" s="100" t="s">
        <v>102</v>
      </c>
      <c r="R20" s="100" t="s">
        <v>405</v>
      </c>
      <c r="S20" s="101"/>
      <c r="T20" s="101"/>
      <c r="U20" s="101"/>
      <c r="V20" s="101"/>
      <c r="W20" s="101"/>
      <c r="X20" s="101"/>
      <c r="Y20" s="101"/>
      <c r="Z20" s="101"/>
      <c r="AA20" s="101"/>
      <c r="AB20" s="101"/>
      <c r="AC20" s="101"/>
      <c r="AD20" s="101"/>
      <c r="AE20" s="101"/>
      <c r="AF20" s="101"/>
      <c r="AG20" s="101"/>
      <c r="AH20" s="105"/>
      <c r="AI20" s="105"/>
      <c r="AJ20" s="101"/>
      <c r="AK20" s="101"/>
    </row>
    <row r="21" spans="1:37" ht="15.75" customHeight="1">
      <c r="A21" s="101"/>
      <c r="B21" s="101"/>
      <c r="C21" s="101"/>
      <c r="D21" s="101"/>
      <c r="E21" s="101"/>
      <c r="F21" s="101"/>
      <c r="G21" s="101"/>
      <c r="H21" s="101"/>
      <c r="I21" s="101"/>
      <c r="J21" s="101"/>
      <c r="K21" s="101"/>
      <c r="L21" s="101"/>
      <c r="M21" s="101"/>
      <c r="N21" s="101"/>
      <c r="O21" s="101"/>
      <c r="P21" s="101"/>
      <c r="Q21" s="100"/>
      <c r="R21" s="100"/>
      <c r="S21" s="101"/>
      <c r="T21" s="101"/>
      <c r="U21" s="101"/>
      <c r="V21" s="101"/>
      <c r="W21" s="101"/>
      <c r="X21" s="101"/>
      <c r="Y21" s="101"/>
      <c r="Z21" s="101"/>
      <c r="AA21" s="101"/>
      <c r="AB21" s="101"/>
      <c r="AC21" s="101"/>
      <c r="AD21" s="101"/>
      <c r="AE21" s="101"/>
      <c r="AF21" s="101"/>
      <c r="AG21" s="101"/>
      <c r="AH21" s="105"/>
      <c r="AI21" s="105"/>
      <c r="AJ21" s="101"/>
      <c r="AK21" s="101"/>
    </row>
    <row r="22" spans="1:37" ht="15.7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5"/>
      <c r="AI22" s="105"/>
      <c r="AJ22" s="101"/>
      <c r="AK22" s="101"/>
    </row>
    <row r="23" spans="1:37" ht="15.7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5"/>
      <c r="AI23" s="105"/>
      <c r="AJ23" s="101"/>
      <c r="AK23" s="101"/>
    </row>
    <row r="24" spans="1:37" ht="15.75" customHeight="1">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5"/>
      <c r="AI24" s="105"/>
      <c r="AJ24" s="101"/>
      <c r="AK24" s="101"/>
    </row>
    <row r="25" spans="1:37" ht="15.7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5"/>
      <c r="AI25" s="105"/>
      <c r="AJ25" s="101"/>
      <c r="AK25" s="101"/>
    </row>
    <row r="26" spans="1:37" ht="15.75" customHeight="1">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5"/>
      <c r="AI26" s="105"/>
      <c r="AJ26" s="101"/>
      <c r="AK26" s="101"/>
    </row>
    <row r="27" spans="1:37" ht="15.75"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5"/>
      <c r="AI27" s="105"/>
      <c r="AJ27" s="101"/>
      <c r="AK27" s="101"/>
    </row>
    <row r="28" spans="1:37" ht="15.7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5"/>
      <c r="AI28" s="105"/>
      <c r="AJ28" s="101"/>
      <c r="AK28" s="101"/>
    </row>
    <row r="29" spans="1:37" ht="15.75"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5"/>
      <c r="AI29" s="105"/>
      <c r="AJ29" s="101"/>
      <c r="AK29" s="101"/>
    </row>
    <row r="30" spans="1:37" ht="15.75" customHeight="1">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5"/>
      <c r="AI30" s="105"/>
      <c r="AJ30" s="101"/>
      <c r="AK30" s="101"/>
    </row>
    <row r="31" spans="1:37" ht="15.7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5"/>
      <c r="AI31" s="105"/>
      <c r="AJ31" s="101"/>
      <c r="AK31" s="101"/>
    </row>
    <row r="32" spans="1:37" ht="15.7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5"/>
      <c r="AI32" s="105"/>
      <c r="AJ32" s="101"/>
      <c r="AK32" s="101"/>
    </row>
    <row r="33" spans="1:37" ht="15.75" customHeight="1">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5"/>
      <c r="AI33" s="105"/>
      <c r="AJ33" s="101"/>
      <c r="AK33" s="101"/>
    </row>
    <row r="34" spans="1:37" ht="15.7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5"/>
      <c r="AI34" s="105"/>
      <c r="AJ34" s="101"/>
      <c r="AK34" s="101"/>
    </row>
    <row r="35" spans="1:37" ht="15.75"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5"/>
      <c r="AI35" s="105"/>
      <c r="AJ35" s="101"/>
      <c r="AK35" s="101"/>
    </row>
    <row r="36" spans="1:37" ht="15.75" customHeight="1">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5"/>
      <c r="AI36" s="105"/>
      <c r="AJ36" s="101"/>
      <c r="AK36" s="101"/>
    </row>
    <row r="37" spans="1:37" ht="15.7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row>
    <row r="38" spans="1:37" ht="15.75"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row>
    <row r="39" spans="1:37" ht="15.75"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row>
    <row r="40" spans="1:37" ht="15.7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row>
    <row r="41" spans="1:37" ht="15.75" customHeight="1">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row>
    <row r="42" spans="1:37" ht="15.75"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row>
    <row r="43" spans="1:37" ht="15.7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row>
    <row r="44" spans="1:37" ht="15.7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row>
    <row r="45" spans="1:37" ht="15.75" customHeight="1">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row>
    <row r="46" spans="1:37" ht="15.7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row>
    <row r="47" spans="1:37" ht="15.75" customHeight="1">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row>
    <row r="48" spans="1:37" ht="15.75" customHeight="1">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row>
    <row r="49" spans="1:37" ht="15.7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row>
    <row r="50" spans="1:37" ht="15.75" customHeight="1">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row>
    <row r="51" spans="1:37" ht="15.75" customHeight="1">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row>
    <row r="52" spans="1:37" ht="15.7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row>
    <row r="53" spans="1:37" ht="15.75"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row>
    <row r="54" spans="1:37" ht="15.7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row>
    <row r="55" spans="1:37" ht="15.7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row>
    <row r="56" spans="1:37" ht="15.7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row>
    <row r="57" spans="1:37" ht="15.75" customHeight="1">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row>
    <row r="58" spans="1:37" ht="15.7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row>
    <row r="59" spans="1:37" ht="15.75"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row>
    <row r="60" spans="1:37" ht="15.75"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row>
    <row r="61" spans="1:37" ht="15.7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row>
    <row r="62" spans="1:37" ht="15.7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row>
    <row r="63" spans="1:37" ht="15.75" customHeight="1">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row>
    <row r="64" spans="1:37" ht="15.7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row>
    <row r="65" spans="1:37" ht="15.75"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row>
    <row r="66" spans="1:37" ht="15.75" customHeight="1">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row>
    <row r="67" spans="1:37" ht="15.7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row>
    <row r="68" spans="1:37" ht="15.75" customHeight="1">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row>
    <row r="69" spans="1:37" ht="15.75"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row>
    <row r="70" spans="1:37" ht="15.75" customHeight="1">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row>
    <row r="71" spans="1:37" ht="15.7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row>
    <row r="72" spans="1:37" ht="15.75"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row>
    <row r="73" spans="1:37" ht="15.7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row>
    <row r="74" spans="1:37" ht="15.7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row>
    <row r="75" spans="1:37" ht="15.7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5.7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row>
    <row r="77" spans="1:37" ht="15.7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row>
    <row r="78" spans="1:37" ht="15.75"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row>
    <row r="79" spans="1:37" ht="15.75"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row>
    <row r="80" spans="1:37" ht="15.75" customHeight="1">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row>
    <row r="81" spans="1:37" ht="15.75" customHeight="1">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row>
    <row r="82" spans="1:37" ht="15.75"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row>
    <row r="83" spans="1:37" ht="15.75" customHeight="1">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row>
    <row r="84" spans="1:37" ht="15.75"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row>
    <row r="85" spans="1:37" ht="15.75"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row>
    <row r="86" spans="1:37" ht="15.75"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row>
    <row r="87" spans="1:37" ht="15.75"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row>
    <row r="88" spans="1:37" ht="15.7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row>
    <row r="89" spans="1:37" ht="15.75"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row>
    <row r="90" spans="1:37" ht="15.75"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row>
    <row r="91" spans="1:37" ht="15.75"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row>
    <row r="92" spans="1:37" ht="15.7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row>
    <row r="93" spans="1:37" ht="15.7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row>
    <row r="94" spans="1:37" ht="15.75"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row>
    <row r="95" spans="1:37" ht="15.75"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row>
    <row r="96" spans="1:37" ht="15.7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row>
    <row r="97" spans="1:37" ht="15.75" customHeight="1">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row>
    <row r="98" spans="1:37" ht="15.7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row>
    <row r="99" spans="1:37" ht="15.7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row>
    <row r="100" spans="1:37" ht="15.75"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row>
    <row r="101" spans="1:37" ht="15.7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row>
    <row r="102" spans="1:37" ht="15.7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row>
    <row r="103" spans="1:37" ht="15.7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row>
    <row r="104" spans="1:37" ht="15.75" customHeight="1">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row>
    <row r="105" spans="1:37" ht="15.7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row>
    <row r="106" spans="1:37" ht="15.75" customHeight="1">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row>
    <row r="107" spans="1:37" ht="15.75" customHeight="1">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row>
    <row r="108" spans="1:37" ht="15.75"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row>
    <row r="109" spans="1:37" ht="15.75"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row>
    <row r="110" spans="1:37" ht="15.7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row>
    <row r="111" spans="1:37" ht="15.75"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row>
    <row r="112" spans="1:37" ht="15.75"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row>
    <row r="113" spans="1:37" ht="15.75"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row>
    <row r="114" spans="1:37" ht="15.75" customHeight="1">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row>
    <row r="115" spans="1:37" ht="15.75"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row>
    <row r="116" spans="1:37" ht="15.75" customHeight="1">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row>
    <row r="117" spans="1:37" ht="15.75" customHeight="1">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row>
    <row r="118" spans="1:37" ht="15.75"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row>
    <row r="119" spans="1:37" ht="15.75"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row>
    <row r="120" spans="1:37" ht="15.75" customHeight="1">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row>
    <row r="121" spans="1:37" ht="15.7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row>
    <row r="122" spans="1:37" ht="15.75"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row>
    <row r="123" spans="1:37" ht="15.75"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row>
    <row r="124" spans="1:37" ht="15.75" customHeight="1">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row>
    <row r="125" spans="1:37" ht="15.75"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row>
    <row r="126" spans="1:37" ht="15.75"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row>
    <row r="127" spans="1:37" ht="15.75" customHeight="1">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row>
    <row r="128" spans="1:37" ht="15.7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row>
    <row r="129" spans="1:37" ht="15.75" customHeight="1">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row>
    <row r="130" spans="1:37" ht="15.75" customHeight="1">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row>
    <row r="131" spans="1:37" ht="15.75"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row>
    <row r="132" spans="1:37" ht="15.75"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row>
    <row r="133" spans="1:37" ht="15.75"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row>
    <row r="134" spans="1:37" ht="15.75"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row>
    <row r="135" spans="1:37" ht="15.75"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row>
    <row r="136" spans="1:37" ht="15.75"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row>
    <row r="137" spans="1:37" ht="15.75"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row>
    <row r="138" spans="1:37" ht="15.75"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row>
    <row r="139" spans="1:37" ht="15.75" customHeight="1">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row>
    <row r="140" spans="1:37" ht="15.75" customHeight="1">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row>
    <row r="141" spans="1:37" ht="15.75"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row>
    <row r="142" spans="1:37" ht="15.75" customHeight="1">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row>
    <row r="143" spans="1:37" ht="15.75"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row>
    <row r="144" spans="1:37" ht="15.75" customHeight="1">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row>
    <row r="145" spans="1:37" ht="15.75"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row>
    <row r="146" spans="1:37" ht="15.75" customHeight="1">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row>
    <row r="147" spans="1:37" ht="15.7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row>
    <row r="148" spans="1:37" ht="15.75"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row>
    <row r="149" spans="1:37" ht="15.75" customHeight="1">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row>
    <row r="150" spans="1:37" ht="15.75"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row>
    <row r="151" spans="1:37" ht="15.75" customHeight="1">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row>
    <row r="152" spans="1:37" ht="15.75"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row>
    <row r="153" spans="1:37" ht="15.75"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row>
    <row r="154" spans="1:37" ht="15.75"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row>
    <row r="155" spans="1:37" ht="15.75"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row>
    <row r="156" spans="1:37" ht="15.75"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row>
    <row r="157" spans="1:37" ht="15.75" customHeight="1">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row>
    <row r="158" spans="1:37" ht="15.75"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row>
    <row r="159" spans="1:37" ht="15.75" customHeight="1">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row>
    <row r="160" spans="1:37" ht="15.75" customHeight="1">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row>
    <row r="161" spans="1:37" ht="15.75"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row>
    <row r="162" spans="1:37" ht="15.75" customHeight="1">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row>
    <row r="163" spans="1:37" ht="15.7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row>
    <row r="164" spans="1:37" ht="15.75"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row>
    <row r="165" spans="1:37" ht="15.75" customHeight="1">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row>
    <row r="166" spans="1:37" ht="15.75" customHeight="1">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row>
    <row r="167" spans="1:37" ht="15.75"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row>
    <row r="168" spans="1:37" ht="15.7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row>
    <row r="169" spans="1:37" ht="15.75" customHeight="1">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row>
    <row r="170" spans="1:37" ht="15.75"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row>
    <row r="171" spans="1:37" ht="15.75"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row>
    <row r="172" spans="1:37" ht="15.75" customHeight="1">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row>
    <row r="173" spans="1:37" ht="15.75" customHeight="1">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row>
    <row r="174" spans="1:37" ht="15.75"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row>
    <row r="175" spans="1:37" ht="15.75"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row>
    <row r="176" spans="1:37" ht="15.75"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row>
    <row r="177" spans="1:37" ht="15.75"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row>
    <row r="178" spans="1:37" ht="15.75"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row>
    <row r="179" spans="1:37" ht="15.7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row>
    <row r="180" spans="1:37" ht="15.75"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row>
    <row r="181" spans="1:37" ht="15.75"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row>
    <row r="182" spans="1:37" ht="15.75"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row>
    <row r="183" spans="1:37" ht="15.7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row>
    <row r="184" spans="1:37" ht="15.75"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row>
    <row r="185" spans="1:37" ht="15.75"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row>
    <row r="186" spans="1:37" ht="15.75"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row>
    <row r="187" spans="1:37" ht="15.75"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row>
    <row r="188" spans="1:37" ht="15.75"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row>
    <row r="189" spans="1:37" ht="15.75"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row>
    <row r="190" spans="1:37" ht="15.75"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row>
    <row r="191" spans="1:37" ht="15.75"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row>
    <row r="192" spans="1:37" ht="15.75"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row>
    <row r="193" spans="1:37" ht="15.7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row>
    <row r="194" spans="1:37" ht="15.7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row>
    <row r="195" spans="1:37" ht="15.75"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row>
    <row r="196" spans="1:37" ht="15.75"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row>
    <row r="197" spans="1:37" ht="15.75"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row>
    <row r="198" spans="1:37" ht="15.75"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row>
    <row r="199" spans="1:37" ht="15.75"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row>
    <row r="200" spans="1:37" ht="15.75"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row>
    <row r="201" spans="1:37" ht="15.7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row>
    <row r="202" spans="1:37" ht="15.75"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row>
    <row r="203" spans="1:37" ht="15.75"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row>
    <row r="204" spans="1:37" ht="15.7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row>
    <row r="205" spans="1:37" ht="15.7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row>
    <row r="206" spans="1:37" ht="15.75"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row>
    <row r="207" spans="1:37" ht="15.75"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row>
    <row r="208" spans="1:37" ht="15.75"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row>
    <row r="209" spans="1:37" ht="15.75"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row>
    <row r="210" spans="1:37" ht="15.75"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row>
    <row r="211" spans="1:37" ht="15.7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row>
    <row r="212" spans="1:37" ht="15.75"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row>
    <row r="213" spans="1:37" ht="15.75"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row>
    <row r="214" spans="1:37" ht="15.7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row>
    <row r="215" spans="1:37" ht="15.7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row>
    <row r="216" spans="1:37" ht="15.75"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row>
    <row r="217" spans="1:37" ht="15.75"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row>
    <row r="218" spans="1:37" ht="15.75"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row>
    <row r="219" spans="1:37" ht="15.7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row>
    <row r="220" spans="1:37" ht="15.75"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row>
    <row r="221" spans="1:37" ht="15.7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row>
    <row r="222" spans="1:37" ht="15.75"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row>
    <row r="223" spans="1:37" ht="15.75"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row>
    <row r="224" spans="1:37" ht="15.75"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row>
    <row r="225" spans="1:37" ht="15.75"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row>
    <row r="226" spans="1:37" ht="15.75"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row>
    <row r="227" spans="1:37" ht="15.7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row>
    <row r="228" spans="1:37" ht="15.75"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row>
    <row r="229" spans="1:37" ht="15.75"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row>
    <row r="230" spans="1:37" ht="15.75"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row>
    <row r="231" spans="1:37" ht="15.7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row>
    <row r="232" spans="1:37" ht="15.75"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row>
    <row r="233" spans="1:37" ht="15.75"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row>
    <row r="234" spans="1:37" ht="15.7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row>
    <row r="235" spans="1:37" ht="15.75"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row>
    <row r="236" spans="1:37" ht="15.75"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row>
    <row r="237" spans="1:37" ht="15.75"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row>
    <row r="238" spans="1:37" ht="15.7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row>
    <row r="239" spans="1:37" ht="15.75"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row>
    <row r="240" spans="1:37" ht="15.75"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row>
    <row r="241" spans="1:37" ht="15.75"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row>
    <row r="242" spans="1:37" ht="15.75"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row>
    <row r="243" spans="1:37" ht="15.75"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row>
    <row r="244" spans="1:37" ht="15.75"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row>
    <row r="245" spans="1:37" ht="15.75"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row>
    <row r="246" spans="1:37" ht="15.75"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row>
    <row r="247" spans="1:37" ht="15.75"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row>
    <row r="248" spans="1:37" ht="15.75"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row>
    <row r="249" spans="1:37" ht="15.75"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row>
    <row r="250" spans="1:37" ht="15.75"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row>
    <row r="251" spans="1:37" ht="15.7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row>
    <row r="252" spans="1:37" ht="15.75"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row>
    <row r="253" spans="1:37" ht="15.75"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row>
    <row r="254" spans="1:37" ht="15.75"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row>
    <row r="255" spans="1:37" ht="15.75"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row>
    <row r="256" spans="1:37" ht="15.75"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row>
    <row r="257" spans="1:37" ht="15.7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row>
    <row r="258" spans="1:37" ht="15.75"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row>
    <row r="259" spans="1:37" ht="15.75"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row>
    <row r="260" spans="1:37" ht="15.75"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row>
    <row r="261" spans="1:37" ht="15.75"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row>
    <row r="262" spans="1:37" ht="15.75"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row>
    <row r="263" spans="1:37" ht="15.75"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row>
    <row r="264" spans="1:37" ht="15.75"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row>
    <row r="265" spans="1:37" ht="15.75"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row>
    <row r="266" spans="1:37" ht="15.75"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row>
    <row r="267" spans="1:37" ht="15.75"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row>
    <row r="268" spans="1:37" ht="15.75"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row>
    <row r="269" spans="1:37" ht="15.75"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row>
    <row r="270" spans="1:37" ht="15.75"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row>
    <row r="271" spans="1:37" ht="15.75"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row>
    <row r="272" spans="1:37" ht="15.75"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row>
    <row r="273" spans="1:37" ht="15.75"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row>
    <row r="274" spans="1:37" ht="15.75"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row>
    <row r="275" spans="1:37" ht="15.75"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row>
    <row r="276" spans="1:37" ht="15.75"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row>
    <row r="277" spans="1:37" ht="15.75"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row>
    <row r="278" spans="1:37" ht="15.75"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row>
    <row r="279" spans="1:37" ht="15.75"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row>
    <row r="280" spans="1:37" ht="15.75"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row>
    <row r="281" spans="1:37" ht="15.75"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row>
    <row r="282" spans="1:37" ht="15.75"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row>
    <row r="283" spans="1:37" ht="15.75"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row>
    <row r="284" spans="1:37" ht="15.75"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row>
    <row r="285" spans="1:37" ht="15.75"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row>
    <row r="286" spans="1:37" ht="15.75"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row>
    <row r="287" spans="1:37" ht="15.75"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row>
    <row r="288" spans="1:37" ht="15.75"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row>
    <row r="289" spans="1:37" ht="15.75"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row>
    <row r="290" spans="1:37" ht="15.75"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row>
    <row r="291" spans="1:37" ht="15.75"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row>
    <row r="292" spans="1:37" ht="15.75"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row>
    <row r="293" spans="1:37" ht="15.75"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row>
    <row r="294" spans="1:37" ht="15.75"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row>
    <row r="295" spans="1:37" ht="15.7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row>
    <row r="296" spans="1:37" ht="15.75"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row>
    <row r="297" spans="1:37" ht="15.75"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row>
    <row r="298" spans="1:37" ht="15.75"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row>
    <row r="299" spans="1:37" ht="15.75"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row>
    <row r="300" spans="1:37" ht="15.75"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row>
    <row r="301" spans="1:37" ht="15.75"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row>
    <row r="302" spans="1:37" ht="15.75"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row>
    <row r="303" spans="1:37" ht="15.75"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row>
    <row r="304" spans="1:37" ht="15.75"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row>
    <row r="305" spans="1:37" ht="15.75"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row>
    <row r="306" spans="1:37" ht="15.75"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row>
    <row r="307" spans="1:37" ht="15.75"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row>
    <row r="308" spans="1:37" ht="15.75"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row>
    <row r="309" spans="1:37" ht="15.75"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row>
    <row r="310" spans="1:37" ht="15.75"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row>
    <row r="311" spans="1:37" ht="15.75"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row>
    <row r="312" spans="1:37" ht="15.75"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row>
    <row r="313" spans="1:37" ht="15.75"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row>
    <row r="314" spans="1:37" ht="15.75"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row>
    <row r="315" spans="1:37" ht="15.75"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row>
    <row r="316" spans="1:37" ht="15.75"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row>
    <row r="317" spans="1:37" ht="15.75"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row>
    <row r="318" spans="1:37" ht="15.75"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row>
    <row r="319" spans="1:37" ht="15.75"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row>
    <row r="320" spans="1:37" ht="15.75"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row>
    <row r="321" spans="1:37" ht="15.75"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row>
    <row r="322" spans="1:37" ht="15.75"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row>
    <row r="323" spans="1:37" ht="15.75"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row>
    <row r="324" spans="1:37" ht="15.75"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row>
    <row r="325" spans="1:37" ht="15.75"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row>
    <row r="326" spans="1:37" ht="15.7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row>
    <row r="327" spans="1:37" ht="15.7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row>
    <row r="328" spans="1:37" ht="15.75"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row>
    <row r="329" spans="1:37" ht="15.75"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row>
    <row r="330" spans="1:37" ht="15.75"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row>
    <row r="331" spans="1:37" ht="15.75"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row>
    <row r="332" spans="1:37" ht="15.75"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row>
    <row r="333" spans="1:37" ht="15.7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row>
    <row r="334" spans="1:37" ht="15.75"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row>
    <row r="335" spans="1:37" ht="15.75"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row>
    <row r="336" spans="1:37" ht="15.75"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row>
    <row r="337" spans="1:37" ht="15.75"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row>
    <row r="338" spans="1:37" ht="15.75"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row>
    <row r="339" spans="1:37" ht="15.75"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row>
    <row r="340" spans="1:37" ht="15.75"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row>
    <row r="341" spans="1:37" ht="15.75"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row>
    <row r="342" spans="1:37" ht="15.75"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row>
    <row r="343" spans="1:37" ht="15.75"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row>
    <row r="344" spans="1:37" ht="15.75"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row>
    <row r="345" spans="1:37" ht="15.75"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row>
    <row r="346" spans="1:37" ht="15.75"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row>
    <row r="347" spans="1:37" ht="15.75"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row>
    <row r="348" spans="1:37" ht="15.75"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row>
    <row r="349" spans="1:37" ht="15.75"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row>
    <row r="350" spans="1:37" ht="15.75"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row>
    <row r="351" spans="1:37" ht="15.75"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row>
    <row r="352" spans="1:37" ht="15.75"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row>
    <row r="353" spans="1:37" ht="15.75"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row>
    <row r="354" spans="1:37" ht="15.75"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row>
    <row r="355" spans="1:37" ht="15.75"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row>
    <row r="356" spans="1:37" ht="15.75"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row>
    <row r="357" spans="1:37" ht="15.75"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row>
    <row r="358" spans="1:37" ht="15.75"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row>
    <row r="359" spans="1:37" ht="15.75"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row>
    <row r="360" spans="1:37" ht="15.75"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row>
    <row r="361" spans="1:37" ht="15.75"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row>
    <row r="362" spans="1:37" ht="15.75"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row>
    <row r="363" spans="1:37" ht="15.75"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row>
    <row r="364" spans="1:37" ht="15.75"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row>
    <row r="365" spans="1:37" ht="15.75"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row>
    <row r="366" spans="1:37" ht="15.75"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row>
    <row r="367" spans="1:37" ht="15.75"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row>
    <row r="368" spans="1:37" ht="15.75"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row>
    <row r="369" spans="1:37" ht="15.75"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row>
    <row r="370" spans="1:37" ht="15.75"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row>
    <row r="371" spans="1:37" ht="15.75"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row>
    <row r="372" spans="1:37" ht="15.75"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row>
    <row r="373" spans="1:37" ht="15.75"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row>
    <row r="374" spans="1:37" ht="15.75"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row>
    <row r="375" spans="1:37" ht="15.75"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row>
    <row r="376" spans="1:37" ht="15.75"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row>
    <row r="377" spans="1:37" ht="15.75" customHeight="1">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row>
    <row r="378" spans="1:37" ht="15.75" customHeight="1">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row>
    <row r="379" spans="1:37" ht="15.75" customHeight="1">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row>
    <row r="380" spans="1:37" ht="15.75"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row>
    <row r="381" spans="1:37" ht="15.75"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row>
    <row r="382" spans="1:37" ht="15.75" customHeight="1">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row>
    <row r="383" spans="1:37" ht="15.75"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row>
    <row r="384" spans="1:37" ht="15.75" customHeight="1">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row>
    <row r="385" spans="1:37" ht="15.75"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row>
    <row r="386" spans="1:37" ht="15.75"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row>
    <row r="387" spans="1:37" ht="15.75" customHeight="1">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row>
    <row r="388" spans="1:37" ht="15.75"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row>
    <row r="389" spans="1:37" ht="15.75"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row>
    <row r="390" spans="1:37" ht="15.75" customHeight="1">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row>
    <row r="391" spans="1:37" ht="15.75" customHeight="1">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row>
    <row r="392" spans="1:37" ht="15.75"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row>
    <row r="393" spans="1:37" ht="15.75"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row>
    <row r="394" spans="1:37" ht="15.75" customHeight="1">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row>
    <row r="395" spans="1:37" ht="15.7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row>
    <row r="396" spans="1:37" ht="15.75" customHeight="1">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row>
    <row r="397" spans="1:37" ht="15.75" customHeight="1">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row>
    <row r="398" spans="1:37" ht="15.75"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row>
    <row r="399" spans="1:37" ht="15.75" customHeight="1">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row>
    <row r="400" spans="1:37" ht="15.7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row>
    <row r="401" spans="1:37" ht="15.75" customHeight="1">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row>
    <row r="402" spans="1:37" ht="15.7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row>
    <row r="403" spans="1:37" ht="15.7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row>
    <row r="404" spans="1:37" ht="15.75" customHeight="1">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row>
    <row r="405" spans="1:37" ht="15.75" customHeight="1">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row>
    <row r="406" spans="1:37" ht="15.75" customHeigh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row>
    <row r="407" spans="1:37" ht="15.7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row>
    <row r="408" spans="1:37" ht="15.7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row>
    <row r="409" spans="1:37" ht="15.7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row>
    <row r="410" spans="1:37" ht="15.75" customHeight="1">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row>
    <row r="411" spans="1:37" ht="15.7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row>
    <row r="412" spans="1:37" ht="15.75"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row>
    <row r="413" spans="1:37" ht="15.75" customHeight="1">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row>
    <row r="414" spans="1:37" ht="15.75" customHeight="1">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row>
    <row r="415" spans="1:37" ht="15.75"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row>
    <row r="416" spans="1:37" ht="15.7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row>
    <row r="417" spans="1:37" ht="15.75" customHeight="1">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row>
    <row r="418" spans="1:37" ht="15.75"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row>
    <row r="419" spans="1:37" ht="15.75"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row>
    <row r="420" spans="1:37" ht="15.75" customHeight="1">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row>
    <row r="421" spans="1:37" ht="15.7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row>
    <row r="422" spans="1:37" ht="15.75" customHeight="1">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row>
    <row r="423" spans="1:37" ht="15.7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row>
    <row r="424" spans="1:37" ht="15.7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row>
    <row r="425" spans="1:37" ht="15.75" customHeight="1">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row>
    <row r="426" spans="1:37" ht="15.7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row>
    <row r="427" spans="1:37" ht="15.75" customHeight="1">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row>
    <row r="428" spans="1:37" ht="15.7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row>
    <row r="429" spans="1:37" ht="15.75"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row>
    <row r="430" spans="1:37" ht="15.75" customHeight="1">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row>
    <row r="431" spans="1:37" ht="15.7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row>
    <row r="432" spans="1:37" ht="15.75"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row>
    <row r="433" spans="1:37" ht="15.75" customHeight="1">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row>
    <row r="434" spans="1:37" ht="15.75" customHeight="1">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row>
    <row r="435" spans="1:37" ht="15.75"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row>
    <row r="436" spans="1:37" ht="15.7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row>
    <row r="437" spans="1:37" ht="15.75" customHeight="1">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row>
    <row r="438" spans="1:37" ht="15.7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row>
    <row r="439" spans="1:37" ht="15.75" customHeight="1">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row>
    <row r="440" spans="1:37" ht="15.75"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row>
    <row r="441" spans="1:37" ht="15.75" customHeight="1">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row>
    <row r="442" spans="1:37" ht="15.75" customHeight="1">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row>
    <row r="443" spans="1:37" ht="15.75" customHeight="1">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row>
    <row r="444" spans="1:37" ht="15.75" customHeight="1">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row>
    <row r="445" spans="1:37" ht="15.75" customHeight="1">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row>
    <row r="446" spans="1:37" ht="15.75" customHeight="1">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row>
    <row r="447" spans="1:37" ht="15.75" customHeight="1">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row>
    <row r="448" spans="1:37" ht="15.75" customHeight="1">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row>
    <row r="449" spans="1:37" ht="15.7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row>
    <row r="450" spans="1:37" ht="15.7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row>
    <row r="451" spans="1:37" ht="15.75"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row>
    <row r="452" spans="1:37" ht="15.75"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row>
    <row r="453" spans="1:37" ht="15.75" customHeight="1">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row>
    <row r="454" spans="1:37" ht="15.75"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row>
    <row r="455" spans="1:37" ht="15.75"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row>
    <row r="456" spans="1:37" ht="15.75"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row>
    <row r="457" spans="1:37" ht="15.75"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row>
    <row r="458" spans="1:37" ht="15.7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row>
    <row r="459" spans="1:37" ht="15.75"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row>
    <row r="460" spans="1:37" ht="15.75"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row>
    <row r="461" spans="1:37" ht="15.7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row>
    <row r="462" spans="1:37" ht="15.75"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row>
    <row r="463" spans="1:37" ht="15.7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row>
    <row r="464" spans="1:37" ht="15.7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row>
    <row r="465" spans="1:37" ht="15.75"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row>
    <row r="466" spans="1:37" ht="15.7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row>
    <row r="467" spans="1:37" ht="15.75" customHeight="1">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row>
    <row r="468" spans="1:37" ht="15.7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row>
    <row r="469" spans="1:37" ht="15.75" customHeight="1">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row>
    <row r="470" spans="1:37" ht="15.7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row>
    <row r="471" spans="1:37" ht="15.75"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row>
    <row r="472" spans="1:37" ht="15.75" customHeight="1">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row>
    <row r="473" spans="1:37" ht="15.75"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row>
    <row r="474" spans="1:37" ht="15.7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row>
    <row r="475" spans="1:37" ht="15.75"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row>
    <row r="476" spans="1:37" ht="15.75"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row>
    <row r="477" spans="1:37" ht="15.7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row>
    <row r="478" spans="1:37" ht="15.75"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row>
    <row r="479" spans="1:37" ht="15.75"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row>
    <row r="480" spans="1:37" ht="15.75" customHeight="1">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row>
    <row r="481" spans="1:37" ht="15.7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row>
    <row r="482" spans="1:37" ht="15.75"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row>
    <row r="483" spans="1:37" ht="15.75" customHeight="1">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row>
    <row r="484" spans="1:37" ht="15.75"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row>
    <row r="485" spans="1:37" ht="15.75"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row>
    <row r="486" spans="1:37" ht="15.75"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row>
    <row r="487" spans="1:37" ht="15.75"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row>
    <row r="488" spans="1:37" ht="15.7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row>
    <row r="489" spans="1:37" ht="15.75"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row>
    <row r="490" spans="1:37" ht="15.7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row>
    <row r="491" spans="1:37" ht="15.75"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row>
    <row r="492" spans="1:37" ht="15.75"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row>
    <row r="493" spans="1:37" ht="15.75"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row>
    <row r="494" spans="1:37" ht="15.75" customHeight="1">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row>
    <row r="495" spans="1:37" ht="15.75"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row>
    <row r="496" spans="1:37" ht="15.7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row>
    <row r="497" spans="1:37" ht="15.75" customHeight="1">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row>
    <row r="498" spans="1:37" ht="15.7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row>
    <row r="499" spans="1:37" ht="15.75"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row>
    <row r="500" spans="1:37" ht="15.75" customHeight="1">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row>
    <row r="501" spans="1:37" ht="15.7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row>
    <row r="502" spans="1:37" ht="15.75"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row>
    <row r="503" spans="1:37" ht="15.75" customHeight="1">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row>
    <row r="504" spans="1:37" ht="15.75"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row>
    <row r="505" spans="1:37" ht="15.7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row>
    <row r="506" spans="1:37" ht="15.75" customHeight="1">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row>
    <row r="507" spans="1:37" ht="15.7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row>
    <row r="508" spans="1:37" ht="15.75"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row>
    <row r="509" spans="1:37" ht="15.7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row>
    <row r="510" spans="1:37" ht="15.75"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row>
    <row r="511" spans="1:37" ht="15.75"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row>
    <row r="512" spans="1:37" ht="15.7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row>
    <row r="513" spans="1:37" ht="15.75" customHeight="1">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row>
    <row r="514" spans="1:37" ht="15.7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row>
    <row r="515" spans="1:37" ht="15.75" customHeight="1">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row>
    <row r="516" spans="1:37" ht="15.75"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row>
    <row r="517" spans="1:37" ht="15.75" customHeight="1">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row>
    <row r="518" spans="1:37" ht="15.7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row>
    <row r="519" spans="1:37" ht="15.75"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row>
    <row r="520" spans="1:37" ht="15.75" customHeight="1">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row>
    <row r="521" spans="1:37" ht="15.75"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row>
    <row r="522" spans="1:37" ht="15.75"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row>
    <row r="523" spans="1:37" ht="15.75" customHeight="1">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row>
    <row r="524" spans="1:37" ht="15.75"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row>
    <row r="525" spans="1:37" ht="15.7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row>
    <row r="526" spans="1:37" ht="15.75" customHeight="1">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row>
    <row r="527" spans="1:37" ht="15.7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row>
    <row r="528" spans="1:37" ht="15.75"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row>
    <row r="529" spans="1:37" ht="15.75"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row>
    <row r="530" spans="1:37" ht="15.75"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row>
    <row r="531" spans="1:37" ht="15.75" customHeight="1">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row>
    <row r="532" spans="1:37" ht="15.75"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row>
    <row r="533" spans="1:37" ht="15.7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row>
    <row r="534" spans="1:37" ht="15.75" customHeight="1">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row>
    <row r="535" spans="1:37" ht="15.7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row>
    <row r="536" spans="1:37" ht="15.75" customHeight="1">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row>
    <row r="537" spans="1:37" ht="15.75" customHeight="1">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row>
    <row r="538" spans="1:37" ht="15.7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row>
    <row r="539" spans="1:37" ht="15.75" customHeight="1">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row>
    <row r="540" spans="1:37" ht="15.75" customHeight="1">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row>
    <row r="541" spans="1:37" ht="15.75"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row>
    <row r="542" spans="1:37" ht="15.7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row>
    <row r="543" spans="1:37" ht="15.75" customHeight="1">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row>
    <row r="544" spans="1:37" ht="15.7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row>
    <row r="545" spans="1:37" ht="15.7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row>
    <row r="546" spans="1:37" ht="15.7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row>
    <row r="547" spans="1:37" ht="15.7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row>
    <row r="548" spans="1:37" ht="15.75" customHeight="1">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row>
    <row r="549" spans="1:37" ht="15.75"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row>
    <row r="550" spans="1:37" ht="15.75"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row>
    <row r="551" spans="1:37" ht="15.75"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row>
    <row r="552" spans="1:37" ht="15.75"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row>
    <row r="553" spans="1:37" ht="15.75" customHeight="1">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row>
    <row r="554" spans="1:37" ht="15.75"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row>
    <row r="555" spans="1:37" ht="15.7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row>
    <row r="556" spans="1:37" ht="15.75" customHeight="1">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row>
    <row r="557" spans="1:37" ht="15.7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row>
    <row r="558" spans="1:37" ht="15.7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row>
    <row r="559" spans="1:37" ht="15.75" customHeight="1">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row>
    <row r="560" spans="1:37" ht="15.7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row>
    <row r="561" spans="1:37" ht="15.75" customHeight="1">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row>
    <row r="562" spans="1:37" ht="15.75"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row>
    <row r="563" spans="1:37" ht="15.75" customHeight="1">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row>
    <row r="564" spans="1:37" ht="15.75"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row>
    <row r="565" spans="1:37" ht="15.75"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row>
    <row r="566" spans="1:37" ht="15.75" customHeight="1">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row>
    <row r="567" spans="1:37" ht="15.75"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row>
    <row r="568" spans="1:37" ht="15.7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row>
    <row r="569" spans="1:37" ht="15.75" customHeight="1">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row>
    <row r="570" spans="1:37" ht="15.7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row>
    <row r="571" spans="1:37" ht="15.7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row>
    <row r="572" spans="1:37" ht="15.7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row>
    <row r="573" spans="1:37" ht="15.75" customHeight="1">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row>
    <row r="574" spans="1:37" ht="15.75" customHeight="1">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row>
    <row r="575" spans="1:37" ht="15.75"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row>
    <row r="576" spans="1:37" ht="15.75" customHeight="1">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row>
    <row r="577" spans="1:37" ht="15.75" customHeight="1">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row>
    <row r="578" spans="1:37" ht="15.7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row>
    <row r="579" spans="1:37" ht="15.75" customHeight="1">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row>
    <row r="580" spans="1:37" ht="15.7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row>
    <row r="581" spans="1:37" ht="15.75"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row>
    <row r="582" spans="1:37" ht="15.75" customHeight="1">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row>
    <row r="583" spans="1:37" ht="15.7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row>
    <row r="584" spans="1:37" ht="15.75"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row>
    <row r="585" spans="1:37" ht="15.75" customHeight="1">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row>
    <row r="586" spans="1:37" ht="15.75" customHeight="1">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row>
    <row r="587" spans="1:37" ht="15.7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row>
    <row r="588" spans="1:37" ht="15.75" customHeight="1">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row>
    <row r="589" spans="1:37" ht="15.7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row>
    <row r="590" spans="1:37" ht="15.75" customHeight="1">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row>
    <row r="591" spans="1:37" ht="15.7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row>
    <row r="592" spans="1:37" ht="15.75"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row>
    <row r="593" spans="1:37" ht="15.7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row>
    <row r="594" spans="1:37" ht="15.75" customHeight="1">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row>
    <row r="595" spans="1:37" ht="15.75" customHeight="1">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row>
    <row r="596" spans="1:37" ht="15.75" customHeight="1">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row>
    <row r="597" spans="1:37" ht="15.75" customHeight="1">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row>
    <row r="598" spans="1:37" ht="15.75" customHeight="1">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row>
    <row r="599" spans="1:37" ht="15.75" customHeight="1">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row>
    <row r="600" spans="1:37" ht="15.7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row>
    <row r="601" spans="1:37" ht="15.75"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row>
    <row r="602" spans="1:37" ht="15.75" customHeight="1">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row>
    <row r="603" spans="1:37" ht="15.75" customHeight="1">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row>
    <row r="604" spans="1:37" ht="15.7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row>
    <row r="605" spans="1:37" ht="15.75" customHeight="1">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row>
    <row r="606" spans="1:37" ht="15.75" customHeight="1">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row>
    <row r="607" spans="1:37" ht="15.75" customHeight="1">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row>
    <row r="608" spans="1:37" ht="15.75"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row>
    <row r="609" spans="1:37" ht="15.75" customHeight="1">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row>
    <row r="610" spans="1:37" ht="15.75" customHeight="1">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row>
    <row r="611" spans="1:37" ht="15.75" customHeight="1">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row>
    <row r="612" spans="1:37" ht="15.75" customHeight="1">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row>
    <row r="613" spans="1:37" ht="15.75" customHeight="1">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row>
    <row r="614" spans="1:37" ht="15.75" customHeight="1">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row>
    <row r="615" spans="1:37" ht="15.75" customHeight="1">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row>
    <row r="616" spans="1:37" ht="15.75" customHeight="1">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row>
    <row r="617" spans="1:37" ht="15.75" customHeight="1">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row>
    <row r="618" spans="1:37" ht="15.75" customHeight="1">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row>
    <row r="619" spans="1:37" ht="15.75" customHeight="1">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row>
    <row r="620" spans="1:37" ht="15.75" customHeight="1">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row>
    <row r="621" spans="1:37" ht="15.75" customHeight="1">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row>
    <row r="622" spans="1:37" ht="15.75" customHeight="1">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row>
    <row r="623" spans="1:37" ht="15.75" customHeight="1">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row>
    <row r="624" spans="1:37" ht="15.75" customHeight="1">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row>
    <row r="625" spans="1:37" ht="15.75" customHeight="1">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row>
    <row r="626" spans="1:37" ht="15.75" customHeight="1">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row>
    <row r="627" spans="1:37" ht="15.75" customHeight="1">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row>
    <row r="628" spans="1:37" ht="15.75" customHeight="1">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row>
    <row r="629" spans="1:37" ht="15.75" customHeight="1">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row>
    <row r="630" spans="1:37" ht="15.75" customHeight="1">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row>
    <row r="631" spans="1:37" ht="15.75" customHeight="1">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row>
    <row r="632" spans="1:37" ht="15.75" customHeight="1">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row>
    <row r="633" spans="1:37" ht="15.75" customHeight="1">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row>
    <row r="634" spans="1:37" ht="15.75" customHeight="1">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row>
    <row r="635" spans="1:37" ht="15.75" customHeight="1">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row>
    <row r="636" spans="1:37" ht="15.75" customHeight="1">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row>
    <row r="637" spans="1:37" ht="15.75" customHeight="1">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row>
    <row r="638" spans="1:37" ht="15.75" customHeight="1">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row>
    <row r="639" spans="1:37" ht="15.75" customHeight="1">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row>
    <row r="640" spans="1:37" ht="15.75" customHeight="1">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row>
    <row r="641" spans="1:37" ht="15.75" customHeight="1">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row>
    <row r="642" spans="1:37" ht="15.75" customHeigh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row>
    <row r="643" spans="1:37" ht="15.75" customHeight="1">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row>
    <row r="644" spans="1:37" ht="15.75" customHeigh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row>
    <row r="645" spans="1:37" ht="15.75" customHeight="1">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row>
    <row r="646" spans="1:37" ht="15.75" customHeigh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row>
    <row r="647" spans="1:37" ht="15.75" customHeight="1">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row>
    <row r="648" spans="1:37" ht="15.75" customHeight="1">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row>
    <row r="649" spans="1:37" ht="15.75" customHeight="1">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row>
    <row r="650" spans="1:37" ht="15.75" customHeight="1">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row>
    <row r="651" spans="1:37" ht="15.75" customHeight="1">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row>
    <row r="652" spans="1:37" ht="15.75" customHeight="1">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row>
    <row r="653" spans="1:37" ht="15.75" customHeight="1">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row>
    <row r="654" spans="1:37" ht="15.75" customHeight="1">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row>
    <row r="655" spans="1:37" ht="15.75" customHeight="1">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row>
    <row r="656" spans="1:37" ht="15.75" customHeight="1">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row>
    <row r="657" spans="1:37" ht="15.75" customHeight="1">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row>
    <row r="658" spans="1:37" ht="15.75" customHeight="1">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row>
    <row r="659" spans="1:37" ht="15.75" customHeight="1">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row>
    <row r="660" spans="1:37" ht="15.75" customHeight="1">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row>
    <row r="661" spans="1:37" ht="15.75" customHeight="1">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row>
    <row r="662" spans="1:37" ht="15.75" customHeight="1">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row>
    <row r="663" spans="1:37" ht="15.75" customHeight="1">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row>
    <row r="664" spans="1:37" ht="15.75" customHeight="1">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row>
    <row r="665" spans="1:37" ht="15.75" customHeight="1">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row>
    <row r="666" spans="1:37" ht="15.75" customHeight="1">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row>
    <row r="667" spans="1:37" ht="15.75" customHeight="1">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row>
    <row r="668" spans="1:37" ht="15.75" customHeight="1">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row>
    <row r="669" spans="1:37" ht="15.75" customHeight="1">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row>
    <row r="670" spans="1:37" ht="15.75" customHeight="1">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row>
    <row r="671" spans="1:37" ht="15.75" customHeight="1">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row>
    <row r="672" spans="1:37" ht="15.75" customHeight="1">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row>
    <row r="673" spans="1:37" ht="15.75" customHeight="1">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row>
    <row r="674" spans="1:37" ht="15.75" customHeight="1">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row>
    <row r="675" spans="1:37" ht="15.75" customHeight="1">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row>
    <row r="676" spans="1:37" ht="15.75" customHeight="1">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row>
    <row r="677" spans="1:37" ht="15.75" customHeight="1">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row>
    <row r="678" spans="1:37" ht="15.75" customHeight="1">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row>
    <row r="679" spans="1:37" ht="15.75" customHeight="1">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row>
    <row r="680" spans="1:37" ht="15.75" customHeight="1">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row>
    <row r="681" spans="1:37" ht="15.75" customHeight="1">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row>
    <row r="682" spans="1:37" ht="15.75" customHeight="1">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row>
    <row r="683" spans="1:37" ht="15.75" customHeight="1">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row>
    <row r="684" spans="1:37" ht="15.75" customHeight="1">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row>
    <row r="685" spans="1:37" ht="15.75" customHeight="1">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row>
    <row r="686" spans="1:37" ht="15.75" customHeight="1">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row>
    <row r="687" spans="1:37" ht="15.75" customHeight="1">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row>
    <row r="688" spans="1:37" ht="15.75" customHeight="1">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row>
    <row r="689" spans="1:37" ht="15.75" customHeight="1">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row>
    <row r="690" spans="1:37" ht="15.75" customHeight="1">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row>
    <row r="691" spans="1:37" ht="15.75" customHeight="1">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row>
    <row r="692" spans="1:37" ht="15.75" customHeight="1">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row>
    <row r="693" spans="1:37" ht="15.75" customHeight="1">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row>
    <row r="694" spans="1:37" ht="15.75" customHeight="1">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row>
    <row r="695" spans="1:37" ht="15.75" customHeight="1">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row>
    <row r="696" spans="1:37" ht="15.75" customHeight="1">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row>
    <row r="697" spans="1:37" ht="15.75" customHeight="1">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row>
    <row r="698" spans="1:37" ht="15.75" customHeight="1">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row>
    <row r="699" spans="1:37" ht="15.75" customHeight="1">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row>
    <row r="700" spans="1:37" ht="15.75" customHeight="1">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row>
    <row r="701" spans="1:37" ht="15.75" customHeight="1">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row>
    <row r="702" spans="1:37" ht="15.75" customHeight="1">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row>
    <row r="703" spans="1:37" ht="15.75" customHeight="1">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row>
    <row r="704" spans="1:37" ht="15.75" customHeight="1">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row>
    <row r="705" spans="1:37" ht="15.75" customHeight="1">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row>
    <row r="706" spans="1:37" ht="15.75" customHeight="1">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row>
    <row r="707" spans="1:37" ht="15.75" customHeight="1">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row>
    <row r="708" spans="1:37" ht="15.75" customHeight="1">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row>
    <row r="709" spans="1:37" ht="15.75" customHeight="1">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row>
    <row r="710" spans="1:37" ht="15.75" customHeight="1">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row>
    <row r="711" spans="1:37" ht="15.75" customHeight="1">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row>
    <row r="712" spans="1:37" ht="15.75" customHeight="1">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row>
    <row r="713" spans="1:37" ht="15.75" customHeight="1">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row>
    <row r="714" spans="1:37" ht="15.75" customHeight="1">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row>
    <row r="715" spans="1:37" ht="15.75" customHeight="1">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row>
    <row r="716" spans="1:37" ht="15.75" customHeight="1">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row>
    <row r="717" spans="1:37" ht="15.75" customHeight="1">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row>
    <row r="718" spans="1:37" ht="15.75" customHeight="1">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row>
    <row r="719" spans="1:37" ht="15.75" customHeight="1">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row>
    <row r="720" spans="1:37" ht="15.75" customHeight="1">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row>
    <row r="721" spans="1:37" ht="15.75" customHeight="1">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row>
    <row r="722" spans="1:37" ht="15.75" customHeight="1">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row>
    <row r="723" spans="1:37" ht="15.75" customHeight="1">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row>
    <row r="724" spans="1:37" ht="15.75" customHeight="1">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row>
    <row r="725" spans="1:37" ht="15.75" customHeight="1">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row>
    <row r="726" spans="1:37" ht="15.75" customHeight="1">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row>
    <row r="727" spans="1:37" ht="15.75" customHeight="1">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row>
    <row r="728" spans="1:37" ht="15.75" customHeight="1">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row>
    <row r="729" spans="1:37" ht="15.75" customHeight="1">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row>
    <row r="730" spans="1:37" ht="15.75" customHeight="1">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row>
    <row r="731" spans="1:37" ht="15.75" customHeight="1">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row>
    <row r="732" spans="1:37" ht="15.75" customHeight="1">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row>
    <row r="733" spans="1:37" ht="15.75" customHeight="1">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row>
    <row r="734" spans="1:37" ht="15.75" customHeight="1">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row>
    <row r="735" spans="1:37" ht="15.75" customHeight="1">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row>
    <row r="736" spans="1:37" ht="15.75" customHeight="1">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row>
    <row r="737" spans="1:37" ht="15.75" customHeight="1">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row>
    <row r="738" spans="1:37" ht="15.75" customHeight="1">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row>
    <row r="739" spans="1:37" ht="15.75" customHeight="1">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row>
    <row r="740" spans="1:37" ht="15.75" customHeight="1">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row>
    <row r="741" spans="1:37" ht="15.75" customHeight="1">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row>
    <row r="742" spans="1:37" ht="15.75" customHeight="1">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row>
    <row r="743" spans="1:37" ht="15.75" customHeight="1">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row>
    <row r="744" spans="1:37" ht="15.75" customHeight="1">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row>
    <row r="745" spans="1:37" ht="15.75" customHeight="1">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row>
    <row r="746" spans="1:37" ht="15.75" customHeight="1">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row>
    <row r="747" spans="1:37" ht="15.75" customHeight="1">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row>
    <row r="748" spans="1:37" ht="15.75" customHeight="1">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row>
    <row r="749" spans="1:37" ht="15.75" customHeight="1">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row>
    <row r="750" spans="1:37" ht="15.75" customHeight="1">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row>
    <row r="751" spans="1:37" ht="15.75" customHeight="1">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row>
    <row r="752" spans="1:37" ht="15.75" customHeight="1">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row>
    <row r="753" spans="1:37" ht="15.75" customHeight="1">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row>
    <row r="754" spans="1:37" ht="15.75" customHeight="1">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row>
    <row r="755" spans="1:37" ht="15.75" customHeight="1">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row>
    <row r="756" spans="1:37" ht="15.75" customHeight="1">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row>
    <row r="757" spans="1:37" ht="15.75" customHeight="1">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row>
    <row r="758" spans="1:37" ht="15.75" customHeight="1">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row>
    <row r="759" spans="1:37" ht="15.75" customHeight="1">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row>
    <row r="760" spans="1:37" ht="15.75" customHeight="1">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row>
    <row r="761" spans="1:37" ht="15.75" customHeight="1">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row>
    <row r="762" spans="1:37" ht="15.75" customHeight="1">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row>
    <row r="763" spans="1:37" ht="15.75" customHeight="1">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row>
    <row r="764" spans="1:37" ht="15.75" customHeight="1">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row>
    <row r="765" spans="1:37" ht="15.75" customHeight="1">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row>
    <row r="766" spans="1:37" ht="15.75" customHeight="1">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row>
    <row r="767" spans="1:37" ht="15.75" customHeight="1">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row>
    <row r="768" spans="1:37" ht="15.75" customHeight="1">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row>
    <row r="769" spans="1:37" ht="15.75" customHeight="1">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row>
    <row r="770" spans="1:37" ht="15.75" customHeight="1">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row>
    <row r="771" spans="1:37" ht="15.75" customHeight="1">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row>
    <row r="772" spans="1:37" ht="15.75" customHeight="1">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row>
    <row r="773" spans="1:37" ht="15.75" customHeight="1">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row>
    <row r="774" spans="1:37" ht="15.75" customHeight="1">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row>
    <row r="775" spans="1:37" ht="15.75" customHeight="1">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row>
    <row r="776" spans="1:37" ht="15.75" customHeight="1">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row>
    <row r="777" spans="1:37" ht="15.75" customHeight="1">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row>
    <row r="778" spans="1:37" ht="15.75" customHeight="1">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row>
    <row r="779" spans="1:37" ht="15.75" customHeight="1">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row>
    <row r="780" spans="1:37" ht="15.75" customHeight="1">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row>
    <row r="781" spans="1:37" ht="15.75" customHeight="1">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row>
    <row r="782" spans="1:37" ht="15.75" customHeight="1">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row>
    <row r="783" spans="1:37" ht="15.75" customHeight="1">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row>
    <row r="784" spans="1:37" ht="15.75" customHeight="1">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row>
    <row r="785" spans="1:37" ht="15.75" customHeight="1">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row>
    <row r="786" spans="1:37" ht="15.75" customHeight="1">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row>
    <row r="787" spans="1:37" ht="15.75" customHeight="1">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row>
    <row r="788" spans="1:37" ht="15.75" customHeight="1">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row>
    <row r="789" spans="1:37" ht="15.75" customHeight="1">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row>
    <row r="790" spans="1:37" ht="15.75" customHeight="1">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row>
    <row r="791" spans="1:37" ht="15.75" customHeight="1">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row>
    <row r="792" spans="1:37" ht="15.75" customHeight="1">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row>
    <row r="793" spans="1:37" ht="15.75" customHeight="1">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row>
    <row r="794" spans="1:37" ht="15.75" customHeight="1">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row>
    <row r="795" spans="1:37" ht="15.75" customHeight="1">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row>
    <row r="796" spans="1:37" ht="15.75" customHeight="1">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row>
    <row r="797" spans="1:37" ht="15.75" customHeight="1">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row>
    <row r="798" spans="1:37" ht="15.75" customHeight="1">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row>
    <row r="799" spans="1:37" ht="15.75" customHeight="1">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row>
    <row r="800" spans="1:37" ht="15.75" customHeight="1">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row>
    <row r="801" spans="1:37" ht="15.75" customHeight="1">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row>
    <row r="802" spans="1:37" ht="15.75" customHeight="1">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row>
    <row r="803" spans="1:37" ht="15.75" customHeight="1">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row>
    <row r="804" spans="1:37" ht="15.75" customHeight="1">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row>
    <row r="805" spans="1:37" ht="15.75" customHeight="1">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row>
    <row r="806" spans="1:37" ht="15.75" customHeight="1">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row>
    <row r="807" spans="1:37" ht="15.75" customHeight="1">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row>
    <row r="808" spans="1:37" ht="15.75" customHeight="1">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row>
    <row r="809" spans="1:37" ht="15.75" customHeight="1">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row>
    <row r="810" spans="1:37" ht="15.75" customHeight="1">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row>
    <row r="811" spans="1:37" ht="15.75" customHeight="1">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row>
    <row r="812" spans="1:37" ht="15.75" customHeight="1">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row>
    <row r="813" spans="1:37" ht="15.75" customHeight="1">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row>
    <row r="814" spans="1:37" ht="15.75" customHeight="1">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row>
    <row r="815" spans="1:37" ht="15.75" customHeight="1">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row>
    <row r="816" spans="1:37" ht="15.75" customHeight="1">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row>
    <row r="817" spans="1:37" ht="15.75" customHeight="1">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row>
    <row r="818" spans="1:37" ht="15.75" customHeight="1">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row>
    <row r="819" spans="1:37" ht="15.75" customHeight="1">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row>
    <row r="820" spans="1:37" ht="15.75" customHeight="1">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row>
    <row r="821" spans="1:37" ht="15.75" customHeight="1">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row>
    <row r="822" spans="1:37" ht="15.75" customHeight="1">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row>
    <row r="823" spans="1:37" ht="15.75" customHeight="1">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row>
    <row r="824" spans="1:37" ht="15.75" customHeight="1">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row>
    <row r="825" spans="1:37" ht="15.75" customHeight="1">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row>
    <row r="826" spans="1:37" ht="15.75" customHeight="1">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row>
    <row r="827" spans="1:37" ht="15.75" customHeight="1">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row>
    <row r="828" spans="1:37" ht="15.75" customHeight="1">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row>
    <row r="829" spans="1:37" ht="15.75" customHeight="1">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row>
    <row r="830" spans="1:37" ht="15.75" customHeight="1">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row>
    <row r="831" spans="1:37" ht="15.75" customHeight="1">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row>
    <row r="832" spans="1:37" ht="15.75" customHeight="1">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row>
    <row r="833" spans="1:37" ht="15.75" customHeight="1">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row>
    <row r="834" spans="1:37" ht="15.75" customHeight="1">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row>
    <row r="835" spans="1:37" ht="15.75" customHeight="1">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row>
    <row r="836" spans="1:37" ht="15.75" customHeight="1">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row>
    <row r="837" spans="1:37" ht="15.75" customHeight="1">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row>
    <row r="838" spans="1:37" ht="15.75" customHeight="1">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row>
    <row r="839" spans="1:37" ht="15.75" customHeight="1">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row>
    <row r="840" spans="1:37" ht="15.75" customHeight="1">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row>
    <row r="841" spans="1:37" ht="15.75" customHeight="1">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row>
    <row r="842" spans="1:37" ht="15.75" customHeight="1">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row>
    <row r="843" spans="1:37" ht="15.75" customHeight="1">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row>
    <row r="844" spans="1:37" ht="15.75" customHeight="1">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row>
    <row r="845" spans="1:37" ht="15.75" customHeight="1">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row>
    <row r="846" spans="1:37" ht="15.75" customHeight="1">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row>
    <row r="847" spans="1:37" ht="15.75" customHeight="1">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row>
    <row r="848" spans="1:37" ht="15.75" customHeight="1">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row>
    <row r="849" spans="1:37" ht="15.75" customHeight="1">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row>
    <row r="850" spans="1:37" ht="15.75" customHeight="1">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row>
    <row r="851" spans="1:37" ht="15.75" customHeight="1">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row>
    <row r="852" spans="1:37" ht="15.75" customHeight="1">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row>
    <row r="853" spans="1:37" ht="15.75" customHeight="1">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row>
    <row r="854" spans="1:37" ht="15.75" customHeight="1">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row>
    <row r="855" spans="1:37" ht="15.75" customHeight="1">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row>
    <row r="856" spans="1:37" ht="15.75" customHeight="1">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row>
    <row r="857" spans="1:37" ht="15.75" customHeight="1">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row>
    <row r="858" spans="1:37" ht="15.75" customHeight="1">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row>
    <row r="859" spans="1:37" ht="15.75" customHeight="1">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row>
    <row r="860" spans="1:37" ht="15.75" customHeight="1">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row>
    <row r="861" spans="1:37" ht="15.75" customHeight="1">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row>
    <row r="862" spans="1:37" ht="15.75" customHeight="1">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row>
    <row r="863" spans="1:37" ht="15.75" customHeight="1">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row>
    <row r="864" spans="1:37" ht="15.75" customHeight="1">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row>
    <row r="865" spans="1:37" ht="15.75" customHeight="1">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row>
    <row r="866" spans="1:37" ht="15.75" customHeight="1">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row>
    <row r="867" spans="1:37" ht="15.75" customHeight="1">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row>
    <row r="868" spans="1:37" ht="15.75" customHeight="1">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row>
    <row r="869" spans="1:37" ht="15.75" customHeight="1">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row>
    <row r="870" spans="1:37" ht="15.75" customHeight="1">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row>
    <row r="871" spans="1:37" ht="15.75" customHeight="1">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row>
    <row r="872" spans="1:37" ht="15.75" customHeight="1">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row>
    <row r="873" spans="1:37" ht="15.75" customHeight="1">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row>
    <row r="874" spans="1:37" ht="15.75" customHeight="1">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row>
    <row r="875" spans="1:37" ht="15.75" customHeight="1">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row>
    <row r="876" spans="1:37" ht="15.75" customHeight="1">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row>
    <row r="877" spans="1:37" ht="15.75" customHeight="1">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row>
    <row r="878" spans="1:37" ht="15.75" customHeight="1">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row>
    <row r="879" spans="1:37" ht="15.75" customHeight="1">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row>
    <row r="880" spans="1:37" ht="15.75" customHeight="1">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row>
    <row r="881" spans="1:37" ht="15.75" customHeight="1">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row>
    <row r="882" spans="1:37" ht="15.75" customHeight="1">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row>
    <row r="883" spans="1:37" ht="15.75" customHeight="1">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row>
    <row r="884" spans="1:37" ht="15.75" customHeight="1">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row>
    <row r="885" spans="1:37" ht="15.75" customHeight="1">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row>
    <row r="886" spans="1:37" ht="15.75" customHeight="1">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row>
    <row r="887" spans="1:37" ht="15.75" customHeight="1">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row>
    <row r="888" spans="1:37" ht="15.75" customHeight="1">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row>
    <row r="889" spans="1:37" ht="15.75" customHeight="1">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row>
    <row r="890" spans="1:37" ht="15.75" customHeight="1">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row>
    <row r="891" spans="1:37" ht="15.75" customHeight="1">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row>
    <row r="892" spans="1:37" ht="15.75" customHeight="1">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row>
    <row r="893" spans="1:37" ht="15.75" customHeight="1">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row>
    <row r="894" spans="1:37" ht="15.75" customHeight="1">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row>
    <row r="895" spans="1:37" ht="15.75" customHeight="1">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row>
    <row r="896" spans="1:37" ht="15.75" customHeight="1">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row>
    <row r="897" spans="1:37" ht="15.75" customHeight="1">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row>
    <row r="898" spans="1:37" ht="15.75" customHeight="1">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row>
    <row r="899" spans="1:37" ht="15.75" customHeight="1">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row>
    <row r="900" spans="1:37" ht="15.75" customHeight="1">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row>
    <row r="901" spans="1:37" ht="15.75" customHeight="1">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row>
    <row r="902" spans="1:37" ht="15.75" customHeight="1">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row>
    <row r="903" spans="1:37" ht="15.75" customHeight="1">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row>
    <row r="904" spans="1:37" ht="15.75" customHeight="1">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row>
    <row r="905" spans="1:37" ht="15.75" customHeight="1">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row>
    <row r="906" spans="1:37" ht="15.75" customHeight="1">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row>
    <row r="907" spans="1:37" ht="15.75" customHeight="1">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row>
    <row r="908" spans="1:37" ht="15.75" customHeight="1">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row>
    <row r="909" spans="1:37" ht="15.75" customHeight="1">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row>
    <row r="910" spans="1:37" ht="15.75" customHeight="1">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row>
    <row r="911" spans="1:37" ht="15.75" customHeight="1">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row>
    <row r="912" spans="1:37" ht="15.75" customHeight="1">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row>
    <row r="913" spans="1:37" ht="15.75" customHeight="1">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row>
    <row r="914" spans="1:37" ht="15.75" customHeight="1">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row>
    <row r="915" spans="1:37" ht="15.75" customHeight="1">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row>
    <row r="916" spans="1:37" ht="15.75" customHeight="1">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row>
    <row r="917" spans="1:37" ht="15.75" customHeight="1">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row>
    <row r="918" spans="1:37" ht="15.75" customHeight="1">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row>
    <row r="919" spans="1:37" ht="15.75" customHeight="1">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row>
    <row r="920" spans="1:37" ht="15.75" customHeight="1">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row>
    <row r="921" spans="1:37" ht="15.75" customHeight="1">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row>
    <row r="922" spans="1:37" ht="15.75" customHeight="1">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row>
    <row r="923" spans="1:37" ht="15.75" customHeight="1">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row>
    <row r="924" spans="1:37" ht="15.75" customHeight="1">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row>
    <row r="925" spans="1:37" ht="15.75" customHeight="1">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row>
    <row r="926" spans="1:37" ht="15.75" customHeight="1">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row>
    <row r="927" spans="1:37" ht="15.75" customHeight="1">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row>
    <row r="928" spans="1:37" ht="15.75" customHeight="1">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row>
    <row r="929" spans="1:37" ht="15.75" customHeight="1">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row>
    <row r="930" spans="1:37" ht="15.75" customHeight="1">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row>
    <row r="931" spans="1:37" ht="15.75" customHeight="1">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row>
    <row r="932" spans="1:37" ht="15.75" customHeight="1">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row>
    <row r="933" spans="1:37" ht="15.75" customHeight="1">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row>
    <row r="934" spans="1:37" ht="15.75" customHeight="1">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row>
    <row r="935" spans="1:37" ht="15.75" customHeight="1">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row>
    <row r="936" spans="1:37" ht="15.75" customHeight="1">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row>
    <row r="937" spans="1:37" ht="15.75" customHeight="1">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row>
    <row r="938" spans="1:37" ht="15.75" customHeight="1">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row>
    <row r="939" spans="1:37" ht="15.75" customHeight="1">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row>
    <row r="940" spans="1:37" ht="15.75" customHeight="1">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row>
    <row r="941" spans="1:37" ht="15.75" customHeight="1">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row>
    <row r="942" spans="1:37" ht="15.75" customHeight="1">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row>
    <row r="943" spans="1:37" ht="15.75" customHeight="1">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row>
    <row r="944" spans="1:37" ht="15.75" customHeight="1">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row>
    <row r="945" spans="1:37" ht="15.75" customHeight="1">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row>
    <row r="946" spans="1:37" ht="15.75" customHeight="1">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row>
    <row r="947" spans="1:37" ht="15.75" customHeight="1">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row>
    <row r="948" spans="1:37" ht="15.75" customHeight="1">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row>
    <row r="949" spans="1:37" ht="15.75" customHeight="1">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row>
    <row r="950" spans="1:37" ht="15.75" customHeight="1">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row>
    <row r="951" spans="1:37" ht="15.75" customHeight="1">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row>
    <row r="952" spans="1:37" ht="15.75" customHeight="1">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row>
    <row r="953" spans="1:37" ht="15.75" customHeight="1">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row>
    <row r="954" spans="1:37" ht="15.75" customHeight="1">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row>
    <row r="955" spans="1:37" ht="15.75" customHeight="1">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row>
    <row r="956" spans="1:37" ht="15.75" customHeight="1">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row>
    <row r="957" spans="1:37" ht="15.75" customHeight="1">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row>
    <row r="958" spans="1:37" ht="15.75" customHeight="1">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row>
    <row r="959" spans="1:37" ht="15.75" customHeight="1">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row>
    <row r="960" spans="1:37" ht="15.75" customHeight="1">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row>
    <row r="961" spans="1:37" ht="15.75" customHeight="1">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row>
    <row r="962" spans="1:37" ht="15.75" customHeight="1">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row>
    <row r="963" spans="1:37" ht="15.75" customHeight="1">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row>
    <row r="964" spans="1:37" ht="15.75" customHeight="1">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row>
    <row r="965" spans="1:37" ht="15.75" customHeight="1">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row>
    <row r="966" spans="1:37" ht="15.75" customHeight="1">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row>
    <row r="967" spans="1:37" ht="15.75" customHeight="1">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row>
    <row r="968" spans="1:37" ht="15.75" customHeight="1">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row>
    <row r="969" spans="1:37" ht="15.75" customHeight="1">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row>
    <row r="970" spans="1:37" ht="15.75" customHeight="1">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row>
    <row r="971" spans="1:37" ht="15.75" customHeight="1">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row>
    <row r="972" spans="1:37" ht="15.75" customHeight="1">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row>
    <row r="973" spans="1:37" ht="15.75" customHeight="1">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row>
    <row r="974" spans="1:37" ht="15.75" customHeight="1">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row>
    <row r="975" spans="1:37" ht="15.75" customHeight="1">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row>
    <row r="976" spans="1:37" ht="15.75" customHeight="1">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row>
    <row r="977" spans="1:37" ht="15.75" customHeight="1">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row>
    <row r="978" spans="1:37" ht="15.75" customHeight="1">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row>
    <row r="979" spans="1:37" ht="15.75" customHeight="1">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row>
    <row r="980" spans="1:37" ht="15.75" customHeight="1">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row>
    <row r="981" spans="1:37" ht="15.75" customHeight="1">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row>
    <row r="982" spans="1:37" ht="15.75" customHeight="1">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row>
    <row r="983" spans="1:37" ht="15.75" customHeight="1">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row>
    <row r="984" spans="1:37" ht="15.75" customHeight="1">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row>
    <row r="985" spans="1:37" ht="15.75" customHeight="1">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row>
    <row r="986" spans="1:37" ht="15.75" customHeight="1">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row>
    <row r="987" spans="1:37" ht="15.75" customHeight="1">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row>
    <row r="988" spans="1:37" ht="15.75" customHeight="1">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row>
    <row r="989" spans="1:37" ht="15.75" customHeight="1">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row>
    <row r="990" spans="1:37" ht="15.75" customHeight="1">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row>
    <row r="991" spans="1:37" ht="15.75" customHeight="1">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row>
    <row r="992" spans="1:37" ht="15.75" customHeight="1">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row>
    <row r="993" spans="1:37" ht="15.75" customHeight="1">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row>
    <row r="994" spans="1:37" ht="15.75" customHeight="1">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row>
    <row r="995" spans="1:37" ht="15.75" customHeight="1">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row>
    <row r="996" spans="1:37" ht="15.75" customHeight="1">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row>
    <row r="997" spans="1:37" ht="15.75" customHeight="1">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row>
    <row r="998" spans="1:37" ht="15.75" customHeight="1">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row>
    <row r="999" spans="1:37" ht="15.75" customHeight="1">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row>
    <row r="1000" spans="1:37" ht="15.75" customHeight="1">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4.42578125" defaultRowHeight="15" customHeight="1"/>
  <cols>
    <col min="1" max="26" width="10.7109375" customWidth="1"/>
  </cols>
  <sheetData>
    <row r="4" spans="3:4">
      <c r="C4" s="99" t="s">
        <v>7</v>
      </c>
      <c r="D4" s="3" t="s">
        <v>144</v>
      </c>
    </row>
    <row r="5" spans="3:4" ht="75">
      <c r="C5" s="100" t="s">
        <v>68</v>
      </c>
      <c r="D5" s="3" t="s">
        <v>406</v>
      </c>
    </row>
    <row r="6" spans="3:4" ht="45">
      <c r="C6" s="100" t="s">
        <v>72</v>
      </c>
      <c r="D6" s="3" t="s">
        <v>407</v>
      </c>
    </row>
    <row r="7" spans="3:4" ht="45">
      <c r="C7" s="100" t="s">
        <v>73</v>
      </c>
      <c r="D7" s="3" t="s">
        <v>407</v>
      </c>
    </row>
    <row r="8" spans="3:4" ht="60">
      <c r="C8" s="100" t="s">
        <v>74</v>
      </c>
      <c r="D8" s="3" t="s">
        <v>406</v>
      </c>
    </row>
    <row r="9" spans="3:4" ht="45">
      <c r="C9" s="100" t="s">
        <v>75</v>
      </c>
      <c r="D9" s="3" t="s">
        <v>407</v>
      </c>
    </row>
    <row r="10" spans="3:4" ht="105">
      <c r="C10" s="100" t="s">
        <v>76</v>
      </c>
      <c r="D10" s="3" t="s">
        <v>408</v>
      </c>
    </row>
    <row r="11" spans="3:4" ht="45">
      <c r="C11" s="100" t="s">
        <v>77</v>
      </c>
      <c r="D11" s="3" t="s">
        <v>407</v>
      </c>
    </row>
    <row r="12" spans="3:4" ht="45">
      <c r="C12" s="100" t="s">
        <v>78</v>
      </c>
      <c r="D12" s="3" t="s">
        <v>406</v>
      </c>
    </row>
    <row r="13" spans="3:4" ht="105">
      <c r="C13" s="100" t="s">
        <v>79</v>
      </c>
      <c r="D13" s="3" t="s">
        <v>406</v>
      </c>
    </row>
    <row r="14" spans="3:4" ht="60">
      <c r="C14" s="100" t="s">
        <v>80</v>
      </c>
      <c r="D14" s="3" t="s">
        <v>406</v>
      </c>
    </row>
    <row r="15" spans="3:4" ht="45">
      <c r="C15" s="100" t="s">
        <v>81</v>
      </c>
      <c r="D15" s="3" t="s">
        <v>406</v>
      </c>
    </row>
    <row r="16" spans="3:4" ht="30">
      <c r="C16" s="100" t="s">
        <v>82</v>
      </c>
      <c r="D16" s="3" t="s">
        <v>406</v>
      </c>
    </row>
    <row r="17" spans="3:4" ht="30">
      <c r="C17" s="100" t="s">
        <v>83</v>
      </c>
      <c r="D17" s="3" t="s">
        <v>406</v>
      </c>
    </row>
    <row r="18" spans="3:4" ht="75">
      <c r="C18" s="100" t="s">
        <v>84</v>
      </c>
      <c r="D18" s="3" t="s">
        <v>408</v>
      </c>
    </row>
    <row r="19" spans="3:4" ht="90">
      <c r="C19" s="100" t="s">
        <v>85</v>
      </c>
      <c r="D19" s="3" t="s">
        <v>408</v>
      </c>
    </row>
    <row r="20" spans="3:4" ht="45">
      <c r="C20" s="100" t="s">
        <v>86</v>
      </c>
      <c r="D20" s="3" t="s">
        <v>409</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4.42578125" defaultRowHeight="15" customHeight="1"/>
  <cols>
    <col min="1" max="1" width="10.7109375" customWidth="1"/>
    <col min="2" max="39" width="5.7109375" customWidth="1"/>
    <col min="40" max="40" width="10.7109375" customWidth="1"/>
    <col min="41" max="46" width="5.7109375" customWidth="1"/>
    <col min="47" max="48" width="10.7109375" customWidth="1"/>
    <col min="49" max="93" width="5.7109375" customWidth="1"/>
    <col min="94" max="99" width="10.7109375" customWidth="1"/>
  </cols>
  <sheetData>
    <row r="1" spans="1:99">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row>
    <row r="2" spans="1:99" ht="18" customHeight="1">
      <c r="A2" s="19"/>
      <c r="B2" s="506" t="s">
        <v>410</v>
      </c>
      <c r="C2" s="378"/>
      <c r="D2" s="378"/>
      <c r="E2" s="378"/>
      <c r="F2" s="378"/>
      <c r="G2" s="378"/>
      <c r="H2" s="378"/>
      <c r="I2" s="378"/>
      <c r="J2" s="508" t="s">
        <v>15</v>
      </c>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19"/>
      <c r="AO2" s="19"/>
      <c r="AP2" s="19"/>
      <c r="AQ2" s="19"/>
      <c r="AR2" s="19"/>
      <c r="AS2" s="19"/>
      <c r="AT2" s="19"/>
      <c r="AU2" s="19"/>
      <c r="AV2" s="19"/>
      <c r="AW2" s="506" t="s">
        <v>410</v>
      </c>
      <c r="AX2" s="378"/>
      <c r="AY2" s="378"/>
      <c r="AZ2" s="378"/>
      <c r="BA2" s="378"/>
      <c r="BB2" s="378"/>
      <c r="BC2" s="378"/>
      <c r="BD2" s="378"/>
      <c r="BE2" s="508" t="s">
        <v>15</v>
      </c>
      <c r="BF2" s="375"/>
      <c r="BG2" s="375"/>
      <c r="BH2" s="375"/>
      <c r="BI2" s="375"/>
      <c r="BJ2" s="375"/>
      <c r="BK2" s="375"/>
      <c r="BL2" s="375"/>
      <c r="BM2" s="375"/>
      <c r="BN2" s="375"/>
      <c r="BO2" s="375"/>
      <c r="BP2" s="375"/>
      <c r="BQ2" s="375"/>
      <c r="BR2" s="375"/>
      <c r="BS2" s="375"/>
      <c r="BT2" s="375"/>
      <c r="BU2" s="375"/>
      <c r="BV2" s="375"/>
      <c r="BW2" s="375"/>
      <c r="BX2" s="375"/>
      <c r="BY2" s="375"/>
      <c r="BZ2" s="375"/>
      <c r="CA2" s="375"/>
      <c r="CB2" s="375"/>
      <c r="CC2" s="375"/>
      <c r="CD2" s="375"/>
      <c r="CE2" s="375"/>
      <c r="CF2" s="375"/>
      <c r="CG2" s="375"/>
      <c r="CH2" s="375"/>
      <c r="CI2" s="19"/>
      <c r="CJ2" s="19"/>
      <c r="CK2" s="19"/>
      <c r="CL2" s="19"/>
      <c r="CM2" s="19"/>
      <c r="CN2" s="19"/>
      <c r="CO2" s="19"/>
      <c r="CP2" s="19"/>
      <c r="CQ2" s="19"/>
      <c r="CR2" s="19"/>
      <c r="CS2" s="19"/>
      <c r="CT2" s="19"/>
      <c r="CU2" s="19"/>
    </row>
    <row r="3" spans="1:99" ht="18.75" customHeight="1">
      <c r="A3" s="19"/>
      <c r="B3" s="378"/>
      <c r="C3" s="378"/>
      <c r="D3" s="378"/>
      <c r="E3" s="378"/>
      <c r="F3" s="378"/>
      <c r="G3" s="378"/>
      <c r="H3" s="378"/>
      <c r="I3" s="378"/>
      <c r="J3" s="375"/>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19"/>
      <c r="AO3" s="19"/>
      <c r="AP3" s="19"/>
      <c r="AQ3" s="19"/>
      <c r="AR3" s="19"/>
      <c r="AS3" s="19"/>
      <c r="AT3" s="19"/>
      <c r="AU3" s="19"/>
      <c r="AV3" s="19"/>
      <c r="AW3" s="378"/>
      <c r="AX3" s="378"/>
      <c r="AY3" s="378"/>
      <c r="AZ3" s="378"/>
      <c r="BA3" s="378"/>
      <c r="BB3" s="378"/>
      <c r="BC3" s="378"/>
      <c r="BD3" s="378"/>
      <c r="BE3" s="375"/>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19"/>
      <c r="CJ3" s="19"/>
      <c r="CK3" s="19"/>
      <c r="CL3" s="19"/>
      <c r="CM3" s="19"/>
      <c r="CN3" s="19"/>
      <c r="CO3" s="19"/>
      <c r="CP3" s="19"/>
      <c r="CQ3" s="19"/>
      <c r="CR3" s="19"/>
      <c r="CS3" s="19"/>
      <c r="CT3" s="19"/>
      <c r="CU3" s="19"/>
    </row>
    <row r="4" spans="1:99" ht="15" customHeight="1">
      <c r="A4" s="19"/>
      <c r="B4" s="378"/>
      <c r="C4" s="378"/>
      <c r="D4" s="378"/>
      <c r="E4" s="378"/>
      <c r="F4" s="378"/>
      <c r="G4" s="378"/>
      <c r="H4" s="378"/>
      <c r="I4" s="378"/>
      <c r="J4" s="375"/>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19"/>
      <c r="AO4" s="19"/>
      <c r="AP4" s="19"/>
      <c r="AQ4" s="19"/>
      <c r="AR4" s="19"/>
      <c r="AS4" s="19"/>
      <c r="AT4" s="19"/>
      <c r="AU4" s="19"/>
      <c r="AV4" s="19"/>
      <c r="AW4" s="378"/>
      <c r="AX4" s="378"/>
      <c r="AY4" s="378"/>
      <c r="AZ4" s="378"/>
      <c r="BA4" s="378"/>
      <c r="BB4" s="378"/>
      <c r="BC4" s="378"/>
      <c r="BD4" s="378"/>
      <c r="BE4" s="375"/>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19"/>
      <c r="CJ4" s="19"/>
      <c r="CK4" s="19"/>
      <c r="CL4" s="19"/>
      <c r="CM4" s="19"/>
      <c r="CN4" s="19"/>
      <c r="CO4" s="19"/>
      <c r="CP4" s="19"/>
      <c r="CQ4" s="19"/>
      <c r="CR4" s="19"/>
      <c r="CS4" s="19"/>
      <c r="CT4" s="19"/>
      <c r="CU4" s="19"/>
    </row>
    <row r="5" spans="1:99">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row>
    <row r="6" spans="1:99" ht="15" customHeight="1">
      <c r="A6" s="19"/>
      <c r="B6" s="507" t="s">
        <v>215</v>
      </c>
      <c r="C6" s="375"/>
      <c r="D6" s="376"/>
      <c r="E6" s="499" t="s">
        <v>411</v>
      </c>
      <c r="F6" s="466"/>
      <c r="G6" s="466"/>
      <c r="H6" s="466"/>
      <c r="I6" s="468"/>
      <c r="J6" s="465" t="e">
        <f>IF(AND(Riesgos!#REF!="Muy Alta",Riesgos!#REF!="Leve"),CONCATENATE("R",Riesgos!$A$7),"")</f>
        <v>#REF!</v>
      </c>
      <c r="K6" s="466"/>
      <c r="L6" s="467" t="e">
        <f>IF(AND(Riesgos!#REF!="Muy Alta",Riesgos!#REF!="Leve"),CONCATENATE("R",Riesgos!$A$11),"")</f>
        <v>#REF!</v>
      </c>
      <c r="M6" s="466"/>
      <c r="N6" s="467" t="e">
        <f>IF(AND(Riesgos!#REF!="Muy Alta",Riesgos!#REF!="Leve"),CONCATENATE("R",Riesgos!$A$17),"")</f>
        <v>#REF!</v>
      </c>
      <c r="O6" s="468"/>
      <c r="P6" s="465" t="e">
        <f>IF(AND(Riesgos!#REF!="Muy Alta",Riesgos!#REF!="Menor"),CONCATENATE("R",Riesgos!$A$7),"")</f>
        <v>#REF!</v>
      </c>
      <c r="Q6" s="466"/>
      <c r="R6" s="467" t="e">
        <f>IF(AND(Riesgos!#REF!="Muy Alta",Riesgos!#REF!="Menor"),CONCATENATE("R",Riesgos!$A$11),"")</f>
        <v>#REF!</v>
      </c>
      <c r="S6" s="466"/>
      <c r="T6" s="467" t="e">
        <f>IF(AND(Riesgos!#REF!="Muy Alta",Riesgos!#REF!="Menor"),CONCATENATE("R",Riesgos!$A$17),"")</f>
        <v>#REF!</v>
      </c>
      <c r="U6" s="468"/>
      <c r="V6" s="465" t="e">
        <f>IF(AND(Riesgos!#REF!="Muy Alta",Riesgos!#REF!="Moderado"),CONCATENATE("R",Riesgos!$A$7),"")</f>
        <v>#REF!</v>
      </c>
      <c r="W6" s="466"/>
      <c r="X6" s="467" t="e">
        <f>IF(AND(Riesgos!#REF!="Muy Alta",Riesgos!#REF!="Moderado"),CONCATENATE("R",Riesgos!$A$11),"")</f>
        <v>#REF!</v>
      </c>
      <c r="Y6" s="466"/>
      <c r="Z6" s="467" t="e">
        <f>IF(AND(Riesgos!#REF!="Muy Alta",Riesgos!#REF!="Moderado"),CONCATENATE("R",Riesgos!$A$17),"")</f>
        <v>#REF!</v>
      </c>
      <c r="AA6" s="468"/>
      <c r="AB6" s="465" t="e">
        <f>IF(AND(Riesgos!#REF!="Muy Alta",Riesgos!#REF!="Mayor"),CONCATENATE("R",Riesgos!$A$7),"")</f>
        <v>#REF!</v>
      </c>
      <c r="AC6" s="466"/>
      <c r="AD6" s="467" t="e">
        <f>IF(AND(Riesgos!#REF!="Muy Alta",Riesgos!#REF!="Mayor"),CONCATENATE("R",Riesgos!$A$11),"")</f>
        <v>#REF!</v>
      </c>
      <c r="AE6" s="466"/>
      <c r="AF6" s="467" t="e">
        <f>IF(AND(Riesgos!#REF!="Muy Alta",Riesgos!#REF!="Mayor"),CONCATENATE("R",Riesgos!$A$17),"")</f>
        <v>#REF!</v>
      </c>
      <c r="AG6" s="468"/>
      <c r="AH6" s="469" t="e">
        <f>IF(AND(Riesgos!#REF!="Muy Alta",Riesgos!#REF!="Catastrófico"),CONCATENATE("R",Riesgos!$A$7),"")</f>
        <v>#REF!</v>
      </c>
      <c r="AI6" s="466"/>
      <c r="AJ6" s="470" t="e">
        <f>IF(AND(Riesgos!#REF!="Muy Alta",Riesgos!#REF!="Catastrófico"),CONCATENATE("R",Riesgos!$A$11),"")</f>
        <v>#REF!</v>
      </c>
      <c r="AK6" s="466"/>
      <c r="AL6" s="470" t="e">
        <f>IF(AND(Riesgos!#REF!="Muy Alta",Riesgos!#REF!="Catastrófico"),CONCATENATE("R",Riesgos!$A$17),"")</f>
        <v>#REF!</v>
      </c>
      <c r="AM6" s="468"/>
      <c r="AO6" s="482" t="s">
        <v>334</v>
      </c>
      <c r="AP6" s="483"/>
      <c r="AQ6" s="483"/>
      <c r="AR6" s="483"/>
      <c r="AS6" s="483"/>
      <c r="AT6" s="484"/>
      <c r="AU6" s="19"/>
      <c r="AV6" s="19"/>
      <c r="AW6" s="507" t="s">
        <v>215</v>
      </c>
      <c r="AX6" s="375"/>
      <c r="AY6" s="376"/>
      <c r="AZ6" s="499" t="s">
        <v>412</v>
      </c>
      <c r="BA6" s="466"/>
      <c r="BB6" s="466"/>
      <c r="BC6" s="466"/>
      <c r="BD6" s="468"/>
      <c r="BE6" s="480"/>
      <c r="BF6" s="466"/>
      <c r="BG6" s="481"/>
      <c r="BH6" s="466"/>
      <c r="BI6" s="481"/>
      <c r="BJ6" s="468"/>
      <c r="BK6" s="480"/>
      <c r="BL6" s="466"/>
      <c r="BM6" s="481"/>
      <c r="BN6" s="466"/>
      <c r="BO6" s="481"/>
      <c r="BP6" s="468"/>
      <c r="BQ6" s="90"/>
      <c r="BR6" s="91"/>
      <c r="BS6" s="91"/>
      <c r="BT6" s="91"/>
      <c r="BU6" s="91"/>
      <c r="BV6" s="96"/>
      <c r="BW6" s="465"/>
      <c r="BX6" s="466"/>
      <c r="BY6" s="467"/>
      <c r="BZ6" s="466"/>
      <c r="CA6" s="467"/>
      <c r="CB6" s="468"/>
      <c r="CC6" s="469"/>
      <c r="CD6" s="466"/>
      <c r="CE6" s="470"/>
      <c r="CF6" s="466"/>
      <c r="CG6" s="470"/>
      <c r="CH6" s="468"/>
      <c r="CJ6" s="482" t="s">
        <v>334</v>
      </c>
      <c r="CK6" s="483"/>
      <c r="CL6" s="483"/>
      <c r="CM6" s="483"/>
      <c r="CN6" s="483"/>
      <c r="CO6" s="484"/>
    </row>
    <row r="7" spans="1:99" ht="15" customHeight="1">
      <c r="A7" s="19"/>
      <c r="B7" s="375"/>
      <c r="C7" s="378"/>
      <c r="D7" s="376"/>
      <c r="E7" s="381"/>
      <c r="F7" s="378"/>
      <c r="G7" s="378"/>
      <c r="H7" s="378"/>
      <c r="I7" s="376"/>
      <c r="J7" s="381"/>
      <c r="K7" s="378"/>
      <c r="L7" s="375"/>
      <c r="M7" s="378"/>
      <c r="N7" s="375"/>
      <c r="O7" s="376"/>
      <c r="P7" s="381"/>
      <c r="Q7" s="378"/>
      <c r="R7" s="375"/>
      <c r="S7" s="378"/>
      <c r="T7" s="375"/>
      <c r="U7" s="376"/>
      <c r="V7" s="381"/>
      <c r="W7" s="378"/>
      <c r="X7" s="375"/>
      <c r="Y7" s="378"/>
      <c r="Z7" s="375"/>
      <c r="AA7" s="376"/>
      <c r="AB7" s="381"/>
      <c r="AC7" s="378"/>
      <c r="AD7" s="375"/>
      <c r="AE7" s="378"/>
      <c r="AF7" s="375"/>
      <c r="AG7" s="376"/>
      <c r="AH7" s="381"/>
      <c r="AI7" s="378"/>
      <c r="AJ7" s="375"/>
      <c r="AK7" s="378"/>
      <c r="AL7" s="375"/>
      <c r="AM7" s="376"/>
      <c r="AN7" s="19"/>
      <c r="AO7" s="485"/>
      <c r="AP7" s="378"/>
      <c r="AQ7" s="378"/>
      <c r="AR7" s="378"/>
      <c r="AS7" s="378"/>
      <c r="AT7" s="486"/>
      <c r="AU7" s="19"/>
      <c r="AV7" s="19"/>
      <c r="AW7" s="375"/>
      <c r="AX7" s="378"/>
      <c r="AY7" s="376"/>
      <c r="AZ7" s="381"/>
      <c r="BA7" s="378"/>
      <c r="BB7" s="378"/>
      <c r="BC7" s="378"/>
      <c r="BD7" s="376"/>
      <c r="BE7" s="381"/>
      <c r="BF7" s="378"/>
      <c r="BG7" s="375"/>
      <c r="BH7" s="378"/>
      <c r="BI7" s="375"/>
      <c r="BJ7" s="376"/>
      <c r="BK7" s="381"/>
      <c r="BL7" s="378"/>
      <c r="BM7" s="375"/>
      <c r="BN7" s="378"/>
      <c r="BO7" s="375"/>
      <c r="BP7" s="376"/>
      <c r="BQ7" s="92"/>
      <c r="BR7" s="93"/>
      <c r="BS7" s="93"/>
      <c r="BT7" s="93"/>
      <c r="BU7" s="93"/>
      <c r="BV7" s="97"/>
      <c r="BW7" s="381"/>
      <c r="BX7" s="378"/>
      <c r="BY7" s="375"/>
      <c r="BZ7" s="378"/>
      <c r="CA7" s="375"/>
      <c r="CB7" s="376"/>
      <c r="CC7" s="381"/>
      <c r="CD7" s="378"/>
      <c r="CE7" s="375"/>
      <c r="CF7" s="378"/>
      <c r="CG7" s="375"/>
      <c r="CH7" s="376"/>
      <c r="CI7" s="19"/>
      <c r="CJ7" s="485"/>
      <c r="CK7" s="378"/>
      <c r="CL7" s="378"/>
      <c r="CM7" s="378"/>
      <c r="CN7" s="378"/>
      <c r="CO7" s="486"/>
    </row>
    <row r="8" spans="1:99" ht="15" customHeight="1">
      <c r="A8" s="19"/>
      <c r="B8" s="375"/>
      <c r="C8" s="378"/>
      <c r="D8" s="376"/>
      <c r="E8" s="381"/>
      <c r="F8" s="378"/>
      <c r="G8" s="378"/>
      <c r="H8" s="378"/>
      <c r="I8" s="376"/>
      <c r="J8" s="471" t="e">
        <f>IF(AND(Riesgos!#REF!="Muy Alta",Riesgos!#REF!="Leve"),CONCATENATE("R",Riesgos!$A$23),"")</f>
        <v>#REF!</v>
      </c>
      <c r="K8" s="375"/>
      <c r="L8" s="472" t="e">
        <f>IF(AND(Riesgos!#REF!="Muy Alta",Riesgos!#REF!="Leve"),CONCATENATE("R",Riesgos!$A$29),"")</f>
        <v>#REF!</v>
      </c>
      <c r="M8" s="375"/>
      <c r="N8" s="472" t="e">
        <f>IF(AND(Riesgos!#REF!="Muy Alta",Riesgos!#REF!="Leve"),CONCATENATE("R",Riesgos!$A$35),"")</f>
        <v>#REF!</v>
      </c>
      <c r="O8" s="376"/>
      <c r="P8" s="471" t="e">
        <f>IF(AND(Riesgos!#REF!="Muy Alta",Riesgos!#REF!="Menor"),CONCATENATE("R",Riesgos!$A$23),"")</f>
        <v>#REF!</v>
      </c>
      <c r="Q8" s="375"/>
      <c r="R8" s="472" t="e">
        <f>IF(AND(Riesgos!#REF!="Muy Alta",Riesgos!#REF!="Menor"),CONCATENATE("R",Riesgos!$A$29),"")</f>
        <v>#REF!</v>
      </c>
      <c r="S8" s="375"/>
      <c r="T8" s="472" t="e">
        <f>IF(AND(Riesgos!#REF!="Muy Alta",Riesgos!#REF!="Menor"),CONCATENATE("R",Riesgos!$A$35),"")</f>
        <v>#REF!</v>
      </c>
      <c r="U8" s="376"/>
      <c r="V8" s="471" t="e">
        <f>IF(AND(Riesgos!#REF!="Muy Alta",Riesgos!#REF!="Moderado"),CONCATENATE("R",Riesgos!$A$23),"")</f>
        <v>#REF!</v>
      </c>
      <c r="W8" s="375"/>
      <c r="X8" s="472" t="e">
        <f>IF(AND(Riesgos!#REF!="Muy Alta",Riesgos!#REF!="Moderado"),CONCATENATE("R",Riesgos!$A$29),"")</f>
        <v>#REF!</v>
      </c>
      <c r="Y8" s="375"/>
      <c r="Z8" s="472" t="e">
        <f>IF(AND(Riesgos!#REF!="Muy Alta",Riesgos!#REF!="Moderado"),CONCATENATE("R",Riesgos!$A$35),"")</f>
        <v>#REF!</v>
      </c>
      <c r="AA8" s="376"/>
      <c r="AB8" s="471" t="e">
        <f>IF(AND(Riesgos!#REF!="Muy Alta",Riesgos!#REF!="Mayor"),CONCATENATE("R",Riesgos!$A$23),"")</f>
        <v>#REF!</v>
      </c>
      <c r="AC8" s="375"/>
      <c r="AD8" s="472" t="e">
        <f>IF(AND(Riesgos!#REF!="Muy Alta",Riesgos!#REF!="Mayor"),CONCATENATE("R",Riesgos!$A$29),"")</f>
        <v>#REF!</v>
      </c>
      <c r="AE8" s="375"/>
      <c r="AF8" s="472" t="e">
        <f>IF(AND(Riesgos!#REF!="Muy Alta",Riesgos!#REF!="Mayor"),CONCATENATE("R",Riesgos!$A$35),"")</f>
        <v>#REF!</v>
      </c>
      <c r="AG8" s="376"/>
      <c r="AH8" s="473" t="e">
        <f>IF(AND(Riesgos!#REF!="Muy Alta",Riesgos!#REF!="Catastrófico"),CONCATENATE("R",Riesgos!$A$23),"")</f>
        <v>#REF!</v>
      </c>
      <c r="AI8" s="375"/>
      <c r="AJ8" s="474" t="e">
        <f>IF(AND(Riesgos!#REF!="Muy Alta",Riesgos!#REF!="Catastrófico"),CONCATENATE("R",Riesgos!$A$29),"")</f>
        <v>#REF!</v>
      </c>
      <c r="AK8" s="375"/>
      <c r="AL8" s="474" t="e">
        <f>IF(AND(Riesgos!#REF!="Muy Alta",Riesgos!#REF!="Catastrófico"),CONCATENATE("R",Riesgos!$A$35),"")</f>
        <v>#REF!</v>
      </c>
      <c r="AM8" s="376"/>
      <c r="AN8" s="19"/>
      <c r="AO8" s="485"/>
      <c r="AP8" s="378"/>
      <c r="AQ8" s="378"/>
      <c r="AR8" s="378"/>
      <c r="AS8" s="378"/>
      <c r="AT8" s="486"/>
      <c r="AU8" s="19"/>
      <c r="AV8" s="19"/>
      <c r="AW8" s="375"/>
      <c r="AX8" s="378"/>
      <c r="AY8" s="376"/>
      <c r="AZ8" s="381"/>
      <c r="BA8" s="378"/>
      <c r="BB8" s="378"/>
      <c r="BC8" s="378"/>
      <c r="BD8" s="376"/>
      <c r="BE8" s="475"/>
      <c r="BF8" s="375"/>
      <c r="BG8" s="476"/>
      <c r="BH8" s="375"/>
      <c r="BI8" s="476"/>
      <c r="BJ8" s="376"/>
      <c r="BK8" s="475"/>
      <c r="BL8" s="375"/>
      <c r="BM8" s="476"/>
      <c r="BN8" s="375"/>
      <c r="BO8" s="476"/>
      <c r="BP8" s="376"/>
      <c r="BQ8" s="92"/>
      <c r="BR8" s="93"/>
      <c r="BS8" s="93"/>
      <c r="BT8" s="93"/>
      <c r="BU8" s="93"/>
      <c r="BV8" s="97"/>
      <c r="BW8" s="471"/>
      <c r="BX8" s="375"/>
      <c r="BY8" s="472"/>
      <c r="BZ8" s="375"/>
      <c r="CA8" s="472"/>
      <c r="CB8" s="376"/>
      <c r="CC8" s="473"/>
      <c r="CD8" s="375"/>
      <c r="CE8" s="474"/>
      <c r="CF8" s="375"/>
      <c r="CG8" s="474"/>
      <c r="CH8" s="376"/>
      <c r="CI8" s="19"/>
      <c r="CJ8" s="485"/>
      <c r="CK8" s="378"/>
      <c r="CL8" s="378"/>
      <c r="CM8" s="378"/>
      <c r="CN8" s="378"/>
      <c r="CO8" s="486"/>
    </row>
    <row r="9" spans="1:99" ht="15" customHeight="1">
      <c r="A9" s="19"/>
      <c r="B9" s="375"/>
      <c r="C9" s="378"/>
      <c r="D9" s="376"/>
      <c r="E9" s="381"/>
      <c r="F9" s="378"/>
      <c r="G9" s="378"/>
      <c r="H9" s="378"/>
      <c r="I9" s="376"/>
      <c r="J9" s="381"/>
      <c r="K9" s="378"/>
      <c r="L9" s="375"/>
      <c r="M9" s="378"/>
      <c r="N9" s="375"/>
      <c r="O9" s="376"/>
      <c r="P9" s="381"/>
      <c r="Q9" s="378"/>
      <c r="R9" s="375"/>
      <c r="S9" s="378"/>
      <c r="T9" s="375"/>
      <c r="U9" s="376"/>
      <c r="V9" s="381"/>
      <c r="W9" s="378"/>
      <c r="X9" s="375"/>
      <c r="Y9" s="378"/>
      <c r="Z9" s="375"/>
      <c r="AA9" s="376"/>
      <c r="AB9" s="381"/>
      <c r="AC9" s="378"/>
      <c r="AD9" s="375"/>
      <c r="AE9" s="378"/>
      <c r="AF9" s="375"/>
      <c r="AG9" s="376"/>
      <c r="AH9" s="381"/>
      <c r="AI9" s="378"/>
      <c r="AJ9" s="375"/>
      <c r="AK9" s="378"/>
      <c r="AL9" s="375"/>
      <c r="AM9" s="376"/>
      <c r="AN9" s="19"/>
      <c r="AO9" s="485"/>
      <c r="AP9" s="378"/>
      <c r="AQ9" s="378"/>
      <c r="AR9" s="378"/>
      <c r="AS9" s="378"/>
      <c r="AT9" s="486"/>
      <c r="AU9" s="19"/>
      <c r="AV9" s="19"/>
      <c r="AW9" s="375"/>
      <c r="AX9" s="378"/>
      <c r="AY9" s="376"/>
      <c r="AZ9" s="381"/>
      <c r="BA9" s="378"/>
      <c r="BB9" s="378"/>
      <c r="BC9" s="378"/>
      <c r="BD9" s="376"/>
      <c r="BE9" s="381"/>
      <c r="BF9" s="378"/>
      <c r="BG9" s="375"/>
      <c r="BH9" s="378"/>
      <c r="BI9" s="375"/>
      <c r="BJ9" s="376"/>
      <c r="BK9" s="381"/>
      <c r="BL9" s="378"/>
      <c r="BM9" s="375"/>
      <c r="BN9" s="378"/>
      <c r="BO9" s="375"/>
      <c r="BP9" s="376"/>
      <c r="BQ9" s="92"/>
      <c r="BR9" s="93"/>
      <c r="BS9" s="93"/>
      <c r="BT9" s="93"/>
      <c r="BU9" s="93"/>
      <c r="BV9" s="97"/>
      <c r="BW9" s="381"/>
      <c r="BX9" s="378"/>
      <c r="BY9" s="375"/>
      <c r="BZ9" s="378"/>
      <c r="CA9" s="375"/>
      <c r="CB9" s="376"/>
      <c r="CC9" s="381"/>
      <c r="CD9" s="378"/>
      <c r="CE9" s="375"/>
      <c r="CF9" s="378"/>
      <c r="CG9" s="375"/>
      <c r="CH9" s="376"/>
      <c r="CI9" s="19"/>
      <c r="CJ9" s="485"/>
      <c r="CK9" s="378"/>
      <c r="CL9" s="378"/>
      <c r="CM9" s="378"/>
      <c r="CN9" s="378"/>
      <c r="CO9" s="486"/>
    </row>
    <row r="10" spans="1:99" ht="15" customHeight="1">
      <c r="A10" s="19"/>
      <c r="B10" s="375"/>
      <c r="C10" s="378"/>
      <c r="D10" s="376"/>
      <c r="E10" s="381"/>
      <c r="F10" s="378"/>
      <c r="G10" s="378"/>
      <c r="H10" s="378"/>
      <c r="I10" s="376"/>
      <c r="J10" s="471" t="e">
        <f>IF(AND(Riesgos!#REF!="Muy Alta",Riesgos!#REF!="Leve"),CONCATENATE("R",Riesgos!$A$41),"")</f>
        <v>#REF!</v>
      </c>
      <c r="K10" s="375"/>
      <c r="L10" s="472" t="e">
        <f>IF(AND(Riesgos!#REF!="Muy Alta",Riesgos!#REF!="Leve"),CONCATENATE("R",Riesgos!$A$47),"")</f>
        <v>#REF!</v>
      </c>
      <c r="M10" s="375"/>
      <c r="N10" s="472" t="e">
        <f>IF(AND(Riesgos!#REF!="Muy Alta",Riesgos!#REF!="Leve"),CONCATENATE("R",Riesgos!$A$53),"")</f>
        <v>#REF!</v>
      </c>
      <c r="O10" s="376"/>
      <c r="P10" s="471" t="e">
        <f>IF(AND(Riesgos!#REF!="Muy Alta",Riesgos!#REF!="Menor"),CONCATENATE("R",Riesgos!$A$41),"")</f>
        <v>#REF!</v>
      </c>
      <c r="Q10" s="375"/>
      <c r="R10" s="472" t="e">
        <f>IF(AND(Riesgos!#REF!="Muy Alta",Riesgos!#REF!="Menor"),CONCATENATE("R",Riesgos!$A$47),"")</f>
        <v>#REF!</v>
      </c>
      <c r="S10" s="375"/>
      <c r="T10" s="472" t="e">
        <f>IF(AND(Riesgos!#REF!="Muy Alta",Riesgos!#REF!="Menor"),CONCATENATE("R",Riesgos!$A$53),"")</f>
        <v>#REF!</v>
      </c>
      <c r="U10" s="376"/>
      <c r="V10" s="471" t="e">
        <f>IF(AND(Riesgos!#REF!="Muy Alta",Riesgos!#REF!="Moderado"),CONCATENATE("R",Riesgos!$A$41),"")</f>
        <v>#REF!</v>
      </c>
      <c r="W10" s="375"/>
      <c r="X10" s="472" t="e">
        <f>IF(AND(Riesgos!#REF!="Muy Alta",Riesgos!#REF!="Moderado"),CONCATENATE("R",Riesgos!$A$47),"")</f>
        <v>#REF!</v>
      </c>
      <c r="Y10" s="375"/>
      <c r="Z10" s="472" t="e">
        <f>IF(AND(Riesgos!#REF!="Muy Alta",Riesgos!#REF!="Moderado"),CONCATENATE("R",Riesgos!$A$53),"")</f>
        <v>#REF!</v>
      </c>
      <c r="AA10" s="376"/>
      <c r="AB10" s="471" t="e">
        <f>IF(AND(Riesgos!#REF!="Muy Alta",Riesgos!#REF!="Mayor"),CONCATENATE("R",Riesgos!$A$41),"")</f>
        <v>#REF!</v>
      </c>
      <c r="AC10" s="375"/>
      <c r="AD10" s="472" t="e">
        <f>IF(AND(Riesgos!#REF!="Muy Alta",Riesgos!#REF!="Mayor"),CONCATENATE("R",Riesgos!$A$47),"")</f>
        <v>#REF!</v>
      </c>
      <c r="AE10" s="375"/>
      <c r="AF10" s="472" t="e">
        <f>IF(AND(Riesgos!#REF!="Muy Alta",Riesgos!#REF!="Mayor"),CONCATENATE("R",Riesgos!$A$53),"")</f>
        <v>#REF!</v>
      </c>
      <c r="AG10" s="376"/>
      <c r="AH10" s="473" t="e">
        <f>IF(AND(Riesgos!#REF!="Muy Alta",Riesgos!#REF!="Catastrófico"),CONCATENATE("R",Riesgos!$A$41),"")</f>
        <v>#REF!</v>
      </c>
      <c r="AI10" s="375"/>
      <c r="AJ10" s="474" t="e">
        <f>IF(AND(Riesgos!#REF!="Muy Alta",Riesgos!#REF!="Catastrófico"),CONCATENATE("R",Riesgos!$A$47),"")</f>
        <v>#REF!</v>
      </c>
      <c r="AK10" s="375"/>
      <c r="AL10" s="474" t="e">
        <f>IF(AND(Riesgos!#REF!="Muy Alta",Riesgos!#REF!="Catastrófico"),CONCATENATE("R",Riesgos!$A$53),"")</f>
        <v>#REF!</v>
      </c>
      <c r="AM10" s="376"/>
      <c r="AN10" s="19"/>
      <c r="AO10" s="485"/>
      <c r="AP10" s="378"/>
      <c r="AQ10" s="378"/>
      <c r="AR10" s="378"/>
      <c r="AS10" s="378"/>
      <c r="AT10" s="486"/>
      <c r="AU10" s="19"/>
      <c r="AV10" s="19"/>
      <c r="AW10" s="375"/>
      <c r="AX10" s="378"/>
      <c r="AY10" s="376"/>
      <c r="AZ10" s="381"/>
      <c r="BA10" s="378"/>
      <c r="BB10" s="378"/>
      <c r="BC10" s="378"/>
      <c r="BD10" s="376"/>
      <c r="BE10" s="475"/>
      <c r="BF10" s="375"/>
      <c r="BG10" s="476"/>
      <c r="BH10" s="375"/>
      <c r="BI10" s="476"/>
      <c r="BJ10" s="376"/>
      <c r="BK10" s="475"/>
      <c r="BL10" s="375"/>
      <c r="BM10" s="476"/>
      <c r="BN10" s="375"/>
      <c r="BO10" s="476"/>
      <c r="BP10" s="376"/>
      <c r="BQ10" s="92"/>
      <c r="BR10" s="93"/>
      <c r="BS10" s="93"/>
      <c r="BT10" s="93"/>
      <c r="BU10" s="93"/>
      <c r="BV10" s="97"/>
      <c r="BW10" s="471"/>
      <c r="BX10" s="375"/>
      <c r="BY10" s="472"/>
      <c r="BZ10" s="375"/>
      <c r="CA10" s="472"/>
      <c r="CB10" s="376"/>
      <c r="CC10" s="473"/>
      <c r="CD10" s="375"/>
      <c r="CE10" s="474"/>
      <c r="CF10" s="375"/>
      <c r="CG10" s="474"/>
      <c r="CH10" s="376"/>
      <c r="CI10" s="19"/>
      <c r="CJ10" s="485"/>
      <c r="CK10" s="378"/>
      <c r="CL10" s="378"/>
      <c r="CM10" s="378"/>
      <c r="CN10" s="378"/>
      <c r="CO10" s="486"/>
    </row>
    <row r="11" spans="1:99" ht="15" customHeight="1">
      <c r="A11" s="19"/>
      <c r="B11" s="375"/>
      <c r="C11" s="378"/>
      <c r="D11" s="376"/>
      <c r="E11" s="381"/>
      <c r="F11" s="378"/>
      <c r="G11" s="378"/>
      <c r="H11" s="378"/>
      <c r="I11" s="376"/>
      <c r="J11" s="381"/>
      <c r="K11" s="378"/>
      <c r="L11" s="375"/>
      <c r="M11" s="378"/>
      <c r="N11" s="375"/>
      <c r="O11" s="376"/>
      <c r="P11" s="381"/>
      <c r="Q11" s="378"/>
      <c r="R11" s="375"/>
      <c r="S11" s="378"/>
      <c r="T11" s="375"/>
      <c r="U11" s="376"/>
      <c r="V11" s="381"/>
      <c r="W11" s="378"/>
      <c r="X11" s="375"/>
      <c r="Y11" s="378"/>
      <c r="Z11" s="375"/>
      <c r="AA11" s="376"/>
      <c r="AB11" s="381"/>
      <c r="AC11" s="378"/>
      <c r="AD11" s="375"/>
      <c r="AE11" s="378"/>
      <c r="AF11" s="375"/>
      <c r="AG11" s="376"/>
      <c r="AH11" s="381"/>
      <c r="AI11" s="378"/>
      <c r="AJ11" s="375"/>
      <c r="AK11" s="378"/>
      <c r="AL11" s="375"/>
      <c r="AM11" s="376"/>
      <c r="AN11" s="19"/>
      <c r="AO11" s="485"/>
      <c r="AP11" s="378"/>
      <c r="AQ11" s="378"/>
      <c r="AR11" s="378"/>
      <c r="AS11" s="378"/>
      <c r="AT11" s="486"/>
      <c r="AU11" s="19"/>
      <c r="AV11" s="19"/>
      <c r="AW11" s="375"/>
      <c r="AX11" s="378"/>
      <c r="AY11" s="376"/>
      <c r="AZ11" s="381"/>
      <c r="BA11" s="378"/>
      <c r="BB11" s="378"/>
      <c r="BC11" s="378"/>
      <c r="BD11" s="376"/>
      <c r="BE11" s="381"/>
      <c r="BF11" s="378"/>
      <c r="BG11" s="375"/>
      <c r="BH11" s="378"/>
      <c r="BI11" s="375"/>
      <c r="BJ11" s="376"/>
      <c r="BK11" s="381"/>
      <c r="BL11" s="378"/>
      <c r="BM11" s="375"/>
      <c r="BN11" s="378"/>
      <c r="BO11" s="375"/>
      <c r="BP11" s="376"/>
      <c r="BQ11" s="92"/>
      <c r="BR11" s="93"/>
      <c r="BS11" s="93"/>
      <c r="BT11" s="93"/>
      <c r="BU11" s="93"/>
      <c r="BV11" s="97"/>
      <c r="BW11" s="381"/>
      <c r="BX11" s="378"/>
      <c r="BY11" s="375"/>
      <c r="BZ11" s="378"/>
      <c r="CA11" s="375"/>
      <c r="CB11" s="376"/>
      <c r="CC11" s="381"/>
      <c r="CD11" s="378"/>
      <c r="CE11" s="375"/>
      <c r="CF11" s="378"/>
      <c r="CG11" s="375"/>
      <c r="CH11" s="376"/>
      <c r="CI11" s="19"/>
      <c r="CJ11" s="485"/>
      <c r="CK11" s="378"/>
      <c r="CL11" s="378"/>
      <c r="CM11" s="378"/>
      <c r="CN11" s="378"/>
      <c r="CO11" s="486"/>
    </row>
    <row r="12" spans="1:99" ht="15" customHeight="1">
      <c r="A12" s="19"/>
      <c r="B12" s="375"/>
      <c r="C12" s="378"/>
      <c r="D12" s="376"/>
      <c r="E12" s="381"/>
      <c r="F12" s="378"/>
      <c r="G12" s="378"/>
      <c r="H12" s="378"/>
      <c r="I12" s="376"/>
      <c r="J12" s="471" t="e">
        <f>IF(AND(Riesgos!#REF!="Muy Alta",Riesgos!#REF!="Leve"),CONCATENATE("R",Riesgos!$A$59),"")</f>
        <v>#REF!</v>
      </c>
      <c r="K12" s="375"/>
      <c r="L12" s="472" t="e">
        <f>IF(AND(Riesgos!#REF!="Muy Alta",Riesgos!#REF!="Leve"),CONCATENATE("R",Riesgos!$A$65),"")</f>
        <v>#REF!</v>
      </c>
      <c r="M12" s="375"/>
      <c r="N12" s="472" t="e">
        <f>IF(AND(Riesgos!#REF!="Muy Alta",Riesgos!#REF!="Leve"),CONCATENATE("R",Riesgos!$A$71),"")</f>
        <v>#REF!</v>
      </c>
      <c r="O12" s="376"/>
      <c r="P12" s="471" t="e">
        <f>IF(AND(Riesgos!#REF!="Muy Alta",Riesgos!#REF!="Menor"),CONCATENATE("R",Riesgos!$A$59),"")</f>
        <v>#REF!</v>
      </c>
      <c r="Q12" s="375"/>
      <c r="R12" s="472" t="e">
        <f>IF(AND(Riesgos!#REF!="Muy Alta",Riesgos!#REF!="Menor"),CONCATENATE("R",Riesgos!$A$65),"")</f>
        <v>#REF!</v>
      </c>
      <c r="S12" s="375"/>
      <c r="T12" s="472" t="e">
        <f>IF(AND(Riesgos!#REF!="Muy Alta",Riesgos!#REF!="Menor"),CONCATENATE("R",Riesgos!$A$71),"")</f>
        <v>#REF!</v>
      </c>
      <c r="U12" s="376"/>
      <c r="V12" s="471" t="e">
        <f>IF(AND(Riesgos!#REF!="Muy Alta",Riesgos!#REF!="Moderado"),CONCATENATE("R",Riesgos!$A$59),"")</f>
        <v>#REF!</v>
      </c>
      <c r="W12" s="375"/>
      <c r="X12" s="472" t="e">
        <f>IF(AND(Riesgos!#REF!="Muy Alta",Riesgos!#REF!="Moderado"),CONCATENATE("R",Riesgos!$A$65),"")</f>
        <v>#REF!</v>
      </c>
      <c r="Y12" s="375"/>
      <c r="Z12" s="472" t="e">
        <f>IF(AND(Riesgos!#REF!="Muy Alta",Riesgos!#REF!="Moderado"),CONCATENATE("R",Riesgos!$A$71),"")</f>
        <v>#REF!</v>
      </c>
      <c r="AA12" s="376"/>
      <c r="AB12" s="471" t="e">
        <f>IF(AND(Riesgos!#REF!="Muy Alta",Riesgos!#REF!="Mayor"),CONCATENATE("R",Riesgos!$A$59),"")</f>
        <v>#REF!</v>
      </c>
      <c r="AC12" s="375"/>
      <c r="AD12" s="472" t="e">
        <f>IF(AND(Riesgos!#REF!="Muy Alta",Riesgos!#REF!="Mayor"),CONCATENATE("R",Riesgos!$A$65),"")</f>
        <v>#REF!</v>
      </c>
      <c r="AE12" s="375"/>
      <c r="AF12" s="472" t="e">
        <f>IF(AND(Riesgos!#REF!="Muy Alta",Riesgos!#REF!="Mayor"),CONCATENATE("R",Riesgos!$A$71),"")</f>
        <v>#REF!</v>
      </c>
      <c r="AG12" s="376"/>
      <c r="AH12" s="473" t="e">
        <f>IF(AND(Riesgos!#REF!="Muy Alta",Riesgos!#REF!="Catastrófico"),CONCATENATE("R",Riesgos!$A$59),"")</f>
        <v>#REF!</v>
      </c>
      <c r="AI12" s="375"/>
      <c r="AJ12" s="474" t="e">
        <f>IF(AND(Riesgos!#REF!="Muy Alta",Riesgos!#REF!="Catastrófico"),CONCATENATE("R",Riesgos!$A$65),"")</f>
        <v>#REF!</v>
      </c>
      <c r="AK12" s="375"/>
      <c r="AL12" s="474" t="e">
        <f>IF(AND(Riesgos!#REF!="Muy Alta",Riesgos!#REF!="Catastrófico"),CONCATENATE("R",Riesgos!$A$71),"")</f>
        <v>#REF!</v>
      </c>
      <c r="AM12" s="376"/>
      <c r="AN12" s="19"/>
      <c r="AO12" s="485"/>
      <c r="AP12" s="378"/>
      <c r="AQ12" s="378"/>
      <c r="AR12" s="378"/>
      <c r="AS12" s="378"/>
      <c r="AT12" s="486"/>
      <c r="AU12" s="19"/>
      <c r="AV12" s="19"/>
      <c r="AW12" s="375"/>
      <c r="AX12" s="378"/>
      <c r="AY12" s="376"/>
      <c r="AZ12" s="381"/>
      <c r="BA12" s="378"/>
      <c r="BB12" s="378"/>
      <c r="BC12" s="378"/>
      <c r="BD12" s="376"/>
      <c r="BE12" s="475"/>
      <c r="BF12" s="375"/>
      <c r="BG12" s="476"/>
      <c r="BH12" s="375"/>
      <c r="BI12" s="476"/>
      <c r="BJ12" s="376"/>
      <c r="BK12" s="475"/>
      <c r="BL12" s="375"/>
      <c r="BM12" s="476"/>
      <c r="BN12" s="375"/>
      <c r="BO12" s="476"/>
      <c r="BP12" s="376"/>
      <c r="BQ12" s="92"/>
      <c r="BR12" s="93"/>
      <c r="BS12" s="93"/>
      <c r="BT12" s="93"/>
      <c r="BU12" s="93"/>
      <c r="BV12" s="97"/>
      <c r="BW12" s="471"/>
      <c r="BX12" s="375"/>
      <c r="BY12" s="472"/>
      <c r="BZ12" s="375"/>
      <c r="CA12" s="472"/>
      <c r="CB12" s="376"/>
      <c r="CC12" s="473"/>
      <c r="CD12" s="375"/>
      <c r="CE12" s="474"/>
      <c r="CF12" s="375"/>
      <c r="CG12" s="474"/>
      <c r="CH12" s="376"/>
      <c r="CI12" s="19"/>
      <c r="CJ12" s="485"/>
      <c r="CK12" s="378"/>
      <c r="CL12" s="378"/>
      <c r="CM12" s="378"/>
      <c r="CN12" s="378"/>
      <c r="CO12" s="486"/>
    </row>
    <row r="13" spans="1:99" ht="15.75" customHeight="1">
      <c r="A13" s="19"/>
      <c r="B13" s="375"/>
      <c r="C13" s="378"/>
      <c r="D13" s="376"/>
      <c r="E13" s="477"/>
      <c r="F13" s="478"/>
      <c r="G13" s="478"/>
      <c r="H13" s="478"/>
      <c r="I13" s="479"/>
      <c r="J13" s="381"/>
      <c r="K13" s="378"/>
      <c r="L13" s="375"/>
      <c r="M13" s="378"/>
      <c r="N13" s="375"/>
      <c r="O13" s="376"/>
      <c r="P13" s="381"/>
      <c r="Q13" s="378"/>
      <c r="R13" s="375"/>
      <c r="S13" s="378"/>
      <c r="T13" s="375"/>
      <c r="U13" s="376"/>
      <c r="V13" s="381"/>
      <c r="W13" s="378"/>
      <c r="X13" s="375"/>
      <c r="Y13" s="378"/>
      <c r="Z13" s="375"/>
      <c r="AA13" s="376"/>
      <c r="AB13" s="381"/>
      <c r="AC13" s="378"/>
      <c r="AD13" s="375"/>
      <c r="AE13" s="378"/>
      <c r="AF13" s="375"/>
      <c r="AG13" s="376"/>
      <c r="AH13" s="477"/>
      <c r="AI13" s="478"/>
      <c r="AJ13" s="478"/>
      <c r="AK13" s="478"/>
      <c r="AL13" s="478"/>
      <c r="AM13" s="479"/>
      <c r="AN13" s="19"/>
      <c r="AO13" s="487"/>
      <c r="AP13" s="488"/>
      <c r="AQ13" s="488"/>
      <c r="AR13" s="488"/>
      <c r="AS13" s="488"/>
      <c r="AT13" s="489"/>
      <c r="AU13" s="19"/>
      <c r="AV13" s="19"/>
      <c r="AW13" s="375"/>
      <c r="AX13" s="378"/>
      <c r="AY13" s="376"/>
      <c r="AZ13" s="477"/>
      <c r="BA13" s="478"/>
      <c r="BB13" s="478"/>
      <c r="BC13" s="478"/>
      <c r="BD13" s="479"/>
      <c r="BE13" s="381"/>
      <c r="BF13" s="378"/>
      <c r="BG13" s="375"/>
      <c r="BH13" s="378"/>
      <c r="BI13" s="375"/>
      <c r="BJ13" s="376"/>
      <c r="BK13" s="381"/>
      <c r="BL13" s="378"/>
      <c r="BM13" s="375"/>
      <c r="BN13" s="378"/>
      <c r="BO13" s="375"/>
      <c r="BP13" s="376"/>
      <c r="BQ13" s="94"/>
      <c r="BR13" s="95"/>
      <c r="BS13" s="95"/>
      <c r="BT13" s="95"/>
      <c r="BU13" s="95"/>
      <c r="BV13" s="98"/>
      <c r="BW13" s="381"/>
      <c r="BX13" s="378"/>
      <c r="BY13" s="375"/>
      <c r="BZ13" s="378"/>
      <c r="CA13" s="375"/>
      <c r="CB13" s="376"/>
      <c r="CC13" s="477"/>
      <c r="CD13" s="478"/>
      <c r="CE13" s="478"/>
      <c r="CF13" s="478"/>
      <c r="CG13" s="478"/>
      <c r="CH13" s="479"/>
      <c r="CI13" s="19"/>
      <c r="CJ13" s="487"/>
      <c r="CK13" s="488"/>
      <c r="CL13" s="488"/>
      <c r="CM13" s="488"/>
      <c r="CN13" s="488"/>
      <c r="CO13" s="489"/>
    </row>
    <row r="14" spans="1:99" ht="15" customHeight="1">
      <c r="A14" s="19"/>
      <c r="B14" s="375"/>
      <c r="C14" s="378"/>
      <c r="D14" s="376"/>
      <c r="E14" s="499" t="s">
        <v>413</v>
      </c>
      <c r="F14" s="466"/>
      <c r="G14" s="466"/>
      <c r="H14" s="466"/>
      <c r="I14" s="466"/>
      <c r="J14" s="492" t="e">
        <f>IF(AND(Riesgos!#REF!="Alta",Riesgos!#REF!="Leve"),CONCATENATE("R",Riesgos!$A$7),"")</f>
        <v>#REF!</v>
      </c>
      <c r="K14" s="466"/>
      <c r="L14" s="493" t="e">
        <f>IF(AND(Riesgos!#REF!="Alta",Riesgos!#REF!="Leve"),CONCATENATE("R",Riesgos!$A$11),"")</f>
        <v>#REF!</v>
      </c>
      <c r="M14" s="466"/>
      <c r="N14" s="493" t="e">
        <f>IF(AND(Riesgos!#REF!="Alta",Riesgos!#REF!="Leve"),CONCATENATE("R",Riesgos!$A$17),"")</f>
        <v>#REF!</v>
      </c>
      <c r="O14" s="468"/>
      <c r="P14" s="492" t="e">
        <f>IF(AND(Riesgos!#REF!="Alta",Riesgos!#REF!="Menor"),CONCATENATE("R",Riesgos!$A$7),"")</f>
        <v>#REF!</v>
      </c>
      <c r="Q14" s="466"/>
      <c r="R14" s="493" t="e">
        <f>IF(AND(Riesgos!#REF!="Alta",Riesgos!#REF!="Menor"),CONCATENATE("R",Riesgos!$A$11),"")</f>
        <v>#REF!</v>
      </c>
      <c r="S14" s="466"/>
      <c r="T14" s="493" t="e">
        <f>IF(AND(Riesgos!#REF!="Alta",Riesgos!#REF!="Menor"),CONCATENATE("R",Riesgos!$A$17),"")</f>
        <v>#REF!</v>
      </c>
      <c r="U14" s="468"/>
      <c r="V14" s="465" t="e">
        <f>IF(AND(Riesgos!#REF!="Alta",Riesgos!#REF!="Moderado"),CONCATENATE("R",Riesgos!$A$7),"")</f>
        <v>#REF!</v>
      </c>
      <c r="W14" s="466"/>
      <c r="X14" s="467" t="e">
        <f>IF(AND(Riesgos!#REF!="Alta",Riesgos!#REF!="Moderado"),CONCATENATE("R",Riesgos!$A$11),"")</f>
        <v>#REF!</v>
      </c>
      <c r="Y14" s="466"/>
      <c r="Z14" s="467" t="e">
        <f>IF(AND(Riesgos!#REF!="Alta",Riesgos!#REF!="Moderado"),CONCATENATE("R",Riesgos!$A$17),"")</f>
        <v>#REF!</v>
      </c>
      <c r="AA14" s="468"/>
      <c r="AB14" s="465" t="e">
        <f>IF(AND(Riesgos!#REF!="Alta",Riesgos!#REF!="Mayor"),CONCATENATE("R",Riesgos!$A$7),"")</f>
        <v>#REF!</v>
      </c>
      <c r="AC14" s="466"/>
      <c r="AD14" s="467" t="e">
        <f>IF(AND(Riesgos!#REF!="Alta",Riesgos!#REF!="Mayor"),CONCATENATE("R",Riesgos!$A$11),"")</f>
        <v>#REF!</v>
      </c>
      <c r="AE14" s="466"/>
      <c r="AF14" s="467" t="e">
        <f>IF(AND(Riesgos!#REF!="Alta",Riesgos!#REF!="Mayor"),CONCATENATE("R",Riesgos!$A$17),"")</f>
        <v>#REF!</v>
      </c>
      <c r="AG14" s="468"/>
      <c r="AH14" s="469" t="e">
        <f>IF(AND(Riesgos!#REF!="Alta",Riesgos!#REF!="Catastrófico"),CONCATENATE("R",Riesgos!$A$7),"")</f>
        <v>#REF!</v>
      </c>
      <c r="AI14" s="466"/>
      <c r="AJ14" s="470" t="e">
        <f>IF(AND(Riesgos!#REF!="Alta",Riesgos!#REF!="Catastrófico"),CONCATENATE("R",Riesgos!$A$11),"")</f>
        <v>#REF!</v>
      </c>
      <c r="AK14" s="466"/>
      <c r="AL14" s="470" t="e">
        <f>IF(AND(Riesgos!#REF!="Alta",Riesgos!#REF!="Catastrófico"),CONCATENATE("R",Riesgos!$A$17),"")</f>
        <v>#REF!</v>
      </c>
      <c r="AM14" s="468"/>
      <c r="AN14" s="19"/>
      <c r="AO14" s="501" t="s">
        <v>347</v>
      </c>
      <c r="AP14" s="483"/>
      <c r="AQ14" s="483"/>
      <c r="AR14" s="483"/>
      <c r="AS14" s="483"/>
      <c r="AT14" s="484"/>
      <c r="AU14" s="19"/>
      <c r="AV14" s="19"/>
      <c r="AW14" s="375"/>
      <c r="AX14" s="378"/>
      <c r="AY14" s="376"/>
      <c r="AZ14" s="499" t="s">
        <v>343</v>
      </c>
      <c r="BA14" s="466"/>
      <c r="BB14" s="466"/>
      <c r="BC14" s="466"/>
      <c r="BD14" s="466"/>
      <c r="BE14" s="490"/>
      <c r="BF14" s="466"/>
      <c r="BG14" s="491"/>
      <c r="BH14" s="466"/>
      <c r="BI14" s="491"/>
      <c r="BJ14" s="468"/>
      <c r="BK14" s="490"/>
      <c r="BL14" s="466"/>
      <c r="BM14" s="491"/>
      <c r="BN14" s="466"/>
      <c r="BO14" s="491"/>
      <c r="BP14" s="468"/>
      <c r="BQ14" s="492"/>
      <c r="BR14" s="466"/>
      <c r="BS14" s="493"/>
      <c r="BT14" s="466"/>
      <c r="BU14" s="493"/>
      <c r="BV14" s="468"/>
      <c r="BW14" s="465"/>
      <c r="BX14" s="466"/>
      <c r="BY14" s="467"/>
      <c r="BZ14" s="466"/>
      <c r="CA14" s="467"/>
      <c r="CB14" s="468"/>
      <c r="CC14" s="469"/>
      <c r="CD14" s="466"/>
      <c r="CE14" s="470"/>
      <c r="CF14" s="466"/>
      <c r="CG14" s="470"/>
      <c r="CH14" s="468"/>
      <c r="CI14" s="19"/>
      <c r="CJ14" s="501" t="s">
        <v>347</v>
      </c>
      <c r="CK14" s="483"/>
      <c r="CL14" s="483"/>
      <c r="CM14" s="483"/>
      <c r="CN14" s="483"/>
      <c r="CO14" s="484"/>
    </row>
    <row r="15" spans="1:99" ht="15" customHeight="1">
      <c r="A15" s="19"/>
      <c r="B15" s="375"/>
      <c r="C15" s="378"/>
      <c r="D15" s="376"/>
      <c r="E15" s="381"/>
      <c r="F15" s="378"/>
      <c r="G15" s="378"/>
      <c r="H15" s="378"/>
      <c r="I15" s="378"/>
      <c r="J15" s="381"/>
      <c r="K15" s="378"/>
      <c r="L15" s="375"/>
      <c r="M15" s="378"/>
      <c r="N15" s="375"/>
      <c r="O15" s="376"/>
      <c r="P15" s="381"/>
      <c r="Q15" s="378"/>
      <c r="R15" s="375"/>
      <c r="S15" s="378"/>
      <c r="T15" s="375"/>
      <c r="U15" s="376"/>
      <c r="V15" s="381"/>
      <c r="W15" s="378"/>
      <c r="X15" s="375"/>
      <c r="Y15" s="378"/>
      <c r="Z15" s="375"/>
      <c r="AA15" s="376"/>
      <c r="AB15" s="381"/>
      <c r="AC15" s="378"/>
      <c r="AD15" s="375"/>
      <c r="AE15" s="378"/>
      <c r="AF15" s="375"/>
      <c r="AG15" s="376"/>
      <c r="AH15" s="381"/>
      <c r="AI15" s="378"/>
      <c r="AJ15" s="375"/>
      <c r="AK15" s="378"/>
      <c r="AL15" s="375"/>
      <c r="AM15" s="376"/>
      <c r="AN15" s="19"/>
      <c r="AO15" s="485"/>
      <c r="AP15" s="378"/>
      <c r="AQ15" s="378"/>
      <c r="AR15" s="378"/>
      <c r="AS15" s="378"/>
      <c r="AT15" s="486"/>
      <c r="AU15" s="19"/>
      <c r="AV15" s="19"/>
      <c r="AW15" s="375"/>
      <c r="AX15" s="378"/>
      <c r="AY15" s="376"/>
      <c r="AZ15" s="381"/>
      <c r="BA15" s="378"/>
      <c r="BB15" s="378"/>
      <c r="BC15" s="378"/>
      <c r="BD15" s="378"/>
      <c r="BE15" s="381"/>
      <c r="BF15" s="378"/>
      <c r="BG15" s="375"/>
      <c r="BH15" s="378"/>
      <c r="BI15" s="375"/>
      <c r="BJ15" s="376"/>
      <c r="BK15" s="381"/>
      <c r="BL15" s="378"/>
      <c r="BM15" s="375"/>
      <c r="BN15" s="378"/>
      <c r="BO15" s="375"/>
      <c r="BP15" s="376"/>
      <c r="BQ15" s="381"/>
      <c r="BR15" s="378"/>
      <c r="BS15" s="375"/>
      <c r="BT15" s="378"/>
      <c r="BU15" s="375"/>
      <c r="BV15" s="376"/>
      <c r="BW15" s="381"/>
      <c r="BX15" s="378"/>
      <c r="BY15" s="375"/>
      <c r="BZ15" s="378"/>
      <c r="CA15" s="375"/>
      <c r="CB15" s="376"/>
      <c r="CC15" s="381"/>
      <c r="CD15" s="378"/>
      <c r="CE15" s="375"/>
      <c r="CF15" s="378"/>
      <c r="CG15" s="375"/>
      <c r="CH15" s="376"/>
      <c r="CI15" s="19"/>
      <c r="CJ15" s="485"/>
      <c r="CK15" s="378"/>
      <c r="CL15" s="378"/>
      <c r="CM15" s="378"/>
      <c r="CN15" s="378"/>
      <c r="CO15" s="486"/>
    </row>
    <row r="16" spans="1:99" ht="15" customHeight="1">
      <c r="A16" s="19"/>
      <c r="B16" s="375"/>
      <c r="C16" s="378"/>
      <c r="D16" s="376"/>
      <c r="E16" s="381"/>
      <c r="F16" s="378"/>
      <c r="G16" s="378"/>
      <c r="H16" s="378"/>
      <c r="I16" s="378"/>
      <c r="J16" s="494" t="e">
        <f>IF(AND(Riesgos!#REF!="Alta",Riesgos!#REF!="Leve"),CONCATENATE("R",Riesgos!$A$23),"")</f>
        <v>#REF!</v>
      </c>
      <c r="K16" s="375"/>
      <c r="L16" s="495" t="e">
        <f>IF(AND(Riesgos!#REF!="Alta",Riesgos!#REF!="Leve"),CONCATENATE("R",Riesgos!$A$29),"")</f>
        <v>#REF!</v>
      </c>
      <c r="M16" s="375"/>
      <c r="N16" s="495" t="e">
        <f>IF(AND(Riesgos!#REF!="Alta",Riesgos!#REF!="Leve"),CONCATENATE("R",Riesgos!$A$35),"")</f>
        <v>#REF!</v>
      </c>
      <c r="O16" s="376"/>
      <c r="P16" s="494" t="e">
        <f>IF(AND(Riesgos!#REF!="Alta",Riesgos!#REF!="Menor"),CONCATENATE("R",Riesgos!$A$23),"")</f>
        <v>#REF!</v>
      </c>
      <c r="Q16" s="375"/>
      <c r="R16" s="495" t="e">
        <f>IF(AND(Riesgos!#REF!="Alta",Riesgos!#REF!="Menor"),CONCATENATE("R",Riesgos!$A$29),"")</f>
        <v>#REF!</v>
      </c>
      <c r="S16" s="375"/>
      <c r="T16" s="495" t="e">
        <f>IF(AND(Riesgos!#REF!="Alta",Riesgos!#REF!="Menor"),CONCATENATE("R",Riesgos!$A$35),"")</f>
        <v>#REF!</v>
      </c>
      <c r="U16" s="376"/>
      <c r="V16" s="471" t="e">
        <f>IF(AND(Riesgos!#REF!="Alta",Riesgos!#REF!="Moderado"),CONCATENATE("R",Riesgos!$A$23),"")</f>
        <v>#REF!</v>
      </c>
      <c r="W16" s="375"/>
      <c r="X16" s="472" t="e">
        <f>IF(AND(Riesgos!#REF!="Alta",Riesgos!#REF!="Moderado"),CONCATENATE("R",Riesgos!$A$29),"")</f>
        <v>#REF!</v>
      </c>
      <c r="Y16" s="375"/>
      <c r="Z16" s="472" t="e">
        <f>IF(AND(Riesgos!#REF!="Alta",Riesgos!#REF!="Moderado"),CONCATENATE("R",Riesgos!$A$35),"")</f>
        <v>#REF!</v>
      </c>
      <c r="AA16" s="376"/>
      <c r="AB16" s="471" t="e">
        <f>IF(AND(Riesgos!#REF!="Alta",Riesgos!#REF!="Mayor"),CONCATENATE("R",Riesgos!$A$23),"")</f>
        <v>#REF!</v>
      </c>
      <c r="AC16" s="375"/>
      <c r="AD16" s="472" t="e">
        <f>IF(AND(Riesgos!#REF!="Alta",Riesgos!#REF!="Mayor"),CONCATENATE("R",Riesgos!$A$29),"")</f>
        <v>#REF!</v>
      </c>
      <c r="AE16" s="375"/>
      <c r="AF16" s="472" t="e">
        <f>IF(AND(Riesgos!#REF!="Alta",Riesgos!#REF!="Mayor"),CONCATENATE("R",Riesgos!$A$35),"")</f>
        <v>#REF!</v>
      </c>
      <c r="AG16" s="376"/>
      <c r="AH16" s="473" t="e">
        <f>IF(AND(Riesgos!#REF!="Alta",Riesgos!#REF!="Catastrófico"),CONCATENATE("R",Riesgos!$A$23),"")</f>
        <v>#REF!</v>
      </c>
      <c r="AI16" s="375"/>
      <c r="AJ16" s="474" t="e">
        <f>IF(AND(Riesgos!#REF!="Alta",Riesgos!#REF!="Catastrófico"),CONCATENATE("R",Riesgos!$A$29),"")</f>
        <v>#REF!</v>
      </c>
      <c r="AK16" s="375"/>
      <c r="AL16" s="474" t="e">
        <f>IF(AND(Riesgos!#REF!="Alta",Riesgos!#REF!="Catastrófico"),CONCATENATE("R",Riesgos!$A$35),"")</f>
        <v>#REF!</v>
      </c>
      <c r="AM16" s="376"/>
      <c r="AN16" s="19"/>
      <c r="AO16" s="485"/>
      <c r="AP16" s="378"/>
      <c r="AQ16" s="378"/>
      <c r="AR16" s="378"/>
      <c r="AS16" s="378"/>
      <c r="AT16" s="486"/>
      <c r="AU16" s="19"/>
      <c r="AV16" s="19"/>
      <c r="AW16" s="375"/>
      <c r="AX16" s="378"/>
      <c r="AY16" s="376"/>
      <c r="AZ16" s="381"/>
      <c r="BA16" s="378"/>
      <c r="BB16" s="378"/>
      <c r="BC16" s="378"/>
      <c r="BD16" s="378"/>
      <c r="BE16" s="496"/>
      <c r="BF16" s="375"/>
      <c r="BG16" s="497"/>
      <c r="BH16" s="375"/>
      <c r="BI16" s="497"/>
      <c r="BJ16" s="376"/>
      <c r="BK16" s="496"/>
      <c r="BL16" s="375"/>
      <c r="BM16" s="497"/>
      <c r="BN16" s="375"/>
      <c r="BO16" s="497"/>
      <c r="BP16" s="376"/>
      <c r="BQ16" s="494"/>
      <c r="BR16" s="375"/>
      <c r="BS16" s="495"/>
      <c r="BT16" s="375"/>
      <c r="BU16" s="495"/>
      <c r="BV16" s="376"/>
      <c r="BW16" s="471"/>
      <c r="BX16" s="375"/>
      <c r="BY16" s="472"/>
      <c r="BZ16" s="375"/>
      <c r="CA16" s="472"/>
      <c r="CB16" s="376"/>
      <c r="CC16" s="473"/>
      <c r="CD16" s="375"/>
      <c r="CE16" s="474"/>
      <c r="CF16" s="375"/>
      <c r="CG16" s="474"/>
      <c r="CH16" s="376"/>
      <c r="CI16" s="19"/>
      <c r="CJ16" s="485"/>
      <c r="CK16" s="378"/>
      <c r="CL16" s="378"/>
      <c r="CM16" s="378"/>
      <c r="CN16" s="378"/>
      <c r="CO16" s="486"/>
    </row>
    <row r="17" spans="1:93" ht="15" customHeight="1">
      <c r="A17" s="19"/>
      <c r="B17" s="375"/>
      <c r="C17" s="378"/>
      <c r="D17" s="376"/>
      <c r="E17" s="381"/>
      <c r="F17" s="378"/>
      <c r="G17" s="378"/>
      <c r="H17" s="378"/>
      <c r="I17" s="378"/>
      <c r="J17" s="381"/>
      <c r="K17" s="378"/>
      <c r="L17" s="375"/>
      <c r="M17" s="378"/>
      <c r="N17" s="375"/>
      <c r="O17" s="376"/>
      <c r="P17" s="381"/>
      <c r="Q17" s="378"/>
      <c r="R17" s="375"/>
      <c r="S17" s="378"/>
      <c r="T17" s="375"/>
      <c r="U17" s="376"/>
      <c r="V17" s="381"/>
      <c r="W17" s="378"/>
      <c r="X17" s="375"/>
      <c r="Y17" s="378"/>
      <c r="Z17" s="375"/>
      <c r="AA17" s="376"/>
      <c r="AB17" s="381"/>
      <c r="AC17" s="378"/>
      <c r="AD17" s="375"/>
      <c r="AE17" s="378"/>
      <c r="AF17" s="375"/>
      <c r="AG17" s="376"/>
      <c r="AH17" s="381"/>
      <c r="AI17" s="378"/>
      <c r="AJ17" s="375"/>
      <c r="AK17" s="378"/>
      <c r="AL17" s="375"/>
      <c r="AM17" s="376"/>
      <c r="AN17" s="19"/>
      <c r="AO17" s="485"/>
      <c r="AP17" s="378"/>
      <c r="AQ17" s="378"/>
      <c r="AR17" s="378"/>
      <c r="AS17" s="378"/>
      <c r="AT17" s="486"/>
      <c r="AU17" s="19"/>
      <c r="AV17" s="19"/>
      <c r="AW17" s="375"/>
      <c r="AX17" s="378"/>
      <c r="AY17" s="376"/>
      <c r="AZ17" s="381"/>
      <c r="BA17" s="378"/>
      <c r="BB17" s="378"/>
      <c r="BC17" s="378"/>
      <c r="BD17" s="378"/>
      <c r="BE17" s="381"/>
      <c r="BF17" s="378"/>
      <c r="BG17" s="375"/>
      <c r="BH17" s="378"/>
      <c r="BI17" s="375"/>
      <c r="BJ17" s="376"/>
      <c r="BK17" s="381"/>
      <c r="BL17" s="378"/>
      <c r="BM17" s="375"/>
      <c r="BN17" s="378"/>
      <c r="BO17" s="375"/>
      <c r="BP17" s="376"/>
      <c r="BQ17" s="381"/>
      <c r="BR17" s="378"/>
      <c r="BS17" s="375"/>
      <c r="BT17" s="378"/>
      <c r="BU17" s="375"/>
      <c r="BV17" s="376"/>
      <c r="BW17" s="381"/>
      <c r="BX17" s="378"/>
      <c r="BY17" s="375"/>
      <c r="BZ17" s="378"/>
      <c r="CA17" s="375"/>
      <c r="CB17" s="376"/>
      <c r="CC17" s="381"/>
      <c r="CD17" s="378"/>
      <c r="CE17" s="375"/>
      <c r="CF17" s="378"/>
      <c r="CG17" s="375"/>
      <c r="CH17" s="376"/>
      <c r="CI17" s="19"/>
      <c r="CJ17" s="485"/>
      <c r="CK17" s="378"/>
      <c r="CL17" s="378"/>
      <c r="CM17" s="378"/>
      <c r="CN17" s="378"/>
      <c r="CO17" s="486"/>
    </row>
    <row r="18" spans="1:93" ht="15" customHeight="1">
      <c r="A18" s="19"/>
      <c r="B18" s="375"/>
      <c r="C18" s="378"/>
      <c r="D18" s="376"/>
      <c r="E18" s="381"/>
      <c r="F18" s="378"/>
      <c r="G18" s="378"/>
      <c r="H18" s="378"/>
      <c r="I18" s="378"/>
      <c r="J18" s="494" t="e">
        <f>IF(AND(Riesgos!#REF!="Alta",Riesgos!#REF!="Leve"),CONCATENATE("R",Riesgos!$A$41),"")</f>
        <v>#REF!</v>
      </c>
      <c r="K18" s="375"/>
      <c r="L18" s="495" t="e">
        <f>IF(AND(Riesgos!#REF!="Alta",Riesgos!#REF!="Leve"),CONCATENATE("R",Riesgos!$A$47),"")</f>
        <v>#REF!</v>
      </c>
      <c r="M18" s="375"/>
      <c r="N18" s="495" t="e">
        <f>IF(AND(Riesgos!#REF!="Alta",Riesgos!#REF!="Leve"),CONCATENATE("R",Riesgos!$A$53),"")</f>
        <v>#REF!</v>
      </c>
      <c r="O18" s="376"/>
      <c r="P18" s="494" t="e">
        <f>IF(AND(Riesgos!#REF!="Alta",Riesgos!#REF!="Menor"),CONCATENATE("R",Riesgos!$A$41),"")</f>
        <v>#REF!</v>
      </c>
      <c r="Q18" s="375"/>
      <c r="R18" s="495" t="e">
        <f>IF(AND(Riesgos!#REF!="Alta",Riesgos!#REF!="Menor"),CONCATENATE("R",Riesgos!$A$47),"")</f>
        <v>#REF!</v>
      </c>
      <c r="S18" s="375"/>
      <c r="T18" s="495" t="e">
        <f>IF(AND(Riesgos!#REF!="Alta",Riesgos!#REF!="Menor"),CONCATENATE("R",Riesgos!$A$53),"")</f>
        <v>#REF!</v>
      </c>
      <c r="U18" s="376"/>
      <c r="V18" s="471" t="e">
        <f>IF(AND(Riesgos!#REF!="Alta",Riesgos!#REF!="Moderado"),CONCATENATE("R",Riesgos!$A$41),"")</f>
        <v>#REF!</v>
      </c>
      <c r="W18" s="375"/>
      <c r="X18" s="472" t="e">
        <f>IF(AND(Riesgos!#REF!="Alta",Riesgos!#REF!="Moderado"),CONCATENATE("R",Riesgos!$A$47),"")</f>
        <v>#REF!</v>
      </c>
      <c r="Y18" s="375"/>
      <c r="Z18" s="472" t="e">
        <f>IF(AND(Riesgos!#REF!="Alta",Riesgos!#REF!="Moderado"),CONCATENATE("R",Riesgos!$A$53),"")</f>
        <v>#REF!</v>
      </c>
      <c r="AA18" s="376"/>
      <c r="AB18" s="471" t="e">
        <f>IF(AND(Riesgos!#REF!="Alta",Riesgos!#REF!="Mayor"),CONCATENATE("R",Riesgos!$A$41),"")</f>
        <v>#REF!</v>
      </c>
      <c r="AC18" s="375"/>
      <c r="AD18" s="472" t="e">
        <f>IF(AND(Riesgos!#REF!="Alta",Riesgos!#REF!="Mayor"),CONCATENATE("R",Riesgos!$A$47),"")</f>
        <v>#REF!</v>
      </c>
      <c r="AE18" s="375"/>
      <c r="AF18" s="472" t="e">
        <f>IF(AND(Riesgos!#REF!="Alta",Riesgos!#REF!="Mayor"),CONCATENATE("R",Riesgos!$A$53),"")</f>
        <v>#REF!</v>
      </c>
      <c r="AG18" s="376"/>
      <c r="AH18" s="473" t="e">
        <f>IF(AND(Riesgos!#REF!="Alta",Riesgos!#REF!="Catastrófico"),CONCATENATE("R",Riesgos!$A$41),"")</f>
        <v>#REF!</v>
      </c>
      <c r="AI18" s="375"/>
      <c r="AJ18" s="474" t="e">
        <f>IF(AND(Riesgos!#REF!="Alta",Riesgos!#REF!="Catastrófico"),CONCATENATE("R",Riesgos!$A$47),"")</f>
        <v>#REF!</v>
      </c>
      <c r="AK18" s="375"/>
      <c r="AL18" s="474" t="e">
        <f>IF(AND(Riesgos!#REF!="Alta",Riesgos!#REF!="Catastrófico"),CONCATENATE("R",Riesgos!$A$53),"")</f>
        <v>#REF!</v>
      </c>
      <c r="AM18" s="376"/>
      <c r="AN18" s="19"/>
      <c r="AO18" s="485"/>
      <c r="AP18" s="378"/>
      <c r="AQ18" s="378"/>
      <c r="AR18" s="378"/>
      <c r="AS18" s="378"/>
      <c r="AT18" s="486"/>
      <c r="AU18" s="19"/>
      <c r="AV18" s="19"/>
      <c r="AW18" s="375"/>
      <c r="AX18" s="378"/>
      <c r="AY18" s="376"/>
      <c r="AZ18" s="381"/>
      <c r="BA18" s="378"/>
      <c r="BB18" s="378"/>
      <c r="BC18" s="378"/>
      <c r="BD18" s="378"/>
      <c r="BE18" s="496"/>
      <c r="BF18" s="375"/>
      <c r="BG18" s="497"/>
      <c r="BH18" s="375"/>
      <c r="BI18" s="497"/>
      <c r="BJ18" s="376"/>
      <c r="BK18" s="496"/>
      <c r="BL18" s="375"/>
      <c r="BM18" s="497"/>
      <c r="BN18" s="375"/>
      <c r="BO18" s="497"/>
      <c r="BP18" s="376"/>
      <c r="BQ18" s="494"/>
      <c r="BR18" s="375"/>
      <c r="BS18" s="495"/>
      <c r="BT18" s="375"/>
      <c r="BU18" s="495"/>
      <c r="BV18" s="376"/>
      <c r="BW18" s="471"/>
      <c r="BX18" s="375"/>
      <c r="BY18" s="472"/>
      <c r="BZ18" s="375"/>
      <c r="CA18" s="472"/>
      <c r="CB18" s="376"/>
      <c r="CC18" s="473"/>
      <c r="CD18" s="375"/>
      <c r="CE18" s="474"/>
      <c r="CF18" s="375"/>
      <c r="CG18" s="474"/>
      <c r="CH18" s="376"/>
      <c r="CI18" s="19"/>
      <c r="CJ18" s="485"/>
      <c r="CK18" s="378"/>
      <c r="CL18" s="378"/>
      <c r="CM18" s="378"/>
      <c r="CN18" s="378"/>
      <c r="CO18" s="486"/>
    </row>
    <row r="19" spans="1:93" ht="15" customHeight="1">
      <c r="A19" s="19"/>
      <c r="B19" s="375"/>
      <c r="C19" s="378"/>
      <c r="D19" s="376"/>
      <c r="E19" s="381"/>
      <c r="F19" s="378"/>
      <c r="G19" s="378"/>
      <c r="H19" s="378"/>
      <c r="I19" s="378"/>
      <c r="J19" s="381"/>
      <c r="K19" s="378"/>
      <c r="L19" s="375"/>
      <c r="M19" s="378"/>
      <c r="N19" s="375"/>
      <c r="O19" s="376"/>
      <c r="P19" s="381"/>
      <c r="Q19" s="378"/>
      <c r="R19" s="375"/>
      <c r="S19" s="378"/>
      <c r="T19" s="375"/>
      <c r="U19" s="376"/>
      <c r="V19" s="381"/>
      <c r="W19" s="378"/>
      <c r="X19" s="375"/>
      <c r="Y19" s="378"/>
      <c r="Z19" s="375"/>
      <c r="AA19" s="376"/>
      <c r="AB19" s="381"/>
      <c r="AC19" s="378"/>
      <c r="AD19" s="375"/>
      <c r="AE19" s="378"/>
      <c r="AF19" s="375"/>
      <c r="AG19" s="376"/>
      <c r="AH19" s="381"/>
      <c r="AI19" s="378"/>
      <c r="AJ19" s="375"/>
      <c r="AK19" s="378"/>
      <c r="AL19" s="375"/>
      <c r="AM19" s="376"/>
      <c r="AN19" s="19"/>
      <c r="AO19" s="485"/>
      <c r="AP19" s="378"/>
      <c r="AQ19" s="378"/>
      <c r="AR19" s="378"/>
      <c r="AS19" s="378"/>
      <c r="AT19" s="486"/>
      <c r="AU19" s="19"/>
      <c r="AV19" s="19"/>
      <c r="AW19" s="375"/>
      <c r="AX19" s="378"/>
      <c r="AY19" s="376"/>
      <c r="AZ19" s="381"/>
      <c r="BA19" s="378"/>
      <c r="BB19" s="378"/>
      <c r="BC19" s="378"/>
      <c r="BD19" s="378"/>
      <c r="BE19" s="381"/>
      <c r="BF19" s="378"/>
      <c r="BG19" s="375"/>
      <c r="BH19" s="378"/>
      <c r="BI19" s="375"/>
      <c r="BJ19" s="376"/>
      <c r="BK19" s="381"/>
      <c r="BL19" s="378"/>
      <c r="BM19" s="375"/>
      <c r="BN19" s="378"/>
      <c r="BO19" s="375"/>
      <c r="BP19" s="376"/>
      <c r="BQ19" s="381"/>
      <c r="BR19" s="378"/>
      <c r="BS19" s="375"/>
      <c r="BT19" s="378"/>
      <c r="BU19" s="375"/>
      <c r="BV19" s="376"/>
      <c r="BW19" s="381"/>
      <c r="BX19" s="378"/>
      <c r="BY19" s="375"/>
      <c r="BZ19" s="378"/>
      <c r="CA19" s="375"/>
      <c r="CB19" s="376"/>
      <c r="CC19" s="381"/>
      <c r="CD19" s="378"/>
      <c r="CE19" s="375"/>
      <c r="CF19" s="378"/>
      <c r="CG19" s="375"/>
      <c r="CH19" s="376"/>
      <c r="CI19" s="19"/>
      <c r="CJ19" s="485"/>
      <c r="CK19" s="378"/>
      <c r="CL19" s="378"/>
      <c r="CM19" s="378"/>
      <c r="CN19" s="378"/>
      <c r="CO19" s="486"/>
    </row>
    <row r="20" spans="1:93" ht="15" customHeight="1">
      <c r="A20" s="19"/>
      <c r="B20" s="375"/>
      <c r="C20" s="378"/>
      <c r="D20" s="376"/>
      <c r="E20" s="381"/>
      <c r="F20" s="378"/>
      <c r="G20" s="378"/>
      <c r="H20" s="378"/>
      <c r="I20" s="378"/>
      <c r="J20" s="494" t="e">
        <f>IF(AND(Riesgos!#REF!="Alta",Riesgos!#REF!="Leve"),CONCATENATE("R",Riesgos!$A$59),"")</f>
        <v>#REF!</v>
      </c>
      <c r="K20" s="375"/>
      <c r="L20" s="495" t="e">
        <f>IF(AND(Riesgos!#REF!="Alta",Riesgos!#REF!="Leve"),CONCATENATE("R",Riesgos!$A$65),"")</f>
        <v>#REF!</v>
      </c>
      <c r="M20" s="375"/>
      <c r="N20" s="495" t="e">
        <f>IF(AND(Riesgos!#REF!="Alta",Riesgos!#REF!="Leve"),CONCATENATE("R",Riesgos!$A$71),"")</f>
        <v>#REF!</v>
      </c>
      <c r="O20" s="376"/>
      <c r="P20" s="494" t="e">
        <f>IF(AND(Riesgos!#REF!="Alta",Riesgos!#REF!="Menor"),CONCATENATE("R",Riesgos!$A$59),"")</f>
        <v>#REF!</v>
      </c>
      <c r="Q20" s="375"/>
      <c r="R20" s="495" t="e">
        <f>IF(AND(Riesgos!#REF!="Alta",Riesgos!#REF!="Menor"),CONCATENATE("R",Riesgos!$A$65),"")</f>
        <v>#REF!</v>
      </c>
      <c r="S20" s="375"/>
      <c r="T20" s="495" t="e">
        <f>IF(AND(Riesgos!#REF!="Alta",Riesgos!#REF!="Menor"),CONCATENATE("R",Riesgos!$A$71),"")</f>
        <v>#REF!</v>
      </c>
      <c r="U20" s="376"/>
      <c r="V20" s="471" t="e">
        <f>IF(AND(Riesgos!#REF!="Alta",Riesgos!#REF!="Moderado"),CONCATENATE("R",Riesgos!$A$59),"")</f>
        <v>#REF!</v>
      </c>
      <c r="W20" s="375"/>
      <c r="X20" s="472" t="e">
        <f>IF(AND(Riesgos!#REF!="Alta",Riesgos!#REF!="Moderado"),CONCATENATE("R",Riesgos!$A$65),"")</f>
        <v>#REF!</v>
      </c>
      <c r="Y20" s="375"/>
      <c r="Z20" s="472" t="e">
        <f>IF(AND(Riesgos!#REF!="Alta",Riesgos!#REF!="Moderado"),CONCATENATE("R",Riesgos!$A$71),"")</f>
        <v>#REF!</v>
      </c>
      <c r="AA20" s="376"/>
      <c r="AB20" s="471" t="e">
        <f>IF(AND(Riesgos!#REF!="Alta",Riesgos!#REF!="Mayor"),CONCATENATE("R",Riesgos!$A$59),"")</f>
        <v>#REF!</v>
      </c>
      <c r="AC20" s="375"/>
      <c r="AD20" s="472" t="e">
        <f>IF(AND(Riesgos!#REF!="Alta",Riesgos!#REF!="Mayor"),CONCATENATE("R",Riesgos!$A$65),"")</f>
        <v>#REF!</v>
      </c>
      <c r="AE20" s="375"/>
      <c r="AF20" s="472" t="e">
        <f>IF(AND(Riesgos!#REF!="Alta",Riesgos!#REF!="Mayor"),CONCATENATE("R",Riesgos!$A$71),"")</f>
        <v>#REF!</v>
      </c>
      <c r="AG20" s="376"/>
      <c r="AH20" s="473" t="e">
        <f>IF(AND(Riesgos!#REF!="Alta",Riesgos!#REF!="Catastrófico"),CONCATENATE("R",Riesgos!$A$59),"")</f>
        <v>#REF!</v>
      </c>
      <c r="AI20" s="375"/>
      <c r="AJ20" s="474" t="e">
        <f>IF(AND(Riesgos!#REF!="Alta",Riesgos!#REF!="Catastrófico"),CONCATENATE("R",Riesgos!$A$65),"")</f>
        <v>#REF!</v>
      </c>
      <c r="AK20" s="375"/>
      <c r="AL20" s="474" t="e">
        <f>IF(AND(Riesgos!#REF!="Alta",Riesgos!#REF!="Catastrófico"),CONCATENATE("R",Riesgos!$A$71),"")</f>
        <v>#REF!</v>
      </c>
      <c r="AM20" s="376"/>
      <c r="AN20" s="19"/>
      <c r="AO20" s="485"/>
      <c r="AP20" s="378"/>
      <c r="AQ20" s="378"/>
      <c r="AR20" s="378"/>
      <c r="AS20" s="378"/>
      <c r="AT20" s="486"/>
      <c r="AU20" s="19"/>
      <c r="AV20" s="19"/>
      <c r="AW20" s="375"/>
      <c r="AX20" s="378"/>
      <c r="AY20" s="376"/>
      <c r="AZ20" s="381"/>
      <c r="BA20" s="378"/>
      <c r="BB20" s="378"/>
      <c r="BC20" s="378"/>
      <c r="BD20" s="378"/>
      <c r="BE20" s="496"/>
      <c r="BF20" s="375"/>
      <c r="BG20" s="497"/>
      <c r="BH20" s="375"/>
      <c r="BI20" s="497"/>
      <c r="BJ20" s="376"/>
      <c r="BK20" s="496"/>
      <c r="BL20" s="375"/>
      <c r="BM20" s="497"/>
      <c r="BN20" s="375"/>
      <c r="BO20" s="497"/>
      <c r="BP20" s="376"/>
      <c r="BQ20" s="494"/>
      <c r="BR20" s="375"/>
      <c r="BS20" s="495"/>
      <c r="BT20" s="375"/>
      <c r="BU20" s="495"/>
      <c r="BV20" s="376"/>
      <c r="BW20" s="471"/>
      <c r="BX20" s="375"/>
      <c r="BY20" s="472"/>
      <c r="BZ20" s="375"/>
      <c r="CA20" s="472"/>
      <c r="CB20" s="376"/>
      <c r="CC20" s="473"/>
      <c r="CD20" s="375"/>
      <c r="CE20" s="474"/>
      <c r="CF20" s="375"/>
      <c r="CG20" s="474"/>
      <c r="CH20" s="376"/>
      <c r="CI20" s="19"/>
      <c r="CJ20" s="485"/>
      <c r="CK20" s="378"/>
      <c r="CL20" s="378"/>
      <c r="CM20" s="378"/>
      <c r="CN20" s="378"/>
      <c r="CO20" s="486"/>
    </row>
    <row r="21" spans="1:93" ht="15.75" customHeight="1">
      <c r="A21" s="19"/>
      <c r="B21" s="375"/>
      <c r="C21" s="378"/>
      <c r="D21" s="376"/>
      <c r="E21" s="477"/>
      <c r="F21" s="478"/>
      <c r="G21" s="478"/>
      <c r="H21" s="478"/>
      <c r="I21" s="478"/>
      <c r="J21" s="477"/>
      <c r="K21" s="478"/>
      <c r="L21" s="478"/>
      <c r="M21" s="478"/>
      <c r="N21" s="478"/>
      <c r="O21" s="479"/>
      <c r="P21" s="477"/>
      <c r="Q21" s="478"/>
      <c r="R21" s="478"/>
      <c r="S21" s="478"/>
      <c r="T21" s="478"/>
      <c r="U21" s="479"/>
      <c r="V21" s="477"/>
      <c r="W21" s="478"/>
      <c r="X21" s="478"/>
      <c r="Y21" s="478"/>
      <c r="Z21" s="478"/>
      <c r="AA21" s="479"/>
      <c r="AB21" s="477"/>
      <c r="AC21" s="478"/>
      <c r="AD21" s="478"/>
      <c r="AE21" s="478"/>
      <c r="AF21" s="478"/>
      <c r="AG21" s="479"/>
      <c r="AH21" s="477"/>
      <c r="AI21" s="478"/>
      <c r="AJ21" s="478"/>
      <c r="AK21" s="478"/>
      <c r="AL21" s="478"/>
      <c r="AM21" s="479"/>
      <c r="AN21" s="19"/>
      <c r="AO21" s="487"/>
      <c r="AP21" s="488"/>
      <c r="AQ21" s="488"/>
      <c r="AR21" s="488"/>
      <c r="AS21" s="488"/>
      <c r="AT21" s="489"/>
      <c r="AU21" s="19"/>
      <c r="AV21" s="19"/>
      <c r="AW21" s="375"/>
      <c r="AX21" s="378"/>
      <c r="AY21" s="376"/>
      <c r="AZ21" s="477"/>
      <c r="BA21" s="478"/>
      <c r="BB21" s="478"/>
      <c r="BC21" s="478"/>
      <c r="BD21" s="478"/>
      <c r="BE21" s="477"/>
      <c r="BF21" s="478"/>
      <c r="BG21" s="478"/>
      <c r="BH21" s="478"/>
      <c r="BI21" s="478"/>
      <c r="BJ21" s="479"/>
      <c r="BK21" s="477"/>
      <c r="BL21" s="478"/>
      <c r="BM21" s="478"/>
      <c r="BN21" s="478"/>
      <c r="BO21" s="478"/>
      <c r="BP21" s="479"/>
      <c r="BQ21" s="477"/>
      <c r="BR21" s="478"/>
      <c r="BS21" s="478"/>
      <c r="BT21" s="478"/>
      <c r="BU21" s="478"/>
      <c r="BV21" s="479"/>
      <c r="BW21" s="477"/>
      <c r="BX21" s="478"/>
      <c r="BY21" s="478"/>
      <c r="BZ21" s="478"/>
      <c r="CA21" s="478"/>
      <c r="CB21" s="479"/>
      <c r="CC21" s="477"/>
      <c r="CD21" s="478"/>
      <c r="CE21" s="478"/>
      <c r="CF21" s="478"/>
      <c r="CG21" s="478"/>
      <c r="CH21" s="479"/>
      <c r="CI21" s="19"/>
      <c r="CJ21" s="487"/>
      <c r="CK21" s="488"/>
      <c r="CL21" s="488"/>
      <c r="CM21" s="488"/>
      <c r="CN21" s="488"/>
      <c r="CO21" s="489"/>
    </row>
    <row r="22" spans="1:93" ht="15" customHeight="1">
      <c r="A22" s="19"/>
      <c r="B22" s="375"/>
      <c r="C22" s="378"/>
      <c r="D22" s="376"/>
      <c r="E22" s="499" t="s">
        <v>414</v>
      </c>
      <c r="F22" s="466"/>
      <c r="G22" s="466"/>
      <c r="H22" s="466"/>
      <c r="I22" s="468"/>
      <c r="J22" s="492" t="e">
        <f>IF(AND(Riesgos!#REF!="Media",Riesgos!#REF!="Leve"),CONCATENATE("R",Riesgos!$A$7),"")</f>
        <v>#REF!</v>
      </c>
      <c r="K22" s="466"/>
      <c r="L22" s="493" t="e">
        <f>IF(AND(Riesgos!#REF!="Media",Riesgos!#REF!="Leve"),CONCATENATE("R",Riesgos!$A$11),"")</f>
        <v>#REF!</v>
      </c>
      <c r="M22" s="466"/>
      <c r="N22" s="493" t="e">
        <f>IF(AND(Riesgos!#REF!="Media",Riesgos!#REF!="Leve"),CONCATENATE("R",Riesgos!$A$17),"")</f>
        <v>#REF!</v>
      </c>
      <c r="O22" s="468"/>
      <c r="P22" s="492" t="e">
        <f>IF(AND(Riesgos!#REF!="Media",Riesgos!#REF!="Menor"),CONCATENATE("R",Riesgos!$A$7),"")</f>
        <v>#REF!</v>
      </c>
      <c r="Q22" s="466"/>
      <c r="R22" s="493" t="e">
        <f>IF(AND(Riesgos!#REF!="Media",Riesgos!#REF!="Menor"),CONCATENATE("R",Riesgos!$A$11),"")</f>
        <v>#REF!</v>
      </c>
      <c r="S22" s="466"/>
      <c r="T22" s="493" t="e">
        <f>IF(AND(Riesgos!#REF!="Media",Riesgos!#REF!="Menor"),CONCATENATE("R",Riesgos!$A$17),"")</f>
        <v>#REF!</v>
      </c>
      <c r="U22" s="468"/>
      <c r="V22" s="492" t="e">
        <f>IF(AND(Riesgos!#REF!="Media",Riesgos!#REF!="Moderado"),CONCATENATE("R",Riesgos!$A$7),"")</f>
        <v>#REF!</v>
      </c>
      <c r="W22" s="466"/>
      <c r="X22" s="493" t="e">
        <f>IF(AND(Riesgos!#REF!="Media",Riesgos!#REF!="Moderado"),CONCATENATE("R",Riesgos!$A$11),"")</f>
        <v>#REF!</v>
      </c>
      <c r="Y22" s="466"/>
      <c r="Z22" s="493" t="e">
        <f>IF(AND(Riesgos!#REF!="Media",Riesgos!#REF!="Moderado"),CONCATENATE("R",Riesgos!$A$17),"")</f>
        <v>#REF!</v>
      </c>
      <c r="AA22" s="468"/>
      <c r="AB22" s="465" t="e">
        <f>IF(AND(Riesgos!#REF!="Media",Riesgos!#REF!="Mayor"),CONCATENATE("R",Riesgos!$A$7),"")</f>
        <v>#REF!</v>
      </c>
      <c r="AC22" s="466"/>
      <c r="AD22" s="467" t="e">
        <f>IF(AND(Riesgos!#REF!="Media",Riesgos!#REF!="Mayor"),CONCATENATE("R",Riesgos!$A$11),"")</f>
        <v>#REF!</v>
      </c>
      <c r="AE22" s="466"/>
      <c r="AF22" s="467" t="e">
        <f>IF(AND(Riesgos!#REF!="Media",Riesgos!#REF!="Mayor"),CONCATENATE("R",Riesgos!$A$17),"")</f>
        <v>#REF!</v>
      </c>
      <c r="AG22" s="468"/>
      <c r="AH22" s="469" t="e">
        <f>IF(AND(Riesgos!#REF!="Media",Riesgos!#REF!="Catastrófico"),CONCATENATE("R",Riesgos!$A$7),"")</f>
        <v>#REF!</v>
      </c>
      <c r="AI22" s="466"/>
      <c r="AJ22" s="470" t="e">
        <f>IF(AND(Riesgos!#REF!="Media",Riesgos!#REF!="Catastrófico"),CONCATENATE("R",Riesgos!$A$11),"")</f>
        <v>#REF!</v>
      </c>
      <c r="AK22" s="466"/>
      <c r="AL22" s="470" t="e">
        <f>IF(AND(Riesgos!#REF!="Media",Riesgos!#REF!="Catastrófico"),CONCATENATE("R",Riesgos!$A$17),"")</f>
        <v>#REF!</v>
      </c>
      <c r="AM22" s="468"/>
      <c r="AN22" s="19"/>
      <c r="AO22" s="498" t="s">
        <v>294</v>
      </c>
      <c r="AP22" s="483"/>
      <c r="AQ22" s="483"/>
      <c r="AR22" s="483"/>
      <c r="AS22" s="483"/>
      <c r="AT22" s="484"/>
      <c r="AU22" s="19"/>
      <c r="AV22" s="19"/>
      <c r="AW22" s="375"/>
      <c r="AX22" s="378"/>
      <c r="AY22" s="376"/>
      <c r="AZ22" s="499" t="s">
        <v>355</v>
      </c>
      <c r="BA22" s="466"/>
      <c r="BB22" s="466"/>
      <c r="BC22" s="466"/>
      <c r="BD22" s="468"/>
      <c r="BE22" s="490"/>
      <c r="BF22" s="466"/>
      <c r="BG22" s="491"/>
      <c r="BH22" s="466"/>
      <c r="BI22" s="491"/>
      <c r="BJ22" s="468"/>
      <c r="BK22" s="490"/>
      <c r="BL22" s="466"/>
      <c r="BM22" s="491"/>
      <c r="BN22" s="466"/>
      <c r="BO22" s="491"/>
      <c r="BP22" s="468"/>
      <c r="BQ22" s="492"/>
      <c r="BR22" s="466"/>
      <c r="BS22" s="493"/>
      <c r="BT22" s="466"/>
      <c r="BU22" s="493"/>
      <c r="BV22" s="468"/>
      <c r="BW22" s="465"/>
      <c r="BX22" s="466"/>
      <c r="BY22" s="467"/>
      <c r="BZ22" s="466"/>
      <c r="CA22" s="467"/>
      <c r="CB22" s="468"/>
      <c r="CC22" s="469"/>
      <c r="CD22" s="466"/>
      <c r="CE22" s="470"/>
      <c r="CF22" s="466"/>
      <c r="CG22" s="470"/>
      <c r="CH22" s="468"/>
      <c r="CI22" s="19"/>
      <c r="CJ22" s="498" t="s">
        <v>294</v>
      </c>
      <c r="CK22" s="483"/>
      <c r="CL22" s="483"/>
      <c r="CM22" s="483"/>
      <c r="CN22" s="483"/>
      <c r="CO22" s="484"/>
    </row>
    <row r="23" spans="1:93" ht="15" customHeight="1">
      <c r="A23" s="19"/>
      <c r="B23" s="375"/>
      <c r="C23" s="378"/>
      <c r="D23" s="376"/>
      <c r="E23" s="381"/>
      <c r="F23" s="378"/>
      <c r="G23" s="378"/>
      <c r="H23" s="378"/>
      <c r="I23" s="376"/>
      <c r="J23" s="381"/>
      <c r="K23" s="378"/>
      <c r="L23" s="375"/>
      <c r="M23" s="378"/>
      <c r="N23" s="375"/>
      <c r="O23" s="376"/>
      <c r="P23" s="381"/>
      <c r="Q23" s="378"/>
      <c r="R23" s="375"/>
      <c r="S23" s="378"/>
      <c r="T23" s="375"/>
      <c r="U23" s="376"/>
      <c r="V23" s="381"/>
      <c r="W23" s="378"/>
      <c r="X23" s="375"/>
      <c r="Y23" s="378"/>
      <c r="Z23" s="375"/>
      <c r="AA23" s="376"/>
      <c r="AB23" s="381"/>
      <c r="AC23" s="378"/>
      <c r="AD23" s="375"/>
      <c r="AE23" s="378"/>
      <c r="AF23" s="375"/>
      <c r="AG23" s="376"/>
      <c r="AH23" s="381"/>
      <c r="AI23" s="378"/>
      <c r="AJ23" s="375"/>
      <c r="AK23" s="378"/>
      <c r="AL23" s="375"/>
      <c r="AM23" s="376"/>
      <c r="AN23" s="19"/>
      <c r="AO23" s="485"/>
      <c r="AP23" s="378"/>
      <c r="AQ23" s="378"/>
      <c r="AR23" s="378"/>
      <c r="AS23" s="378"/>
      <c r="AT23" s="486"/>
      <c r="AU23" s="19"/>
      <c r="AV23" s="19"/>
      <c r="AW23" s="375"/>
      <c r="AX23" s="378"/>
      <c r="AY23" s="376"/>
      <c r="AZ23" s="381"/>
      <c r="BA23" s="378"/>
      <c r="BB23" s="378"/>
      <c r="BC23" s="378"/>
      <c r="BD23" s="376"/>
      <c r="BE23" s="381"/>
      <c r="BF23" s="378"/>
      <c r="BG23" s="375"/>
      <c r="BH23" s="378"/>
      <c r="BI23" s="375"/>
      <c r="BJ23" s="376"/>
      <c r="BK23" s="381"/>
      <c r="BL23" s="378"/>
      <c r="BM23" s="375"/>
      <c r="BN23" s="378"/>
      <c r="BO23" s="375"/>
      <c r="BP23" s="376"/>
      <c r="BQ23" s="381"/>
      <c r="BR23" s="378"/>
      <c r="BS23" s="375"/>
      <c r="BT23" s="378"/>
      <c r="BU23" s="375"/>
      <c r="BV23" s="376"/>
      <c r="BW23" s="381"/>
      <c r="BX23" s="378"/>
      <c r="BY23" s="375"/>
      <c r="BZ23" s="378"/>
      <c r="CA23" s="375"/>
      <c r="CB23" s="376"/>
      <c r="CC23" s="381"/>
      <c r="CD23" s="378"/>
      <c r="CE23" s="375"/>
      <c r="CF23" s="378"/>
      <c r="CG23" s="375"/>
      <c r="CH23" s="376"/>
      <c r="CI23" s="19"/>
      <c r="CJ23" s="485"/>
      <c r="CK23" s="378"/>
      <c r="CL23" s="378"/>
      <c r="CM23" s="378"/>
      <c r="CN23" s="378"/>
      <c r="CO23" s="486"/>
    </row>
    <row r="24" spans="1:93" ht="15" customHeight="1">
      <c r="A24" s="19"/>
      <c r="B24" s="375"/>
      <c r="C24" s="378"/>
      <c r="D24" s="376"/>
      <c r="E24" s="381"/>
      <c r="F24" s="378"/>
      <c r="G24" s="378"/>
      <c r="H24" s="378"/>
      <c r="I24" s="376"/>
      <c r="J24" s="494" t="e">
        <f>IF(AND(Riesgos!#REF!="Media",Riesgos!#REF!="Leve"),CONCATENATE("R",Riesgos!$A$23),"")</f>
        <v>#REF!</v>
      </c>
      <c r="K24" s="375"/>
      <c r="L24" s="495" t="e">
        <f>IF(AND(Riesgos!#REF!="Media",Riesgos!#REF!="Leve"),CONCATENATE("R",Riesgos!$A$29),"")</f>
        <v>#REF!</v>
      </c>
      <c r="M24" s="375"/>
      <c r="N24" s="495" t="e">
        <f>IF(AND(Riesgos!#REF!="Media",Riesgos!#REF!="Leve"),CONCATENATE("R",Riesgos!$A$35),"")</f>
        <v>#REF!</v>
      </c>
      <c r="O24" s="376"/>
      <c r="P24" s="494" t="e">
        <f>IF(AND(Riesgos!#REF!="Media",Riesgos!#REF!="Menor"),CONCATENATE("R",Riesgos!$A$23),"")</f>
        <v>#REF!</v>
      </c>
      <c r="Q24" s="375"/>
      <c r="R24" s="495" t="e">
        <f>IF(AND(Riesgos!#REF!="Media",Riesgos!#REF!="Menor"),CONCATENATE("R",Riesgos!$A$29),"")</f>
        <v>#REF!</v>
      </c>
      <c r="S24" s="375"/>
      <c r="T24" s="495" t="e">
        <f>IF(AND(Riesgos!#REF!="Media",Riesgos!#REF!="Menor"),CONCATENATE("R",Riesgos!$A$35),"")</f>
        <v>#REF!</v>
      </c>
      <c r="U24" s="376"/>
      <c r="V24" s="494" t="e">
        <f>IF(AND(Riesgos!#REF!="Media",Riesgos!#REF!="Moderado"),CONCATENATE("R",Riesgos!$A$23),"")</f>
        <v>#REF!</v>
      </c>
      <c r="W24" s="375"/>
      <c r="X24" s="495" t="e">
        <f>IF(AND(Riesgos!#REF!="Media",Riesgos!#REF!="Moderado"),CONCATENATE("R",Riesgos!$A$29),"")</f>
        <v>#REF!</v>
      </c>
      <c r="Y24" s="375"/>
      <c r="Z24" s="495" t="e">
        <f>IF(AND(Riesgos!#REF!="Media",Riesgos!#REF!="Moderado"),CONCATENATE("R",Riesgos!$A$35),"")</f>
        <v>#REF!</v>
      </c>
      <c r="AA24" s="376"/>
      <c r="AB24" s="471" t="e">
        <f>IF(AND(Riesgos!#REF!="Media",Riesgos!#REF!="Mayor"),CONCATENATE("R",Riesgos!$A$23),"")</f>
        <v>#REF!</v>
      </c>
      <c r="AC24" s="375"/>
      <c r="AD24" s="472" t="e">
        <f>IF(AND(Riesgos!#REF!="Media",Riesgos!#REF!="Mayor"),CONCATENATE("R",Riesgos!$A$29),"")</f>
        <v>#REF!</v>
      </c>
      <c r="AE24" s="375"/>
      <c r="AF24" s="472" t="e">
        <f>IF(AND(Riesgos!#REF!="Media",Riesgos!#REF!="Mayor"),CONCATENATE("R",Riesgos!$A$35),"")</f>
        <v>#REF!</v>
      </c>
      <c r="AG24" s="376"/>
      <c r="AH24" s="473" t="e">
        <f>IF(AND(Riesgos!#REF!="Media",Riesgos!#REF!="Catastrófico"),CONCATENATE("R",Riesgos!$A$23),"")</f>
        <v>#REF!</v>
      </c>
      <c r="AI24" s="375"/>
      <c r="AJ24" s="474" t="e">
        <f>IF(AND(Riesgos!#REF!="Media",Riesgos!#REF!="Catastrófico"),CONCATENATE("R",Riesgos!$A$29),"")</f>
        <v>#REF!</v>
      </c>
      <c r="AK24" s="375"/>
      <c r="AL24" s="474" t="e">
        <f>IF(AND(Riesgos!#REF!="Media",Riesgos!#REF!="Catastrófico"),CONCATENATE("R",Riesgos!$A$35),"")</f>
        <v>#REF!</v>
      </c>
      <c r="AM24" s="376"/>
      <c r="AN24" s="19"/>
      <c r="AO24" s="485"/>
      <c r="AP24" s="378"/>
      <c r="AQ24" s="378"/>
      <c r="AR24" s="378"/>
      <c r="AS24" s="378"/>
      <c r="AT24" s="486"/>
      <c r="AU24" s="19"/>
      <c r="AV24" s="19"/>
      <c r="AW24" s="375"/>
      <c r="AX24" s="378"/>
      <c r="AY24" s="376"/>
      <c r="AZ24" s="381"/>
      <c r="BA24" s="378"/>
      <c r="BB24" s="378"/>
      <c r="BC24" s="378"/>
      <c r="BD24" s="376"/>
      <c r="BE24" s="496"/>
      <c r="BF24" s="375"/>
      <c r="BG24" s="497"/>
      <c r="BH24" s="375"/>
      <c r="BI24" s="497"/>
      <c r="BJ24" s="376"/>
      <c r="BK24" s="496"/>
      <c r="BL24" s="375"/>
      <c r="BM24" s="497"/>
      <c r="BN24" s="375"/>
      <c r="BO24" s="497"/>
      <c r="BP24" s="376"/>
      <c r="BQ24" s="494"/>
      <c r="BR24" s="375"/>
      <c r="BS24" s="495"/>
      <c r="BT24" s="375"/>
      <c r="BU24" s="495"/>
      <c r="BV24" s="376"/>
      <c r="BW24" s="471"/>
      <c r="BX24" s="375"/>
      <c r="BY24" s="472"/>
      <c r="BZ24" s="375"/>
      <c r="CA24" s="472"/>
      <c r="CB24" s="376"/>
      <c r="CC24" s="473"/>
      <c r="CD24" s="375"/>
      <c r="CE24" s="474"/>
      <c r="CF24" s="375"/>
      <c r="CG24" s="474"/>
      <c r="CH24" s="376"/>
      <c r="CI24" s="19"/>
      <c r="CJ24" s="485"/>
      <c r="CK24" s="378"/>
      <c r="CL24" s="378"/>
      <c r="CM24" s="378"/>
      <c r="CN24" s="378"/>
      <c r="CO24" s="486"/>
    </row>
    <row r="25" spans="1:93" ht="15" customHeight="1">
      <c r="A25" s="19"/>
      <c r="B25" s="375"/>
      <c r="C25" s="378"/>
      <c r="D25" s="376"/>
      <c r="E25" s="381"/>
      <c r="F25" s="378"/>
      <c r="G25" s="378"/>
      <c r="H25" s="378"/>
      <c r="I25" s="376"/>
      <c r="J25" s="381"/>
      <c r="K25" s="378"/>
      <c r="L25" s="375"/>
      <c r="M25" s="378"/>
      <c r="N25" s="375"/>
      <c r="O25" s="376"/>
      <c r="P25" s="381"/>
      <c r="Q25" s="378"/>
      <c r="R25" s="375"/>
      <c r="S25" s="378"/>
      <c r="T25" s="375"/>
      <c r="U25" s="376"/>
      <c r="V25" s="381"/>
      <c r="W25" s="378"/>
      <c r="X25" s="375"/>
      <c r="Y25" s="378"/>
      <c r="Z25" s="375"/>
      <c r="AA25" s="376"/>
      <c r="AB25" s="381"/>
      <c r="AC25" s="378"/>
      <c r="AD25" s="375"/>
      <c r="AE25" s="378"/>
      <c r="AF25" s="375"/>
      <c r="AG25" s="376"/>
      <c r="AH25" s="381"/>
      <c r="AI25" s="378"/>
      <c r="AJ25" s="375"/>
      <c r="AK25" s="378"/>
      <c r="AL25" s="375"/>
      <c r="AM25" s="376"/>
      <c r="AN25" s="19"/>
      <c r="AO25" s="485"/>
      <c r="AP25" s="378"/>
      <c r="AQ25" s="378"/>
      <c r="AR25" s="378"/>
      <c r="AS25" s="378"/>
      <c r="AT25" s="486"/>
      <c r="AU25" s="19"/>
      <c r="AV25" s="19"/>
      <c r="AW25" s="375"/>
      <c r="AX25" s="378"/>
      <c r="AY25" s="376"/>
      <c r="AZ25" s="381"/>
      <c r="BA25" s="378"/>
      <c r="BB25" s="378"/>
      <c r="BC25" s="378"/>
      <c r="BD25" s="376"/>
      <c r="BE25" s="381"/>
      <c r="BF25" s="378"/>
      <c r="BG25" s="375"/>
      <c r="BH25" s="378"/>
      <c r="BI25" s="375"/>
      <c r="BJ25" s="376"/>
      <c r="BK25" s="381"/>
      <c r="BL25" s="378"/>
      <c r="BM25" s="375"/>
      <c r="BN25" s="378"/>
      <c r="BO25" s="375"/>
      <c r="BP25" s="376"/>
      <c r="BQ25" s="381"/>
      <c r="BR25" s="378"/>
      <c r="BS25" s="375"/>
      <c r="BT25" s="378"/>
      <c r="BU25" s="375"/>
      <c r="BV25" s="376"/>
      <c r="BW25" s="381"/>
      <c r="BX25" s="378"/>
      <c r="BY25" s="375"/>
      <c r="BZ25" s="378"/>
      <c r="CA25" s="375"/>
      <c r="CB25" s="376"/>
      <c r="CC25" s="381"/>
      <c r="CD25" s="378"/>
      <c r="CE25" s="375"/>
      <c r="CF25" s="378"/>
      <c r="CG25" s="375"/>
      <c r="CH25" s="376"/>
      <c r="CI25" s="19"/>
      <c r="CJ25" s="485"/>
      <c r="CK25" s="378"/>
      <c r="CL25" s="378"/>
      <c r="CM25" s="378"/>
      <c r="CN25" s="378"/>
      <c r="CO25" s="486"/>
    </row>
    <row r="26" spans="1:93" ht="15" customHeight="1">
      <c r="A26" s="19"/>
      <c r="B26" s="375"/>
      <c r="C26" s="378"/>
      <c r="D26" s="376"/>
      <c r="E26" s="381"/>
      <c r="F26" s="378"/>
      <c r="G26" s="378"/>
      <c r="H26" s="378"/>
      <c r="I26" s="376"/>
      <c r="J26" s="494" t="e">
        <f>IF(AND(Riesgos!#REF!="Media",Riesgos!#REF!="Leve"),CONCATENATE("R",Riesgos!$A$41),"")</f>
        <v>#REF!</v>
      </c>
      <c r="K26" s="375"/>
      <c r="L26" s="495" t="e">
        <f>IF(AND(Riesgos!#REF!="Media",Riesgos!#REF!="Leve"),CONCATENATE("R",Riesgos!$A$47),"")</f>
        <v>#REF!</v>
      </c>
      <c r="M26" s="375"/>
      <c r="N26" s="495" t="e">
        <f>IF(AND(Riesgos!#REF!="Media",Riesgos!#REF!="Leve"),CONCATENATE("R",Riesgos!$A$53),"")</f>
        <v>#REF!</v>
      </c>
      <c r="O26" s="376"/>
      <c r="P26" s="494" t="e">
        <f>IF(AND(Riesgos!#REF!="Media",Riesgos!#REF!="Menor"),CONCATENATE("R",Riesgos!$A$41),"")</f>
        <v>#REF!</v>
      </c>
      <c r="Q26" s="375"/>
      <c r="R26" s="495" t="e">
        <f>IF(AND(Riesgos!#REF!="Media",Riesgos!#REF!="Menor"),CONCATENATE("R",Riesgos!$A$47),"")</f>
        <v>#REF!</v>
      </c>
      <c r="S26" s="375"/>
      <c r="T26" s="495" t="e">
        <f>IF(AND(Riesgos!#REF!="Media",Riesgos!#REF!="Menor"),CONCATENATE("R",Riesgos!$A$53),"")</f>
        <v>#REF!</v>
      </c>
      <c r="U26" s="376"/>
      <c r="V26" s="494" t="e">
        <f>IF(AND(Riesgos!#REF!="Media",Riesgos!#REF!="Moderado"),CONCATENATE("R",Riesgos!$A$41),"")</f>
        <v>#REF!</v>
      </c>
      <c r="W26" s="375"/>
      <c r="X26" s="495" t="e">
        <f>IF(AND(Riesgos!#REF!="Media",Riesgos!#REF!="Moderado"),CONCATENATE("R",Riesgos!$A$47),"")</f>
        <v>#REF!</v>
      </c>
      <c r="Y26" s="375"/>
      <c r="Z26" s="495" t="e">
        <f>IF(AND(Riesgos!#REF!="Media",Riesgos!#REF!="Moderado"),CONCATENATE("R",Riesgos!$A$53),"")</f>
        <v>#REF!</v>
      </c>
      <c r="AA26" s="376"/>
      <c r="AB26" s="471" t="e">
        <f>IF(AND(Riesgos!#REF!="Media",Riesgos!#REF!="Mayor"),CONCATENATE("R",Riesgos!$A$41),"")</f>
        <v>#REF!</v>
      </c>
      <c r="AC26" s="375"/>
      <c r="AD26" s="472" t="e">
        <f>IF(AND(Riesgos!#REF!="Media",Riesgos!#REF!="Mayor"),CONCATENATE("R",Riesgos!$A$47),"")</f>
        <v>#REF!</v>
      </c>
      <c r="AE26" s="375"/>
      <c r="AF26" s="472" t="e">
        <f>IF(AND(Riesgos!#REF!="Media",Riesgos!#REF!="Mayor"),CONCATENATE("R",Riesgos!$A$53),"")</f>
        <v>#REF!</v>
      </c>
      <c r="AG26" s="376"/>
      <c r="AH26" s="473" t="e">
        <f>IF(AND(Riesgos!#REF!="Media",Riesgos!#REF!="Catastrófico"),CONCATENATE("R",Riesgos!$A$41),"")</f>
        <v>#REF!</v>
      </c>
      <c r="AI26" s="375"/>
      <c r="AJ26" s="474" t="e">
        <f>IF(AND(Riesgos!#REF!="Media",Riesgos!#REF!="Catastrófico"),CONCATENATE("R",Riesgos!$A$47),"")</f>
        <v>#REF!</v>
      </c>
      <c r="AK26" s="375"/>
      <c r="AL26" s="474" t="e">
        <f>IF(AND(Riesgos!#REF!="Media",Riesgos!#REF!="Catastrófico"),CONCATENATE("R",Riesgos!$A$53),"")</f>
        <v>#REF!</v>
      </c>
      <c r="AM26" s="376"/>
      <c r="AN26" s="19"/>
      <c r="AO26" s="485"/>
      <c r="AP26" s="378"/>
      <c r="AQ26" s="378"/>
      <c r="AR26" s="378"/>
      <c r="AS26" s="378"/>
      <c r="AT26" s="486"/>
      <c r="AU26" s="19"/>
      <c r="AV26" s="19"/>
      <c r="AW26" s="375"/>
      <c r="AX26" s="378"/>
      <c r="AY26" s="376"/>
      <c r="AZ26" s="381"/>
      <c r="BA26" s="378"/>
      <c r="BB26" s="378"/>
      <c r="BC26" s="378"/>
      <c r="BD26" s="376"/>
      <c r="BE26" s="496"/>
      <c r="BF26" s="375"/>
      <c r="BG26" s="497"/>
      <c r="BH26" s="375"/>
      <c r="BI26" s="497"/>
      <c r="BJ26" s="376"/>
      <c r="BK26" s="496"/>
      <c r="BL26" s="375"/>
      <c r="BM26" s="497"/>
      <c r="BN26" s="375"/>
      <c r="BO26" s="497"/>
      <c r="BP26" s="376"/>
      <c r="BQ26" s="494"/>
      <c r="BR26" s="375"/>
      <c r="BS26" s="495"/>
      <c r="BT26" s="375"/>
      <c r="BU26" s="495"/>
      <c r="BV26" s="376"/>
      <c r="BW26" s="471"/>
      <c r="BX26" s="375"/>
      <c r="BY26" s="472"/>
      <c r="BZ26" s="375"/>
      <c r="CA26" s="472"/>
      <c r="CB26" s="376"/>
      <c r="CC26" s="473"/>
      <c r="CD26" s="375"/>
      <c r="CE26" s="474"/>
      <c r="CF26" s="375"/>
      <c r="CG26" s="474"/>
      <c r="CH26" s="376"/>
      <c r="CI26" s="19"/>
      <c r="CJ26" s="485"/>
      <c r="CK26" s="378"/>
      <c r="CL26" s="378"/>
      <c r="CM26" s="378"/>
      <c r="CN26" s="378"/>
      <c r="CO26" s="486"/>
    </row>
    <row r="27" spans="1:93" ht="15" customHeight="1">
      <c r="A27" s="19"/>
      <c r="B27" s="375"/>
      <c r="C27" s="378"/>
      <c r="D27" s="376"/>
      <c r="E27" s="381"/>
      <c r="F27" s="378"/>
      <c r="G27" s="378"/>
      <c r="H27" s="378"/>
      <c r="I27" s="376"/>
      <c r="J27" s="381"/>
      <c r="K27" s="378"/>
      <c r="L27" s="375"/>
      <c r="M27" s="378"/>
      <c r="N27" s="375"/>
      <c r="O27" s="376"/>
      <c r="P27" s="381"/>
      <c r="Q27" s="378"/>
      <c r="R27" s="375"/>
      <c r="S27" s="378"/>
      <c r="T27" s="375"/>
      <c r="U27" s="376"/>
      <c r="V27" s="381"/>
      <c r="W27" s="378"/>
      <c r="X27" s="375"/>
      <c r="Y27" s="378"/>
      <c r="Z27" s="375"/>
      <c r="AA27" s="376"/>
      <c r="AB27" s="381"/>
      <c r="AC27" s="378"/>
      <c r="AD27" s="375"/>
      <c r="AE27" s="378"/>
      <c r="AF27" s="375"/>
      <c r="AG27" s="376"/>
      <c r="AH27" s="381"/>
      <c r="AI27" s="378"/>
      <c r="AJ27" s="375"/>
      <c r="AK27" s="378"/>
      <c r="AL27" s="375"/>
      <c r="AM27" s="376"/>
      <c r="AN27" s="19"/>
      <c r="AO27" s="485"/>
      <c r="AP27" s="378"/>
      <c r="AQ27" s="378"/>
      <c r="AR27" s="378"/>
      <c r="AS27" s="378"/>
      <c r="AT27" s="486"/>
      <c r="AU27" s="19"/>
      <c r="AV27" s="19"/>
      <c r="AW27" s="375"/>
      <c r="AX27" s="378"/>
      <c r="AY27" s="376"/>
      <c r="AZ27" s="381"/>
      <c r="BA27" s="378"/>
      <c r="BB27" s="378"/>
      <c r="BC27" s="378"/>
      <c r="BD27" s="376"/>
      <c r="BE27" s="381"/>
      <c r="BF27" s="378"/>
      <c r="BG27" s="375"/>
      <c r="BH27" s="378"/>
      <c r="BI27" s="375"/>
      <c r="BJ27" s="376"/>
      <c r="BK27" s="381"/>
      <c r="BL27" s="378"/>
      <c r="BM27" s="375"/>
      <c r="BN27" s="378"/>
      <c r="BO27" s="375"/>
      <c r="BP27" s="376"/>
      <c r="BQ27" s="381"/>
      <c r="BR27" s="378"/>
      <c r="BS27" s="375"/>
      <c r="BT27" s="378"/>
      <c r="BU27" s="375"/>
      <c r="BV27" s="376"/>
      <c r="BW27" s="381"/>
      <c r="BX27" s="378"/>
      <c r="BY27" s="375"/>
      <c r="BZ27" s="378"/>
      <c r="CA27" s="375"/>
      <c r="CB27" s="376"/>
      <c r="CC27" s="381"/>
      <c r="CD27" s="378"/>
      <c r="CE27" s="375"/>
      <c r="CF27" s="378"/>
      <c r="CG27" s="375"/>
      <c r="CH27" s="376"/>
      <c r="CI27" s="19"/>
      <c r="CJ27" s="485"/>
      <c r="CK27" s="378"/>
      <c r="CL27" s="378"/>
      <c r="CM27" s="378"/>
      <c r="CN27" s="378"/>
      <c r="CO27" s="486"/>
    </row>
    <row r="28" spans="1:93" ht="15" customHeight="1">
      <c r="A28" s="19"/>
      <c r="B28" s="375"/>
      <c r="C28" s="378"/>
      <c r="D28" s="376"/>
      <c r="E28" s="381"/>
      <c r="F28" s="378"/>
      <c r="G28" s="378"/>
      <c r="H28" s="378"/>
      <c r="I28" s="376"/>
      <c r="J28" s="494" t="e">
        <f>IF(AND(Riesgos!#REF!="Media",Riesgos!#REF!="Leve"),CONCATENATE("R",Riesgos!$A$59),"")</f>
        <v>#REF!</v>
      </c>
      <c r="K28" s="375"/>
      <c r="L28" s="495" t="e">
        <f>IF(AND(Riesgos!#REF!="Media",Riesgos!#REF!="Leve"),CONCATENATE("R",Riesgos!$A$65),"")</f>
        <v>#REF!</v>
      </c>
      <c r="M28" s="375"/>
      <c r="N28" s="495" t="e">
        <f>IF(AND(Riesgos!#REF!="Media",Riesgos!#REF!="Leve"),CONCATENATE("R",Riesgos!$A$71),"")</f>
        <v>#REF!</v>
      </c>
      <c r="O28" s="376"/>
      <c r="P28" s="494" t="e">
        <f>IF(AND(Riesgos!#REF!="Media",Riesgos!#REF!="Menor"),CONCATENATE("R",Riesgos!$A$59),"")</f>
        <v>#REF!</v>
      </c>
      <c r="Q28" s="375"/>
      <c r="R28" s="495" t="e">
        <f>IF(AND(Riesgos!#REF!="Media",Riesgos!#REF!="Menor"),CONCATENATE("R",Riesgos!$A$65),"")</f>
        <v>#REF!</v>
      </c>
      <c r="S28" s="375"/>
      <c r="T28" s="495" t="e">
        <f>IF(AND(Riesgos!#REF!="Media",Riesgos!#REF!="Menor"),CONCATENATE("R",Riesgos!$A$71),"")</f>
        <v>#REF!</v>
      </c>
      <c r="U28" s="376"/>
      <c r="V28" s="494" t="e">
        <f>IF(AND(Riesgos!#REF!="Media",Riesgos!#REF!="Moderado"),CONCATENATE("R",Riesgos!$A$59),"")</f>
        <v>#REF!</v>
      </c>
      <c r="W28" s="375"/>
      <c r="X28" s="495" t="e">
        <f>IF(AND(Riesgos!#REF!="Media",Riesgos!#REF!="Moderado"),CONCATENATE("R",Riesgos!$A$65),"")</f>
        <v>#REF!</v>
      </c>
      <c r="Y28" s="375"/>
      <c r="Z28" s="495" t="e">
        <f>IF(AND(Riesgos!#REF!="Media",Riesgos!#REF!="Moderado"),CONCATENATE("R",Riesgos!$A$71),"")</f>
        <v>#REF!</v>
      </c>
      <c r="AA28" s="376"/>
      <c r="AB28" s="471" t="e">
        <f>IF(AND(Riesgos!#REF!="Media",Riesgos!#REF!="Mayor"),CONCATENATE("R",Riesgos!$A$59),"")</f>
        <v>#REF!</v>
      </c>
      <c r="AC28" s="375"/>
      <c r="AD28" s="472" t="e">
        <f>IF(AND(Riesgos!#REF!="Media",Riesgos!#REF!="Mayor"),CONCATENATE("R",Riesgos!$A$65),"")</f>
        <v>#REF!</v>
      </c>
      <c r="AE28" s="375"/>
      <c r="AF28" s="472" t="e">
        <f>IF(AND(Riesgos!#REF!="Media",Riesgos!#REF!="Mayor"),CONCATENATE("R",Riesgos!$A$71),"")</f>
        <v>#REF!</v>
      </c>
      <c r="AG28" s="376"/>
      <c r="AH28" s="473" t="e">
        <f>IF(AND(Riesgos!#REF!="Media",Riesgos!#REF!="Catastrófico"),CONCATENATE("R",Riesgos!$A$59),"")</f>
        <v>#REF!</v>
      </c>
      <c r="AI28" s="375"/>
      <c r="AJ28" s="474" t="e">
        <f>IF(AND(Riesgos!#REF!="Media",Riesgos!#REF!="Catastrófico"),CONCATENATE("R",Riesgos!$A$65),"")</f>
        <v>#REF!</v>
      </c>
      <c r="AK28" s="375"/>
      <c r="AL28" s="474" t="e">
        <f>IF(AND(Riesgos!#REF!="Media",Riesgos!#REF!="Catastrófico"),CONCATENATE("R",Riesgos!$A$71),"")</f>
        <v>#REF!</v>
      </c>
      <c r="AM28" s="376"/>
      <c r="AN28" s="19"/>
      <c r="AO28" s="485"/>
      <c r="AP28" s="378"/>
      <c r="AQ28" s="378"/>
      <c r="AR28" s="378"/>
      <c r="AS28" s="378"/>
      <c r="AT28" s="486"/>
      <c r="AU28" s="19"/>
      <c r="AV28" s="19"/>
      <c r="AW28" s="375"/>
      <c r="AX28" s="378"/>
      <c r="AY28" s="376"/>
      <c r="AZ28" s="381"/>
      <c r="BA28" s="378"/>
      <c r="BB28" s="378"/>
      <c r="BC28" s="378"/>
      <c r="BD28" s="376"/>
      <c r="BE28" s="496"/>
      <c r="BF28" s="375"/>
      <c r="BG28" s="497"/>
      <c r="BH28" s="375"/>
      <c r="BI28" s="497"/>
      <c r="BJ28" s="376"/>
      <c r="BK28" s="496"/>
      <c r="BL28" s="375"/>
      <c r="BM28" s="497"/>
      <c r="BN28" s="375"/>
      <c r="BO28" s="497"/>
      <c r="BP28" s="376"/>
      <c r="BQ28" s="494"/>
      <c r="BR28" s="375"/>
      <c r="BS28" s="495"/>
      <c r="BT28" s="375"/>
      <c r="BU28" s="495"/>
      <c r="BV28" s="376"/>
      <c r="BW28" s="471"/>
      <c r="BX28" s="375"/>
      <c r="BY28" s="472"/>
      <c r="BZ28" s="375"/>
      <c r="CA28" s="472"/>
      <c r="CB28" s="376"/>
      <c r="CC28" s="473"/>
      <c r="CD28" s="375"/>
      <c r="CE28" s="474"/>
      <c r="CF28" s="375"/>
      <c r="CG28" s="474"/>
      <c r="CH28" s="376"/>
      <c r="CI28" s="19"/>
      <c r="CJ28" s="485"/>
      <c r="CK28" s="378"/>
      <c r="CL28" s="378"/>
      <c r="CM28" s="378"/>
      <c r="CN28" s="378"/>
      <c r="CO28" s="486"/>
    </row>
    <row r="29" spans="1:93" ht="15.75" customHeight="1">
      <c r="A29" s="19"/>
      <c r="B29" s="375"/>
      <c r="C29" s="378"/>
      <c r="D29" s="376"/>
      <c r="E29" s="477"/>
      <c r="F29" s="478"/>
      <c r="G29" s="478"/>
      <c r="H29" s="478"/>
      <c r="I29" s="479"/>
      <c r="J29" s="381"/>
      <c r="K29" s="378"/>
      <c r="L29" s="375"/>
      <c r="M29" s="378"/>
      <c r="N29" s="375"/>
      <c r="O29" s="376"/>
      <c r="P29" s="477"/>
      <c r="Q29" s="478"/>
      <c r="R29" s="478"/>
      <c r="S29" s="478"/>
      <c r="T29" s="478"/>
      <c r="U29" s="479"/>
      <c r="V29" s="477"/>
      <c r="W29" s="478"/>
      <c r="X29" s="478"/>
      <c r="Y29" s="478"/>
      <c r="Z29" s="478"/>
      <c r="AA29" s="479"/>
      <c r="AB29" s="477"/>
      <c r="AC29" s="478"/>
      <c r="AD29" s="478"/>
      <c r="AE29" s="478"/>
      <c r="AF29" s="478"/>
      <c r="AG29" s="479"/>
      <c r="AH29" s="477"/>
      <c r="AI29" s="478"/>
      <c r="AJ29" s="478"/>
      <c r="AK29" s="478"/>
      <c r="AL29" s="478"/>
      <c r="AM29" s="479"/>
      <c r="AN29" s="19"/>
      <c r="AO29" s="487"/>
      <c r="AP29" s="488"/>
      <c r="AQ29" s="488"/>
      <c r="AR29" s="488"/>
      <c r="AS29" s="488"/>
      <c r="AT29" s="489"/>
      <c r="AU29" s="19"/>
      <c r="AV29" s="19"/>
      <c r="AW29" s="375"/>
      <c r="AX29" s="378"/>
      <c r="AY29" s="376"/>
      <c r="AZ29" s="477"/>
      <c r="BA29" s="478"/>
      <c r="BB29" s="478"/>
      <c r="BC29" s="478"/>
      <c r="BD29" s="479"/>
      <c r="BE29" s="381"/>
      <c r="BF29" s="378"/>
      <c r="BG29" s="375"/>
      <c r="BH29" s="378"/>
      <c r="BI29" s="375"/>
      <c r="BJ29" s="376"/>
      <c r="BK29" s="477"/>
      <c r="BL29" s="478"/>
      <c r="BM29" s="478"/>
      <c r="BN29" s="478"/>
      <c r="BO29" s="478"/>
      <c r="BP29" s="479"/>
      <c r="BQ29" s="477"/>
      <c r="BR29" s="478"/>
      <c r="BS29" s="478"/>
      <c r="BT29" s="478"/>
      <c r="BU29" s="478"/>
      <c r="BV29" s="479"/>
      <c r="BW29" s="477"/>
      <c r="BX29" s="478"/>
      <c r="BY29" s="478"/>
      <c r="BZ29" s="478"/>
      <c r="CA29" s="478"/>
      <c r="CB29" s="479"/>
      <c r="CC29" s="477"/>
      <c r="CD29" s="478"/>
      <c r="CE29" s="478"/>
      <c r="CF29" s="478"/>
      <c r="CG29" s="478"/>
      <c r="CH29" s="479"/>
      <c r="CI29" s="19"/>
      <c r="CJ29" s="487"/>
      <c r="CK29" s="488"/>
      <c r="CL29" s="488"/>
      <c r="CM29" s="488"/>
      <c r="CN29" s="488"/>
      <c r="CO29" s="489"/>
    </row>
    <row r="30" spans="1:93" ht="15" customHeight="1">
      <c r="A30" s="19"/>
      <c r="B30" s="375"/>
      <c r="C30" s="378"/>
      <c r="D30" s="376"/>
      <c r="E30" s="499" t="s">
        <v>415</v>
      </c>
      <c r="F30" s="466"/>
      <c r="G30" s="466"/>
      <c r="H30" s="466"/>
      <c r="I30" s="466"/>
      <c r="J30" s="502" t="e">
        <f>IF(AND(Riesgos!#REF!="Baja",Riesgos!#REF!="Leve"),CONCATENATE("R",Riesgos!$A$7),"")</f>
        <v>#REF!</v>
      </c>
      <c r="K30" s="466"/>
      <c r="L30" s="503" t="e">
        <f>IF(AND(Riesgos!#REF!="Baja",Riesgos!#REF!="Leve"),CONCATENATE("R",Riesgos!$A$11),"")</f>
        <v>#REF!</v>
      </c>
      <c r="M30" s="466"/>
      <c r="N30" s="503" t="e">
        <f>IF(AND(Riesgos!#REF!="Baja",Riesgos!#REF!="Leve"),CONCATENATE("R",Riesgos!$A$17),"")</f>
        <v>#REF!</v>
      </c>
      <c r="O30" s="468"/>
      <c r="P30" s="493" t="e">
        <f>IF(AND(Riesgos!#REF!="Baja",Riesgos!#REF!="Menor"),CONCATENATE("R",Riesgos!$A$7),"")</f>
        <v>#REF!</v>
      </c>
      <c r="Q30" s="466"/>
      <c r="R30" s="493" t="e">
        <f>IF(AND(Riesgos!#REF!="Baja",Riesgos!#REF!="Menor"),CONCATENATE("R",Riesgos!$A$11),"")</f>
        <v>#REF!</v>
      </c>
      <c r="S30" s="466"/>
      <c r="T30" s="493" t="e">
        <f>IF(AND(Riesgos!#REF!="Baja",Riesgos!#REF!="Menor"),CONCATENATE("R",Riesgos!$A$17),"")</f>
        <v>#REF!</v>
      </c>
      <c r="U30" s="468"/>
      <c r="V30" s="492" t="e">
        <f>IF(AND(Riesgos!#REF!="Baja",Riesgos!#REF!="Moderado"),CONCATENATE("R",Riesgos!$A$7),"")</f>
        <v>#REF!</v>
      </c>
      <c r="W30" s="466"/>
      <c r="X30" s="493" t="e">
        <f>IF(AND(Riesgos!#REF!="Baja",Riesgos!#REF!="Moderado"),CONCATENATE("R",Riesgos!$A$11),"")</f>
        <v>#REF!</v>
      </c>
      <c r="Y30" s="466"/>
      <c r="Z30" s="493" t="e">
        <f>IF(AND(Riesgos!#REF!="Baja",Riesgos!#REF!="Moderado"),CONCATENATE("R",Riesgos!$A$17),"")</f>
        <v>#REF!</v>
      </c>
      <c r="AA30" s="468"/>
      <c r="AB30" s="465" t="e">
        <f>IF(AND(Riesgos!#REF!="Baja",Riesgos!#REF!="Mayor"),CONCATENATE("R",Riesgos!$A$7),"")</f>
        <v>#REF!</v>
      </c>
      <c r="AC30" s="466"/>
      <c r="AD30" s="467" t="e">
        <f>IF(AND(Riesgos!#REF!="Baja",Riesgos!#REF!="Mayor"),CONCATENATE("R",Riesgos!$A$11),"")</f>
        <v>#REF!</v>
      </c>
      <c r="AE30" s="466"/>
      <c r="AF30" s="467" t="e">
        <f>IF(AND(Riesgos!#REF!="Baja",Riesgos!#REF!="Mayor"),CONCATENATE("R",Riesgos!$A$17),"")</f>
        <v>#REF!</v>
      </c>
      <c r="AG30" s="468"/>
      <c r="AH30" s="469" t="e">
        <f>IF(AND(Riesgos!#REF!="Baja",Riesgos!#REF!="Catastrófico"),CONCATENATE("R",Riesgos!$A$7),"")</f>
        <v>#REF!</v>
      </c>
      <c r="AI30" s="466"/>
      <c r="AJ30" s="470" t="e">
        <f>IF(AND(Riesgos!#REF!="Baja",Riesgos!#REF!="Catastrófico"),CONCATENATE("R",Riesgos!$A$11),"")</f>
        <v>#REF!</v>
      </c>
      <c r="AK30" s="466"/>
      <c r="AL30" s="470" t="e">
        <f>IF(AND(Riesgos!#REF!="Baja",Riesgos!#REF!="Catastrófico"),CONCATENATE("R",Riesgos!$A$17),"")</f>
        <v>#REF!</v>
      </c>
      <c r="AM30" s="468"/>
      <c r="AN30" s="19"/>
      <c r="AO30" s="500" t="s">
        <v>395</v>
      </c>
      <c r="AP30" s="483"/>
      <c r="AQ30" s="483"/>
      <c r="AR30" s="483"/>
      <c r="AS30" s="483"/>
      <c r="AT30" s="484"/>
      <c r="AU30" s="19"/>
      <c r="AV30" s="19"/>
      <c r="AW30" s="375"/>
      <c r="AX30" s="378"/>
      <c r="AY30" s="376"/>
      <c r="AZ30" s="499" t="s">
        <v>366</v>
      </c>
      <c r="BA30" s="466"/>
      <c r="BB30" s="466"/>
      <c r="BC30" s="466"/>
      <c r="BD30" s="466"/>
      <c r="BE30" s="490"/>
      <c r="BF30" s="466"/>
      <c r="BG30" s="491"/>
      <c r="BH30" s="466"/>
      <c r="BI30" s="491"/>
      <c r="BJ30" s="468"/>
      <c r="BK30" s="491"/>
      <c r="BL30" s="466"/>
      <c r="BM30" s="491"/>
      <c r="BN30" s="466"/>
      <c r="BO30" s="491"/>
      <c r="BP30" s="468"/>
      <c r="BQ30" s="502"/>
      <c r="BR30" s="466"/>
      <c r="BS30" s="503"/>
      <c r="BT30" s="466"/>
      <c r="BU30" s="503"/>
      <c r="BV30" s="468"/>
      <c r="BW30" s="492"/>
      <c r="BX30" s="466"/>
      <c r="BY30" s="493"/>
      <c r="BZ30" s="466"/>
      <c r="CA30" s="493"/>
      <c r="CB30" s="468"/>
      <c r="CC30" s="465"/>
      <c r="CD30" s="466"/>
      <c r="CE30" s="467"/>
      <c r="CF30" s="466"/>
      <c r="CG30" s="467"/>
      <c r="CH30" s="468"/>
      <c r="CI30" s="19"/>
      <c r="CJ30" s="500" t="s">
        <v>395</v>
      </c>
      <c r="CK30" s="483"/>
      <c r="CL30" s="483"/>
      <c r="CM30" s="483"/>
      <c r="CN30" s="483"/>
      <c r="CO30" s="484"/>
    </row>
    <row r="31" spans="1:93" ht="15" customHeight="1">
      <c r="A31" s="19"/>
      <c r="B31" s="375"/>
      <c r="C31" s="378"/>
      <c r="D31" s="376"/>
      <c r="E31" s="381"/>
      <c r="F31" s="378"/>
      <c r="G31" s="378"/>
      <c r="H31" s="378"/>
      <c r="I31" s="378"/>
      <c r="J31" s="381"/>
      <c r="K31" s="378"/>
      <c r="L31" s="375"/>
      <c r="M31" s="378"/>
      <c r="N31" s="375"/>
      <c r="O31" s="376"/>
      <c r="P31" s="375"/>
      <c r="Q31" s="378"/>
      <c r="R31" s="375"/>
      <c r="S31" s="378"/>
      <c r="T31" s="375"/>
      <c r="U31" s="376"/>
      <c r="V31" s="381"/>
      <c r="W31" s="378"/>
      <c r="X31" s="375"/>
      <c r="Y31" s="378"/>
      <c r="Z31" s="375"/>
      <c r="AA31" s="376"/>
      <c r="AB31" s="381"/>
      <c r="AC31" s="378"/>
      <c r="AD31" s="375"/>
      <c r="AE31" s="378"/>
      <c r="AF31" s="375"/>
      <c r="AG31" s="376"/>
      <c r="AH31" s="381"/>
      <c r="AI31" s="378"/>
      <c r="AJ31" s="375"/>
      <c r="AK31" s="378"/>
      <c r="AL31" s="375"/>
      <c r="AM31" s="376"/>
      <c r="AN31" s="19"/>
      <c r="AO31" s="485"/>
      <c r="AP31" s="378"/>
      <c r="AQ31" s="378"/>
      <c r="AR31" s="378"/>
      <c r="AS31" s="378"/>
      <c r="AT31" s="486"/>
      <c r="AU31" s="19"/>
      <c r="AV31" s="19"/>
      <c r="AW31" s="375"/>
      <c r="AX31" s="378"/>
      <c r="AY31" s="376"/>
      <c r="AZ31" s="381"/>
      <c r="BA31" s="378"/>
      <c r="BB31" s="378"/>
      <c r="BC31" s="378"/>
      <c r="BD31" s="378"/>
      <c r="BE31" s="381"/>
      <c r="BF31" s="378"/>
      <c r="BG31" s="375"/>
      <c r="BH31" s="378"/>
      <c r="BI31" s="375"/>
      <c r="BJ31" s="376"/>
      <c r="BK31" s="375"/>
      <c r="BL31" s="378"/>
      <c r="BM31" s="375"/>
      <c r="BN31" s="378"/>
      <c r="BO31" s="375"/>
      <c r="BP31" s="376"/>
      <c r="BQ31" s="381"/>
      <c r="BR31" s="378"/>
      <c r="BS31" s="375"/>
      <c r="BT31" s="378"/>
      <c r="BU31" s="375"/>
      <c r="BV31" s="376"/>
      <c r="BW31" s="381"/>
      <c r="BX31" s="378"/>
      <c r="BY31" s="375"/>
      <c r="BZ31" s="378"/>
      <c r="CA31" s="375"/>
      <c r="CB31" s="376"/>
      <c r="CC31" s="381"/>
      <c r="CD31" s="378"/>
      <c r="CE31" s="375"/>
      <c r="CF31" s="378"/>
      <c r="CG31" s="375"/>
      <c r="CH31" s="376"/>
      <c r="CI31" s="19"/>
      <c r="CJ31" s="485"/>
      <c r="CK31" s="378"/>
      <c r="CL31" s="378"/>
      <c r="CM31" s="378"/>
      <c r="CN31" s="378"/>
      <c r="CO31" s="486"/>
    </row>
    <row r="32" spans="1:93" ht="15" customHeight="1">
      <c r="A32" s="19"/>
      <c r="B32" s="375"/>
      <c r="C32" s="378"/>
      <c r="D32" s="376"/>
      <c r="E32" s="381"/>
      <c r="F32" s="378"/>
      <c r="G32" s="378"/>
      <c r="H32" s="378"/>
      <c r="I32" s="378"/>
      <c r="J32" s="504" t="e">
        <f>IF(AND(Riesgos!#REF!="Baja",Riesgos!#REF!="Leve"),CONCATENATE("R",Riesgos!$A$23),"")</f>
        <v>#REF!</v>
      </c>
      <c r="K32" s="375"/>
      <c r="L32" s="505" t="e">
        <f>IF(AND(Riesgos!#REF!="Baja",Riesgos!#REF!="Leve"),CONCATENATE("R",Riesgos!$A$29),"")</f>
        <v>#REF!</v>
      </c>
      <c r="M32" s="375"/>
      <c r="N32" s="505" t="e">
        <f>IF(AND(Riesgos!#REF!="Baja",Riesgos!#REF!="Leve"),CONCATENATE("R",Riesgos!$A$35),"")</f>
        <v>#REF!</v>
      </c>
      <c r="O32" s="376"/>
      <c r="P32" s="495" t="e">
        <f>IF(AND(Riesgos!#REF!="Baja",Riesgos!#REF!="Menor"),CONCATENATE("R",Riesgos!$A$23),"")</f>
        <v>#REF!</v>
      </c>
      <c r="Q32" s="375"/>
      <c r="R32" s="495" t="e">
        <f>IF(AND(Riesgos!#REF!="Baja",Riesgos!#REF!="Menor"),CONCATENATE("R",Riesgos!$A$29),"")</f>
        <v>#REF!</v>
      </c>
      <c r="S32" s="375"/>
      <c r="T32" s="495" t="e">
        <f>IF(AND(Riesgos!#REF!="Baja",Riesgos!#REF!="Menor"),CONCATENATE("R",Riesgos!$A$35),"")</f>
        <v>#REF!</v>
      </c>
      <c r="U32" s="376"/>
      <c r="V32" s="494" t="e">
        <f>IF(AND(Riesgos!#REF!="Baja",Riesgos!#REF!="Moderado"),CONCATENATE("R",Riesgos!$A$23),"")</f>
        <v>#REF!</v>
      </c>
      <c r="W32" s="375"/>
      <c r="X32" s="495" t="e">
        <f>IF(AND(Riesgos!#REF!="Baja",Riesgos!#REF!="Moderado"),CONCATENATE("R",Riesgos!$A$29),"")</f>
        <v>#REF!</v>
      </c>
      <c r="Y32" s="375"/>
      <c r="Z32" s="495" t="e">
        <f>IF(AND(Riesgos!#REF!="Baja",Riesgos!#REF!="Moderado"),CONCATENATE("R",Riesgos!$A$35),"")</f>
        <v>#REF!</v>
      </c>
      <c r="AA32" s="376"/>
      <c r="AB32" s="471" t="e">
        <f>IF(AND(Riesgos!#REF!="Baja",Riesgos!#REF!="Mayor"),CONCATENATE("R",Riesgos!$A$23),"")</f>
        <v>#REF!</v>
      </c>
      <c r="AC32" s="375"/>
      <c r="AD32" s="472" t="e">
        <f>IF(AND(Riesgos!#REF!="Baja",Riesgos!#REF!="Mayor"),CONCATENATE("R",Riesgos!$A$29),"")</f>
        <v>#REF!</v>
      </c>
      <c r="AE32" s="375"/>
      <c r="AF32" s="472" t="e">
        <f>IF(AND(Riesgos!#REF!="Baja",Riesgos!#REF!="Mayor"),CONCATENATE("R",Riesgos!$A$35),"")</f>
        <v>#REF!</v>
      </c>
      <c r="AG32" s="376"/>
      <c r="AH32" s="473" t="e">
        <f>IF(AND(Riesgos!#REF!="Baja",Riesgos!#REF!="Catastrófico"),CONCATENATE("R",Riesgos!$A$23),"")</f>
        <v>#REF!</v>
      </c>
      <c r="AI32" s="375"/>
      <c r="AJ32" s="474" t="e">
        <f>IF(AND(Riesgos!#REF!="Baja",Riesgos!#REF!="Catastrófico"),CONCATENATE("R",Riesgos!$A$29),"")</f>
        <v>#REF!</v>
      </c>
      <c r="AK32" s="375"/>
      <c r="AL32" s="474" t="e">
        <f>IF(AND(Riesgos!#REF!="Baja",Riesgos!#REF!="Catastrófico"),CONCATENATE("R",Riesgos!$A$35),"")</f>
        <v>#REF!</v>
      </c>
      <c r="AM32" s="376"/>
      <c r="AN32" s="19"/>
      <c r="AO32" s="485"/>
      <c r="AP32" s="378"/>
      <c r="AQ32" s="378"/>
      <c r="AR32" s="378"/>
      <c r="AS32" s="378"/>
      <c r="AT32" s="486"/>
      <c r="AU32" s="19"/>
      <c r="AV32" s="19"/>
      <c r="AW32" s="375"/>
      <c r="AX32" s="378"/>
      <c r="AY32" s="376"/>
      <c r="AZ32" s="381"/>
      <c r="BA32" s="378"/>
      <c r="BB32" s="378"/>
      <c r="BC32" s="378"/>
      <c r="BD32" s="378"/>
      <c r="BE32" s="496"/>
      <c r="BF32" s="375"/>
      <c r="BG32" s="497"/>
      <c r="BH32" s="375"/>
      <c r="BI32" s="497"/>
      <c r="BJ32" s="376"/>
      <c r="BK32" s="497"/>
      <c r="BL32" s="375"/>
      <c r="BM32" s="497"/>
      <c r="BN32" s="375"/>
      <c r="BO32" s="497"/>
      <c r="BP32" s="376"/>
      <c r="BQ32" s="504"/>
      <c r="BR32" s="375"/>
      <c r="BS32" s="505"/>
      <c r="BT32" s="375"/>
      <c r="BU32" s="505"/>
      <c r="BV32" s="376"/>
      <c r="BW32" s="494"/>
      <c r="BX32" s="375"/>
      <c r="BY32" s="495"/>
      <c r="BZ32" s="375"/>
      <c r="CA32" s="495"/>
      <c r="CB32" s="376"/>
      <c r="CC32" s="471"/>
      <c r="CD32" s="375"/>
      <c r="CE32" s="472"/>
      <c r="CF32" s="375"/>
      <c r="CG32" s="472"/>
      <c r="CH32" s="376"/>
      <c r="CI32" s="19"/>
      <c r="CJ32" s="485"/>
      <c r="CK32" s="378"/>
      <c r="CL32" s="378"/>
      <c r="CM32" s="378"/>
      <c r="CN32" s="378"/>
      <c r="CO32" s="486"/>
    </row>
    <row r="33" spans="1:93" ht="15" customHeight="1">
      <c r="A33" s="19"/>
      <c r="B33" s="375"/>
      <c r="C33" s="378"/>
      <c r="D33" s="376"/>
      <c r="E33" s="381"/>
      <c r="F33" s="378"/>
      <c r="G33" s="378"/>
      <c r="H33" s="378"/>
      <c r="I33" s="378"/>
      <c r="J33" s="381"/>
      <c r="K33" s="378"/>
      <c r="L33" s="375"/>
      <c r="M33" s="378"/>
      <c r="N33" s="375"/>
      <c r="O33" s="376"/>
      <c r="P33" s="375"/>
      <c r="Q33" s="378"/>
      <c r="R33" s="375"/>
      <c r="S33" s="378"/>
      <c r="T33" s="375"/>
      <c r="U33" s="376"/>
      <c r="V33" s="381"/>
      <c r="W33" s="378"/>
      <c r="X33" s="375"/>
      <c r="Y33" s="378"/>
      <c r="Z33" s="375"/>
      <c r="AA33" s="376"/>
      <c r="AB33" s="381"/>
      <c r="AC33" s="378"/>
      <c r="AD33" s="375"/>
      <c r="AE33" s="378"/>
      <c r="AF33" s="375"/>
      <c r="AG33" s="376"/>
      <c r="AH33" s="381"/>
      <c r="AI33" s="378"/>
      <c r="AJ33" s="375"/>
      <c r="AK33" s="378"/>
      <c r="AL33" s="375"/>
      <c r="AM33" s="376"/>
      <c r="AN33" s="19"/>
      <c r="AO33" s="485"/>
      <c r="AP33" s="378"/>
      <c r="AQ33" s="378"/>
      <c r="AR33" s="378"/>
      <c r="AS33" s="378"/>
      <c r="AT33" s="486"/>
      <c r="AU33" s="19"/>
      <c r="AV33" s="19"/>
      <c r="AW33" s="375"/>
      <c r="AX33" s="378"/>
      <c r="AY33" s="376"/>
      <c r="AZ33" s="381"/>
      <c r="BA33" s="378"/>
      <c r="BB33" s="378"/>
      <c r="BC33" s="378"/>
      <c r="BD33" s="378"/>
      <c r="BE33" s="381"/>
      <c r="BF33" s="378"/>
      <c r="BG33" s="375"/>
      <c r="BH33" s="378"/>
      <c r="BI33" s="375"/>
      <c r="BJ33" s="376"/>
      <c r="BK33" s="375"/>
      <c r="BL33" s="378"/>
      <c r="BM33" s="375"/>
      <c r="BN33" s="378"/>
      <c r="BO33" s="375"/>
      <c r="BP33" s="376"/>
      <c r="BQ33" s="381"/>
      <c r="BR33" s="378"/>
      <c r="BS33" s="375"/>
      <c r="BT33" s="378"/>
      <c r="BU33" s="375"/>
      <c r="BV33" s="376"/>
      <c r="BW33" s="381"/>
      <c r="BX33" s="378"/>
      <c r="BY33" s="375"/>
      <c r="BZ33" s="378"/>
      <c r="CA33" s="375"/>
      <c r="CB33" s="376"/>
      <c r="CC33" s="381"/>
      <c r="CD33" s="378"/>
      <c r="CE33" s="375"/>
      <c r="CF33" s="378"/>
      <c r="CG33" s="375"/>
      <c r="CH33" s="376"/>
      <c r="CI33" s="19"/>
      <c r="CJ33" s="485"/>
      <c r="CK33" s="378"/>
      <c r="CL33" s="378"/>
      <c r="CM33" s="378"/>
      <c r="CN33" s="378"/>
      <c r="CO33" s="486"/>
    </row>
    <row r="34" spans="1:93" ht="15" customHeight="1">
      <c r="A34" s="19"/>
      <c r="B34" s="375"/>
      <c r="C34" s="378"/>
      <c r="D34" s="376"/>
      <c r="E34" s="381"/>
      <c r="F34" s="378"/>
      <c r="G34" s="378"/>
      <c r="H34" s="378"/>
      <c r="I34" s="378"/>
      <c r="J34" s="504" t="e">
        <f>IF(AND(Riesgos!#REF!="Baja",Riesgos!#REF!="Leve"),CONCATENATE("R",Riesgos!$A$41),"")</f>
        <v>#REF!</v>
      </c>
      <c r="K34" s="375"/>
      <c r="L34" s="505" t="e">
        <f>IF(AND(Riesgos!#REF!="Baja",Riesgos!#REF!="Leve"),CONCATENATE("R",Riesgos!$A$47),"")</f>
        <v>#REF!</v>
      </c>
      <c r="M34" s="375"/>
      <c r="N34" s="505" t="e">
        <f>IF(AND(Riesgos!#REF!="Baja",Riesgos!#REF!="Leve"),CONCATENATE("R",Riesgos!$A$53),"")</f>
        <v>#REF!</v>
      </c>
      <c r="O34" s="376"/>
      <c r="P34" s="495" t="e">
        <f>IF(AND(Riesgos!#REF!="Baja",Riesgos!#REF!="Menor"),CONCATENATE("R",Riesgos!$A$41),"")</f>
        <v>#REF!</v>
      </c>
      <c r="Q34" s="375"/>
      <c r="R34" s="495" t="e">
        <f>IF(AND(Riesgos!#REF!="Baja",Riesgos!#REF!="Menor"),CONCATENATE("R",Riesgos!$A$47),"")</f>
        <v>#REF!</v>
      </c>
      <c r="S34" s="375"/>
      <c r="T34" s="495" t="e">
        <f>IF(AND(Riesgos!#REF!="Baja",Riesgos!#REF!="Menor"),CONCATENATE("R",Riesgos!$A$53),"")</f>
        <v>#REF!</v>
      </c>
      <c r="U34" s="376"/>
      <c r="V34" s="494" t="e">
        <f>IF(AND(Riesgos!#REF!="Baja",Riesgos!#REF!="Moderado"),CONCATENATE("R",Riesgos!$A$41),"")</f>
        <v>#REF!</v>
      </c>
      <c r="W34" s="375"/>
      <c r="X34" s="495" t="e">
        <f>IF(AND(Riesgos!#REF!="Baja",Riesgos!#REF!="Moderado"),CONCATENATE("R",Riesgos!$A$47),"")</f>
        <v>#REF!</v>
      </c>
      <c r="Y34" s="375"/>
      <c r="Z34" s="495" t="e">
        <f>IF(AND(Riesgos!#REF!="Baja",Riesgos!#REF!="Moderado"),CONCATENATE("R",Riesgos!$A$53),"")</f>
        <v>#REF!</v>
      </c>
      <c r="AA34" s="376"/>
      <c r="AB34" s="471" t="e">
        <f>IF(AND(Riesgos!#REF!="Baja",Riesgos!#REF!="Mayor"),CONCATENATE("R",Riesgos!$A$41),"")</f>
        <v>#REF!</v>
      </c>
      <c r="AC34" s="375"/>
      <c r="AD34" s="472" t="e">
        <f>IF(AND(Riesgos!#REF!="Baja",Riesgos!#REF!="Mayor"),CONCATENATE("R",Riesgos!$A$47),"")</f>
        <v>#REF!</v>
      </c>
      <c r="AE34" s="375"/>
      <c r="AF34" s="472" t="e">
        <f>IF(AND(Riesgos!#REF!="Baja",Riesgos!#REF!="Mayor"),CONCATENATE("R",Riesgos!$A$53),"")</f>
        <v>#REF!</v>
      </c>
      <c r="AG34" s="376"/>
      <c r="AH34" s="473" t="e">
        <f>IF(AND(Riesgos!#REF!="Baja",Riesgos!#REF!="Catastrófico"),CONCATENATE("R",Riesgos!$A$41),"")</f>
        <v>#REF!</v>
      </c>
      <c r="AI34" s="375"/>
      <c r="AJ34" s="474" t="e">
        <f>IF(AND(Riesgos!#REF!="Baja",Riesgos!#REF!="Catastrófico"),CONCATENATE("R",Riesgos!$A$47),"")</f>
        <v>#REF!</v>
      </c>
      <c r="AK34" s="375"/>
      <c r="AL34" s="474" t="e">
        <f>IF(AND(Riesgos!#REF!="Baja",Riesgos!#REF!="Catastrófico"),CONCATENATE("R",Riesgos!$A$53),"")</f>
        <v>#REF!</v>
      </c>
      <c r="AM34" s="376"/>
      <c r="AN34" s="19"/>
      <c r="AO34" s="485"/>
      <c r="AP34" s="378"/>
      <c r="AQ34" s="378"/>
      <c r="AR34" s="378"/>
      <c r="AS34" s="378"/>
      <c r="AT34" s="486"/>
      <c r="AU34" s="19"/>
      <c r="AV34" s="19"/>
      <c r="AW34" s="375"/>
      <c r="AX34" s="378"/>
      <c r="AY34" s="376"/>
      <c r="AZ34" s="381"/>
      <c r="BA34" s="378"/>
      <c r="BB34" s="378"/>
      <c r="BC34" s="378"/>
      <c r="BD34" s="378"/>
      <c r="BE34" s="496"/>
      <c r="BF34" s="375"/>
      <c r="BG34" s="497"/>
      <c r="BH34" s="375"/>
      <c r="BI34" s="497"/>
      <c r="BJ34" s="376"/>
      <c r="BK34" s="497"/>
      <c r="BL34" s="375"/>
      <c r="BM34" s="497"/>
      <c r="BN34" s="375"/>
      <c r="BO34" s="497"/>
      <c r="BP34" s="376"/>
      <c r="BQ34" s="504"/>
      <c r="BR34" s="375"/>
      <c r="BS34" s="505"/>
      <c r="BT34" s="375"/>
      <c r="BU34" s="505"/>
      <c r="BV34" s="376"/>
      <c r="BW34" s="494"/>
      <c r="BX34" s="375"/>
      <c r="BY34" s="495"/>
      <c r="BZ34" s="375"/>
      <c r="CA34" s="495"/>
      <c r="CB34" s="376"/>
      <c r="CC34" s="471"/>
      <c r="CD34" s="375"/>
      <c r="CE34" s="472"/>
      <c r="CF34" s="375"/>
      <c r="CG34" s="472"/>
      <c r="CH34" s="376"/>
      <c r="CI34" s="19"/>
      <c r="CJ34" s="485"/>
      <c r="CK34" s="378"/>
      <c r="CL34" s="378"/>
      <c r="CM34" s="378"/>
      <c r="CN34" s="378"/>
      <c r="CO34" s="486"/>
    </row>
    <row r="35" spans="1:93" ht="15" customHeight="1">
      <c r="A35" s="19"/>
      <c r="B35" s="375"/>
      <c r="C35" s="378"/>
      <c r="D35" s="376"/>
      <c r="E35" s="381"/>
      <c r="F35" s="378"/>
      <c r="G35" s="378"/>
      <c r="H35" s="378"/>
      <c r="I35" s="378"/>
      <c r="J35" s="381"/>
      <c r="K35" s="378"/>
      <c r="L35" s="375"/>
      <c r="M35" s="378"/>
      <c r="N35" s="375"/>
      <c r="O35" s="376"/>
      <c r="P35" s="375"/>
      <c r="Q35" s="378"/>
      <c r="R35" s="375"/>
      <c r="S35" s="378"/>
      <c r="T35" s="375"/>
      <c r="U35" s="376"/>
      <c r="V35" s="381"/>
      <c r="W35" s="378"/>
      <c r="X35" s="375"/>
      <c r="Y35" s="378"/>
      <c r="Z35" s="375"/>
      <c r="AA35" s="376"/>
      <c r="AB35" s="381"/>
      <c r="AC35" s="378"/>
      <c r="AD35" s="375"/>
      <c r="AE35" s="378"/>
      <c r="AF35" s="375"/>
      <c r="AG35" s="376"/>
      <c r="AH35" s="381"/>
      <c r="AI35" s="378"/>
      <c r="AJ35" s="375"/>
      <c r="AK35" s="378"/>
      <c r="AL35" s="375"/>
      <c r="AM35" s="376"/>
      <c r="AN35" s="19"/>
      <c r="AO35" s="485"/>
      <c r="AP35" s="378"/>
      <c r="AQ35" s="378"/>
      <c r="AR35" s="378"/>
      <c r="AS35" s="378"/>
      <c r="AT35" s="486"/>
      <c r="AU35" s="19"/>
      <c r="AV35" s="19"/>
      <c r="AW35" s="375"/>
      <c r="AX35" s="378"/>
      <c r="AY35" s="376"/>
      <c r="AZ35" s="381"/>
      <c r="BA35" s="378"/>
      <c r="BB35" s="378"/>
      <c r="BC35" s="378"/>
      <c r="BD35" s="378"/>
      <c r="BE35" s="381"/>
      <c r="BF35" s="378"/>
      <c r="BG35" s="375"/>
      <c r="BH35" s="378"/>
      <c r="BI35" s="375"/>
      <c r="BJ35" s="376"/>
      <c r="BK35" s="375"/>
      <c r="BL35" s="378"/>
      <c r="BM35" s="375"/>
      <c r="BN35" s="378"/>
      <c r="BO35" s="375"/>
      <c r="BP35" s="376"/>
      <c r="BQ35" s="381"/>
      <c r="BR35" s="378"/>
      <c r="BS35" s="375"/>
      <c r="BT35" s="378"/>
      <c r="BU35" s="375"/>
      <c r="BV35" s="376"/>
      <c r="BW35" s="381"/>
      <c r="BX35" s="378"/>
      <c r="BY35" s="375"/>
      <c r="BZ35" s="378"/>
      <c r="CA35" s="375"/>
      <c r="CB35" s="376"/>
      <c r="CC35" s="381"/>
      <c r="CD35" s="378"/>
      <c r="CE35" s="375"/>
      <c r="CF35" s="378"/>
      <c r="CG35" s="375"/>
      <c r="CH35" s="376"/>
      <c r="CI35" s="19"/>
      <c r="CJ35" s="485"/>
      <c r="CK35" s="378"/>
      <c r="CL35" s="378"/>
      <c r="CM35" s="378"/>
      <c r="CN35" s="378"/>
      <c r="CO35" s="486"/>
    </row>
    <row r="36" spans="1:93" ht="15" customHeight="1">
      <c r="A36" s="19"/>
      <c r="B36" s="375"/>
      <c r="C36" s="378"/>
      <c r="D36" s="376"/>
      <c r="E36" s="381"/>
      <c r="F36" s="378"/>
      <c r="G36" s="378"/>
      <c r="H36" s="378"/>
      <c r="I36" s="378"/>
      <c r="J36" s="504" t="e">
        <f>IF(AND(Riesgos!#REF!="Baja",Riesgos!#REF!="Leve"),CONCATENATE("R",Riesgos!$A$59),"")</f>
        <v>#REF!</v>
      </c>
      <c r="K36" s="375"/>
      <c r="L36" s="505" t="e">
        <f>IF(AND(Riesgos!#REF!="Baja",Riesgos!#REF!="Leve"),CONCATENATE("R",Riesgos!$A$65),"")</f>
        <v>#REF!</v>
      </c>
      <c r="M36" s="375"/>
      <c r="N36" s="505" t="e">
        <f>IF(AND(Riesgos!#REF!="Baja",Riesgos!#REF!="Leve"),CONCATENATE("R",Riesgos!$A$71),"")</f>
        <v>#REF!</v>
      </c>
      <c r="O36" s="376"/>
      <c r="P36" s="495" t="e">
        <f>IF(AND(Riesgos!#REF!="Baja",Riesgos!#REF!="Menor"),CONCATENATE("R",Riesgos!$A$59),"")</f>
        <v>#REF!</v>
      </c>
      <c r="Q36" s="375"/>
      <c r="R36" s="495" t="e">
        <f>IF(AND(Riesgos!#REF!="Baja",Riesgos!#REF!="Menor"),CONCATENATE("R",Riesgos!$A$65),"")</f>
        <v>#REF!</v>
      </c>
      <c r="S36" s="375"/>
      <c r="T36" s="495" t="e">
        <f>IF(AND(Riesgos!#REF!="Baja",Riesgos!#REF!="Menor"),CONCATENATE("R",Riesgos!$A$71),"")</f>
        <v>#REF!</v>
      </c>
      <c r="U36" s="376"/>
      <c r="V36" s="494" t="e">
        <f>IF(AND(Riesgos!#REF!="Baja",Riesgos!#REF!="Moderado"),CONCATENATE("R",Riesgos!$A$59),"")</f>
        <v>#REF!</v>
      </c>
      <c r="W36" s="375"/>
      <c r="X36" s="495" t="e">
        <f>IF(AND(Riesgos!#REF!="Baja",Riesgos!#REF!="Moderado"),CONCATENATE("R",Riesgos!$A$65),"")</f>
        <v>#REF!</v>
      </c>
      <c r="Y36" s="375"/>
      <c r="Z36" s="495" t="e">
        <f>IF(AND(Riesgos!#REF!="Baja",Riesgos!#REF!="Moderado"),CONCATENATE("R",Riesgos!$A$71),"")</f>
        <v>#REF!</v>
      </c>
      <c r="AA36" s="376"/>
      <c r="AB36" s="471" t="e">
        <f>IF(AND(Riesgos!#REF!="Baja",Riesgos!#REF!="Mayor"),CONCATENATE("R",Riesgos!$A$59),"")</f>
        <v>#REF!</v>
      </c>
      <c r="AC36" s="375"/>
      <c r="AD36" s="472" t="e">
        <f>IF(AND(Riesgos!#REF!="Baja",Riesgos!#REF!="Mayor"),CONCATENATE("R",Riesgos!$A$65),"")</f>
        <v>#REF!</v>
      </c>
      <c r="AE36" s="375"/>
      <c r="AF36" s="472" t="e">
        <f>IF(AND(Riesgos!#REF!="Baja",Riesgos!#REF!="Mayor"),CONCATENATE("R",Riesgos!$A$71),"")</f>
        <v>#REF!</v>
      </c>
      <c r="AG36" s="376"/>
      <c r="AH36" s="473" t="e">
        <f>IF(AND(Riesgos!#REF!="Baja",Riesgos!#REF!="Catastrófico"),CONCATENATE("R",Riesgos!$A$59),"")</f>
        <v>#REF!</v>
      </c>
      <c r="AI36" s="375"/>
      <c r="AJ36" s="474" t="e">
        <f>IF(AND(Riesgos!#REF!="Baja",Riesgos!#REF!="Catastrófico"),CONCATENATE("R",Riesgos!$A$65),"")</f>
        <v>#REF!</v>
      </c>
      <c r="AK36" s="375"/>
      <c r="AL36" s="474" t="e">
        <f>IF(AND(Riesgos!#REF!="Baja",Riesgos!#REF!="Catastrófico"),CONCATENATE("R",Riesgos!$A$71),"")</f>
        <v>#REF!</v>
      </c>
      <c r="AM36" s="376"/>
      <c r="AN36" s="19"/>
      <c r="AO36" s="485"/>
      <c r="AP36" s="378"/>
      <c r="AQ36" s="378"/>
      <c r="AR36" s="378"/>
      <c r="AS36" s="378"/>
      <c r="AT36" s="486"/>
      <c r="AU36" s="19"/>
      <c r="AV36" s="19"/>
      <c r="AW36" s="375"/>
      <c r="AX36" s="378"/>
      <c r="AY36" s="376"/>
      <c r="AZ36" s="381"/>
      <c r="BA36" s="378"/>
      <c r="BB36" s="378"/>
      <c r="BC36" s="378"/>
      <c r="BD36" s="378"/>
      <c r="BE36" s="496"/>
      <c r="BF36" s="375"/>
      <c r="BG36" s="497"/>
      <c r="BH36" s="375"/>
      <c r="BI36" s="497"/>
      <c r="BJ36" s="376"/>
      <c r="BK36" s="497"/>
      <c r="BL36" s="375"/>
      <c r="BM36" s="497"/>
      <c r="BN36" s="375"/>
      <c r="BO36" s="497"/>
      <c r="BP36" s="376"/>
      <c r="BQ36" s="504"/>
      <c r="BR36" s="375"/>
      <c r="BS36" s="505"/>
      <c r="BT36" s="375"/>
      <c r="BU36" s="505"/>
      <c r="BV36" s="376"/>
      <c r="BW36" s="494"/>
      <c r="BX36" s="375"/>
      <c r="BY36" s="495"/>
      <c r="BZ36" s="375"/>
      <c r="CA36" s="495"/>
      <c r="CB36" s="376"/>
      <c r="CC36" s="471"/>
      <c r="CD36" s="375"/>
      <c r="CE36" s="472"/>
      <c r="CF36" s="375"/>
      <c r="CG36" s="472"/>
      <c r="CH36" s="376"/>
      <c r="CI36" s="19"/>
      <c r="CJ36" s="485"/>
      <c r="CK36" s="378"/>
      <c r="CL36" s="378"/>
      <c r="CM36" s="378"/>
      <c r="CN36" s="378"/>
      <c r="CO36" s="486"/>
    </row>
    <row r="37" spans="1:93" ht="15.75" customHeight="1">
      <c r="A37" s="19"/>
      <c r="B37" s="375"/>
      <c r="C37" s="378"/>
      <c r="D37" s="376"/>
      <c r="E37" s="477"/>
      <c r="F37" s="478"/>
      <c r="G37" s="478"/>
      <c r="H37" s="478"/>
      <c r="I37" s="478"/>
      <c r="J37" s="477"/>
      <c r="K37" s="478"/>
      <c r="L37" s="478"/>
      <c r="M37" s="478"/>
      <c r="N37" s="478"/>
      <c r="O37" s="479"/>
      <c r="P37" s="478"/>
      <c r="Q37" s="478"/>
      <c r="R37" s="478"/>
      <c r="S37" s="478"/>
      <c r="T37" s="478"/>
      <c r="U37" s="479"/>
      <c r="V37" s="477"/>
      <c r="W37" s="478"/>
      <c r="X37" s="478"/>
      <c r="Y37" s="478"/>
      <c r="Z37" s="478"/>
      <c r="AA37" s="479"/>
      <c r="AB37" s="477"/>
      <c r="AC37" s="478"/>
      <c r="AD37" s="478"/>
      <c r="AE37" s="478"/>
      <c r="AF37" s="478"/>
      <c r="AG37" s="479"/>
      <c r="AH37" s="477"/>
      <c r="AI37" s="478"/>
      <c r="AJ37" s="478"/>
      <c r="AK37" s="478"/>
      <c r="AL37" s="478"/>
      <c r="AM37" s="479"/>
      <c r="AN37" s="19"/>
      <c r="AO37" s="487"/>
      <c r="AP37" s="488"/>
      <c r="AQ37" s="488"/>
      <c r="AR37" s="488"/>
      <c r="AS37" s="488"/>
      <c r="AT37" s="489"/>
      <c r="AU37" s="19"/>
      <c r="AV37" s="19"/>
      <c r="AW37" s="375"/>
      <c r="AX37" s="378"/>
      <c r="AY37" s="376"/>
      <c r="AZ37" s="477"/>
      <c r="BA37" s="478"/>
      <c r="BB37" s="478"/>
      <c r="BC37" s="478"/>
      <c r="BD37" s="478"/>
      <c r="BE37" s="477"/>
      <c r="BF37" s="478"/>
      <c r="BG37" s="478"/>
      <c r="BH37" s="478"/>
      <c r="BI37" s="478"/>
      <c r="BJ37" s="479"/>
      <c r="BK37" s="478"/>
      <c r="BL37" s="478"/>
      <c r="BM37" s="478"/>
      <c r="BN37" s="478"/>
      <c r="BO37" s="478"/>
      <c r="BP37" s="479"/>
      <c r="BQ37" s="477"/>
      <c r="BR37" s="478"/>
      <c r="BS37" s="478"/>
      <c r="BT37" s="478"/>
      <c r="BU37" s="478"/>
      <c r="BV37" s="479"/>
      <c r="BW37" s="477"/>
      <c r="BX37" s="478"/>
      <c r="BY37" s="478"/>
      <c r="BZ37" s="478"/>
      <c r="CA37" s="478"/>
      <c r="CB37" s="479"/>
      <c r="CC37" s="477"/>
      <c r="CD37" s="478"/>
      <c r="CE37" s="478"/>
      <c r="CF37" s="478"/>
      <c r="CG37" s="478"/>
      <c r="CH37" s="479"/>
      <c r="CI37" s="19"/>
      <c r="CJ37" s="487"/>
      <c r="CK37" s="488"/>
      <c r="CL37" s="488"/>
      <c r="CM37" s="488"/>
      <c r="CN37" s="488"/>
      <c r="CO37" s="489"/>
    </row>
    <row r="38" spans="1:93" ht="15" customHeight="1">
      <c r="A38" s="19"/>
      <c r="B38" s="375"/>
      <c r="C38" s="378"/>
      <c r="D38" s="376"/>
      <c r="E38" s="499" t="s">
        <v>416</v>
      </c>
      <c r="F38" s="466"/>
      <c r="G38" s="466"/>
      <c r="H38" s="466"/>
      <c r="I38" s="468"/>
      <c r="J38" s="502" t="e">
        <f>IF(AND(Riesgos!#REF!="Muy Baja",Riesgos!#REF!="Leve"),CONCATENATE("R",Riesgos!$A$7),"")</f>
        <v>#REF!</v>
      </c>
      <c r="K38" s="466"/>
      <c r="L38" s="503" t="e">
        <f>IF(AND(Riesgos!#REF!="Muy Baja",Riesgos!#REF!="Leve"),CONCATENATE("R",Riesgos!$A$11),"")</f>
        <v>#REF!</v>
      </c>
      <c r="M38" s="466"/>
      <c r="N38" s="503" t="e">
        <f>IF(AND(Riesgos!#REF!="Muy Baja",Riesgos!#REF!="Leve"),CONCATENATE("R",Riesgos!$A$17),"")</f>
        <v>#REF!</v>
      </c>
      <c r="O38" s="468"/>
      <c r="P38" s="502" t="e">
        <f>IF(AND(Riesgos!#REF!="Muy Baja",Riesgos!#REF!="Menor"),CONCATENATE("R",Riesgos!$A$7),"")</f>
        <v>#REF!</v>
      </c>
      <c r="Q38" s="466"/>
      <c r="R38" s="503" t="e">
        <f>IF(AND(Riesgos!#REF!="Muy Baja",Riesgos!#REF!="Menor"),CONCATENATE("R",Riesgos!$A$11),"")</f>
        <v>#REF!</v>
      </c>
      <c r="S38" s="466"/>
      <c r="T38" s="503" t="e">
        <f>IF(AND(Riesgos!#REF!="Muy Baja",Riesgos!#REF!="Menor"),CONCATENATE("R",Riesgos!$A$17),"")</f>
        <v>#REF!</v>
      </c>
      <c r="U38" s="468"/>
      <c r="V38" s="492" t="e">
        <f>IF(AND(Riesgos!#REF!="Muy Baja",Riesgos!#REF!="Moderado"),CONCATENATE("R",Riesgos!$A$7),"")</f>
        <v>#REF!</v>
      </c>
      <c r="W38" s="466"/>
      <c r="X38" s="493" t="e">
        <f>IF(AND(Riesgos!#REF!="Muy Baja",Riesgos!#REF!="Moderado"),CONCATENATE("R",Riesgos!$A$11),"")</f>
        <v>#REF!</v>
      </c>
      <c r="Y38" s="466"/>
      <c r="Z38" s="493" t="e">
        <f>IF(AND(Riesgos!#REF!="Muy Baja",Riesgos!#REF!="Moderado"),CONCATENATE("R",Riesgos!$A$17),"")</f>
        <v>#REF!</v>
      </c>
      <c r="AA38" s="468"/>
      <c r="AB38" s="465" t="e">
        <f>IF(AND(Riesgos!#REF!="Muy Baja",Riesgos!#REF!="Mayor"),CONCATENATE("R",Riesgos!$A$7),"")</f>
        <v>#REF!</v>
      </c>
      <c r="AC38" s="466"/>
      <c r="AD38" s="467" t="e">
        <f>IF(AND(Riesgos!#REF!="Muy Baja",Riesgos!#REF!="Mayor"),CONCATENATE("R",Riesgos!$A$11),"")</f>
        <v>#REF!</v>
      </c>
      <c r="AE38" s="466"/>
      <c r="AF38" s="467" t="e">
        <f>IF(AND(Riesgos!#REF!="Muy Baja",Riesgos!#REF!="Mayor"),CONCATENATE("R",Riesgos!$A$17),"")</f>
        <v>#REF!</v>
      </c>
      <c r="AG38" s="468"/>
      <c r="AH38" s="469" t="e">
        <f>IF(AND(Riesgos!#REF!="Muy Baja",Riesgos!#REF!="Catastrófico"),CONCATENATE("R",Riesgos!$A$7),"")</f>
        <v>#REF!</v>
      </c>
      <c r="AI38" s="466"/>
      <c r="AJ38" s="470" t="e">
        <f>IF(AND(Riesgos!#REF!="Muy Baja",Riesgos!#REF!="Catastrófico"),CONCATENATE("R",Riesgos!$A$11),"")</f>
        <v>#REF!</v>
      </c>
      <c r="AK38" s="466"/>
      <c r="AL38" s="470" t="e">
        <f>IF(AND(Riesgos!#REF!="Muy Baja",Riesgos!#REF!="Catastrófico"),CONCATENATE("R",Riesgos!$A$17),"")</f>
        <v>#REF!</v>
      </c>
      <c r="AM38" s="468"/>
      <c r="AN38" s="19"/>
      <c r="AO38" s="19"/>
      <c r="AP38" s="19"/>
      <c r="AQ38" s="19"/>
      <c r="AR38" s="19"/>
      <c r="AS38" s="19"/>
      <c r="AT38" s="19"/>
      <c r="AU38" s="19"/>
      <c r="AV38" s="19"/>
      <c r="AW38" s="375"/>
      <c r="AX38" s="378"/>
      <c r="AY38" s="376"/>
      <c r="AZ38" s="499" t="s">
        <v>375</v>
      </c>
      <c r="BA38" s="466"/>
      <c r="BB38" s="466"/>
      <c r="BC38" s="466"/>
      <c r="BD38" s="468"/>
      <c r="BE38" s="490"/>
      <c r="BF38" s="466"/>
      <c r="BG38" s="491"/>
      <c r="BH38" s="466"/>
      <c r="BI38" s="491"/>
      <c r="BJ38" s="468"/>
      <c r="BK38" s="490"/>
      <c r="BL38" s="466"/>
      <c r="BM38" s="491"/>
      <c r="BN38" s="466"/>
      <c r="BO38" s="491"/>
      <c r="BP38" s="468"/>
      <c r="BQ38" s="502"/>
      <c r="BR38" s="466"/>
      <c r="BS38" s="503"/>
      <c r="BT38" s="466"/>
      <c r="BU38" s="503"/>
      <c r="BV38" s="468"/>
      <c r="BW38" s="502"/>
      <c r="BX38" s="466"/>
      <c r="BY38" s="503"/>
      <c r="BZ38" s="466"/>
      <c r="CA38" s="503"/>
      <c r="CB38" s="468"/>
      <c r="CC38" s="492"/>
      <c r="CD38" s="466"/>
      <c r="CE38" s="493"/>
      <c r="CF38" s="466"/>
      <c r="CG38" s="493"/>
      <c r="CH38" s="468"/>
      <c r="CI38" s="19"/>
      <c r="CJ38" s="19"/>
      <c r="CK38" s="19"/>
      <c r="CL38" s="19"/>
      <c r="CM38" s="19"/>
      <c r="CN38" s="19"/>
      <c r="CO38" s="19"/>
    </row>
    <row r="39" spans="1:93" ht="15" customHeight="1">
      <c r="A39" s="19"/>
      <c r="B39" s="375"/>
      <c r="C39" s="378"/>
      <c r="D39" s="376"/>
      <c r="E39" s="381"/>
      <c r="F39" s="378"/>
      <c r="G39" s="378"/>
      <c r="H39" s="378"/>
      <c r="I39" s="376"/>
      <c r="J39" s="381"/>
      <c r="K39" s="378"/>
      <c r="L39" s="375"/>
      <c r="M39" s="378"/>
      <c r="N39" s="375"/>
      <c r="O39" s="376"/>
      <c r="P39" s="381"/>
      <c r="Q39" s="378"/>
      <c r="R39" s="375"/>
      <c r="S39" s="378"/>
      <c r="T39" s="375"/>
      <c r="U39" s="376"/>
      <c r="V39" s="381"/>
      <c r="W39" s="378"/>
      <c r="X39" s="375"/>
      <c r="Y39" s="378"/>
      <c r="Z39" s="375"/>
      <c r="AA39" s="376"/>
      <c r="AB39" s="381"/>
      <c r="AC39" s="378"/>
      <c r="AD39" s="375"/>
      <c r="AE39" s="378"/>
      <c r="AF39" s="375"/>
      <c r="AG39" s="376"/>
      <c r="AH39" s="381"/>
      <c r="AI39" s="378"/>
      <c r="AJ39" s="375"/>
      <c r="AK39" s="378"/>
      <c r="AL39" s="375"/>
      <c r="AM39" s="376"/>
      <c r="AN39" s="19"/>
      <c r="AO39" s="19"/>
      <c r="AP39" s="19"/>
      <c r="AQ39" s="19"/>
      <c r="AR39" s="19"/>
      <c r="AS39" s="19"/>
      <c r="AT39" s="19"/>
      <c r="AU39" s="19"/>
      <c r="AV39" s="19"/>
      <c r="AW39" s="375"/>
      <c r="AX39" s="378"/>
      <c r="AY39" s="376"/>
      <c r="AZ39" s="381"/>
      <c r="BA39" s="378"/>
      <c r="BB39" s="378"/>
      <c r="BC39" s="378"/>
      <c r="BD39" s="376"/>
      <c r="BE39" s="381"/>
      <c r="BF39" s="378"/>
      <c r="BG39" s="375"/>
      <c r="BH39" s="378"/>
      <c r="BI39" s="375"/>
      <c r="BJ39" s="376"/>
      <c r="BK39" s="381"/>
      <c r="BL39" s="378"/>
      <c r="BM39" s="375"/>
      <c r="BN39" s="378"/>
      <c r="BO39" s="375"/>
      <c r="BP39" s="376"/>
      <c r="BQ39" s="381"/>
      <c r="BR39" s="378"/>
      <c r="BS39" s="375"/>
      <c r="BT39" s="378"/>
      <c r="BU39" s="375"/>
      <c r="BV39" s="376"/>
      <c r="BW39" s="381"/>
      <c r="BX39" s="378"/>
      <c r="BY39" s="375"/>
      <c r="BZ39" s="378"/>
      <c r="CA39" s="375"/>
      <c r="CB39" s="376"/>
      <c r="CC39" s="381"/>
      <c r="CD39" s="378"/>
      <c r="CE39" s="375"/>
      <c r="CF39" s="378"/>
      <c r="CG39" s="375"/>
      <c r="CH39" s="376"/>
      <c r="CI39" s="19"/>
      <c r="CJ39" s="19"/>
      <c r="CK39" s="19"/>
      <c r="CL39" s="19"/>
      <c r="CM39" s="19"/>
      <c r="CN39" s="19"/>
      <c r="CO39" s="19"/>
    </row>
    <row r="40" spans="1:93" ht="15" customHeight="1">
      <c r="A40" s="19"/>
      <c r="B40" s="375"/>
      <c r="C40" s="378"/>
      <c r="D40" s="376"/>
      <c r="E40" s="381"/>
      <c r="F40" s="378"/>
      <c r="G40" s="378"/>
      <c r="H40" s="378"/>
      <c r="I40" s="376"/>
      <c r="J40" s="504" t="e">
        <f>IF(AND(Riesgos!#REF!="Muy Baja",Riesgos!#REF!="Leve"),CONCATENATE("R",Riesgos!$A$23),"")</f>
        <v>#REF!</v>
      </c>
      <c r="K40" s="375"/>
      <c r="L40" s="505" t="e">
        <f>IF(AND(Riesgos!#REF!="Muy Baja",Riesgos!#REF!="Leve"),CONCATENATE("R",Riesgos!$A$29),"")</f>
        <v>#REF!</v>
      </c>
      <c r="M40" s="375"/>
      <c r="N40" s="505" t="e">
        <f>IF(AND(Riesgos!#REF!="Muy Baja",Riesgos!#REF!="Leve"),CONCATENATE("R",Riesgos!$A$35),"")</f>
        <v>#REF!</v>
      </c>
      <c r="O40" s="376"/>
      <c r="P40" s="504" t="e">
        <f>IF(AND(Riesgos!#REF!="Muy Baja",Riesgos!#REF!="Menor"),CONCATENATE("R",Riesgos!$A$23),"")</f>
        <v>#REF!</v>
      </c>
      <c r="Q40" s="375"/>
      <c r="R40" s="505" t="e">
        <f>IF(AND(Riesgos!#REF!="Muy Baja",Riesgos!#REF!="Menor"),CONCATENATE("R",Riesgos!$A$29),"")</f>
        <v>#REF!</v>
      </c>
      <c r="S40" s="375"/>
      <c r="T40" s="505" t="e">
        <f>IF(AND(Riesgos!#REF!="Muy Baja",Riesgos!#REF!="Menor"),CONCATENATE("R",Riesgos!$A$35),"")</f>
        <v>#REF!</v>
      </c>
      <c r="U40" s="376"/>
      <c r="V40" s="494" t="e">
        <f>IF(AND(Riesgos!#REF!="Muy Baja",Riesgos!#REF!="Moderado"),CONCATENATE("R",Riesgos!$A$23),"")</f>
        <v>#REF!</v>
      </c>
      <c r="W40" s="375"/>
      <c r="X40" s="495" t="e">
        <f>IF(AND(Riesgos!#REF!="Muy Baja",Riesgos!#REF!="Moderado"),CONCATENATE("R",Riesgos!$A$29),"")</f>
        <v>#REF!</v>
      </c>
      <c r="Y40" s="375"/>
      <c r="Z40" s="495" t="e">
        <f>IF(AND(Riesgos!#REF!="Muy Baja",Riesgos!#REF!="Moderado"),CONCATENATE("R",Riesgos!$A$35),"")</f>
        <v>#REF!</v>
      </c>
      <c r="AA40" s="376"/>
      <c r="AB40" s="471" t="e">
        <f>IF(AND(Riesgos!#REF!="Muy Baja",Riesgos!#REF!="Mayor"),CONCATENATE("R",Riesgos!$A$23),"")</f>
        <v>#REF!</v>
      </c>
      <c r="AC40" s="375"/>
      <c r="AD40" s="472" t="e">
        <f>IF(AND(Riesgos!#REF!="Muy Baja",Riesgos!#REF!="Mayor"),CONCATENATE("R",Riesgos!$A$29),"")</f>
        <v>#REF!</v>
      </c>
      <c r="AE40" s="375"/>
      <c r="AF40" s="472" t="e">
        <f>IF(AND(Riesgos!#REF!="Muy Baja",Riesgos!#REF!="Mayor"),CONCATENATE("R",Riesgos!$A$35),"")</f>
        <v>#REF!</v>
      </c>
      <c r="AG40" s="376"/>
      <c r="AH40" s="473" t="e">
        <f>IF(AND(Riesgos!#REF!="Muy Baja",Riesgos!#REF!="Catastrófico"),CONCATENATE("R",Riesgos!$A$23),"")</f>
        <v>#REF!</v>
      </c>
      <c r="AI40" s="375"/>
      <c r="AJ40" s="474" t="e">
        <f>IF(AND(Riesgos!#REF!="Muy Baja",Riesgos!#REF!="Catastrófico"),CONCATENATE("R",Riesgos!$A$29),"")</f>
        <v>#REF!</v>
      </c>
      <c r="AK40" s="375"/>
      <c r="AL40" s="474" t="e">
        <f>IF(AND(Riesgos!#REF!="Muy Baja",Riesgos!#REF!="Catastrófico"),CONCATENATE("R",Riesgos!$A$35),"")</f>
        <v>#REF!</v>
      </c>
      <c r="AM40" s="376"/>
      <c r="AN40" s="19"/>
      <c r="AO40" s="19"/>
      <c r="AP40" s="19"/>
      <c r="AQ40" s="19"/>
      <c r="AR40" s="19"/>
      <c r="AS40" s="19"/>
      <c r="AT40" s="19"/>
      <c r="AU40" s="19"/>
      <c r="AV40" s="19"/>
      <c r="AW40" s="375"/>
      <c r="AX40" s="378"/>
      <c r="AY40" s="376"/>
      <c r="AZ40" s="381"/>
      <c r="BA40" s="378"/>
      <c r="BB40" s="378"/>
      <c r="BC40" s="378"/>
      <c r="BD40" s="376"/>
      <c r="BE40" s="496"/>
      <c r="BF40" s="375"/>
      <c r="BG40" s="497"/>
      <c r="BH40" s="375"/>
      <c r="BI40" s="497"/>
      <c r="BJ40" s="376"/>
      <c r="BK40" s="496"/>
      <c r="BL40" s="375"/>
      <c r="BM40" s="497"/>
      <c r="BN40" s="375"/>
      <c r="BO40" s="497"/>
      <c r="BP40" s="376"/>
      <c r="BQ40" s="504"/>
      <c r="BR40" s="375"/>
      <c r="BS40" s="505"/>
      <c r="BT40" s="375"/>
      <c r="BU40" s="505"/>
      <c r="BV40" s="376"/>
      <c r="BW40" s="504"/>
      <c r="BX40" s="375"/>
      <c r="BY40" s="505"/>
      <c r="BZ40" s="375"/>
      <c r="CA40" s="505"/>
      <c r="CB40" s="376"/>
      <c r="CC40" s="494"/>
      <c r="CD40" s="375"/>
      <c r="CE40" s="495"/>
      <c r="CF40" s="375"/>
      <c r="CG40" s="495"/>
      <c r="CH40" s="376"/>
      <c r="CI40" s="19"/>
      <c r="CJ40" s="19"/>
      <c r="CK40" s="19"/>
      <c r="CL40" s="19"/>
      <c r="CM40" s="19"/>
      <c r="CN40" s="19"/>
      <c r="CO40" s="19"/>
    </row>
    <row r="41" spans="1:93" ht="15" customHeight="1">
      <c r="A41" s="19"/>
      <c r="B41" s="375"/>
      <c r="C41" s="378"/>
      <c r="D41" s="376"/>
      <c r="E41" s="381"/>
      <c r="F41" s="378"/>
      <c r="G41" s="378"/>
      <c r="H41" s="378"/>
      <c r="I41" s="376"/>
      <c r="J41" s="381"/>
      <c r="K41" s="378"/>
      <c r="L41" s="375"/>
      <c r="M41" s="378"/>
      <c r="N41" s="375"/>
      <c r="O41" s="376"/>
      <c r="P41" s="381"/>
      <c r="Q41" s="378"/>
      <c r="R41" s="375"/>
      <c r="S41" s="378"/>
      <c r="T41" s="375"/>
      <c r="U41" s="376"/>
      <c r="V41" s="381"/>
      <c r="W41" s="378"/>
      <c r="X41" s="375"/>
      <c r="Y41" s="378"/>
      <c r="Z41" s="375"/>
      <c r="AA41" s="376"/>
      <c r="AB41" s="381"/>
      <c r="AC41" s="378"/>
      <c r="AD41" s="375"/>
      <c r="AE41" s="378"/>
      <c r="AF41" s="375"/>
      <c r="AG41" s="376"/>
      <c r="AH41" s="381"/>
      <c r="AI41" s="378"/>
      <c r="AJ41" s="375"/>
      <c r="AK41" s="378"/>
      <c r="AL41" s="375"/>
      <c r="AM41" s="376"/>
      <c r="AN41" s="19"/>
      <c r="AO41" s="19"/>
      <c r="AP41" s="19"/>
      <c r="AQ41" s="19"/>
      <c r="AR41" s="19"/>
      <c r="AS41" s="19"/>
      <c r="AT41" s="19"/>
      <c r="AU41" s="19"/>
      <c r="AV41" s="19"/>
      <c r="AW41" s="375"/>
      <c r="AX41" s="378"/>
      <c r="AY41" s="376"/>
      <c r="AZ41" s="381"/>
      <c r="BA41" s="378"/>
      <c r="BB41" s="378"/>
      <c r="BC41" s="378"/>
      <c r="BD41" s="376"/>
      <c r="BE41" s="381"/>
      <c r="BF41" s="378"/>
      <c r="BG41" s="375"/>
      <c r="BH41" s="378"/>
      <c r="BI41" s="375"/>
      <c r="BJ41" s="376"/>
      <c r="BK41" s="381"/>
      <c r="BL41" s="378"/>
      <c r="BM41" s="375"/>
      <c r="BN41" s="378"/>
      <c r="BO41" s="375"/>
      <c r="BP41" s="376"/>
      <c r="BQ41" s="381"/>
      <c r="BR41" s="378"/>
      <c r="BS41" s="375"/>
      <c r="BT41" s="378"/>
      <c r="BU41" s="375"/>
      <c r="BV41" s="376"/>
      <c r="BW41" s="381"/>
      <c r="BX41" s="378"/>
      <c r="BY41" s="375"/>
      <c r="BZ41" s="378"/>
      <c r="CA41" s="375"/>
      <c r="CB41" s="376"/>
      <c r="CC41" s="381"/>
      <c r="CD41" s="378"/>
      <c r="CE41" s="375"/>
      <c r="CF41" s="378"/>
      <c r="CG41" s="375"/>
      <c r="CH41" s="376"/>
      <c r="CI41" s="19"/>
      <c r="CJ41" s="19"/>
      <c r="CK41" s="19"/>
      <c r="CL41" s="19"/>
      <c r="CM41" s="19"/>
      <c r="CN41" s="19"/>
      <c r="CO41" s="19"/>
    </row>
    <row r="42" spans="1:93" ht="15" customHeight="1">
      <c r="A42" s="19"/>
      <c r="B42" s="375"/>
      <c r="C42" s="378"/>
      <c r="D42" s="376"/>
      <c r="E42" s="381"/>
      <c r="F42" s="378"/>
      <c r="G42" s="378"/>
      <c r="H42" s="378"/>
      <c r="I42" s="376"/>
      <c r="J42" s="504" t="e">
        <f>IF(AND(Riesgos!#REF!="Muy Baja",Riesgos!#REF!="Leve"),CONCATENATE("R",Riesgos!$A$41),"")</f>
        <v>#REF!</v>
      </c>
      <c r="K42" s="375"/>
      <c r="L42" s="505" t="e">
        <f>IF(AND(Riesgos!#REF!="Muy Baja",Riesgos!#REF!="Leve"),CONCATENATE("R",Riesgos!$A$47),"")</f>
        <v>#REF!</v>
      </c>
      <c r="M42" s="375"/>
      <c r="N42" s="505" t="e">
        <f>IF(AND(Riesgos!#REF!="Muy Baja",Riesgos!#REF!="Leve"),CONCATENATE("R",Riesgos!$A$53),"")</f>
        <v>#REF!</v>
      </c>
      <c r="O42" s="376"/>
      <c r="P42" s="504" t="e">
        <f>IF(AND(Riesgos!#REF!="Muy Baja",Riesgos!#REF!="Menor"),CONCATENATE("R",Riesgos!$A$41),"")</f>
        <v>#REF!</v>
      </c>
      <c r="Q42" s="375"/>
      <c r="R42" s="505" t="e">
        <f>IF(AND(Riesgos!#REF!="Muy Baja",Riesgos!#REF!="Menor"),CONCATENATE("R",Riesgos!$A$47),"")</f>
        <v>#REF!</v>
      </c>
      <c r="S42" s="375"/>
      <c r="T42" s="505" t="e">
        <f>IF(AND(Riesgos!#REF!="Muy Baja",Riesgos!#REF!="Menor"),CONCATENATE("R",Riesgos!$A$53),"")</f>
        <v>#REF!</v>
      </c>
      <c r="U42" s="376"/>
      <c r="V42" s="494" t="e">
        <f>IF(AND(Riesgos!#REF!="Muy Baja",Riesgos!#REF!="Moderado"),CONCATENATE("R",Riesgos!$A$41),"")</f>
        <v>#REF!</v>
      </c>
      <c r="W42" s="375"/>
      <c r="X42" s="495" t="e">
        <f>IF(AND(Riesgos!#REF!="Muy Baja",Riesgos!#REF!="Moderado"),CONCATENATE("R",Riesgos!$A$47),"")</f>
        <v>#REF!</v>
      </c>
      <c r="Y42" s="375"/>
      <c r="Z42" s="495" t="e">
        <f>IF(AND(Riesgos!#REF!="Muy Baja",Riesgos!#REF!="Moderado"),CONCATENATE("R",Riesgos!$A$53),"")</f>
        <v>#REF!</v>
      </c>
      <c r="AA42" s="376"/>
      <c r="AB42" s="471" t="e">
        <f>IF(AND(Riesgos!#REF!="Muy Baja",Riesgos!#REF!="Mayor"),CONCATENATE("R",Riesgos!$A$41),"")</f>
        <v>#REF!</v>
      </c>
      <c r="AC42" s="375"/>
      <c r="AD42" s="472" t="e">
        <f>IF(AND(Riesgos!#REF!="Muy Baja",Riesgos!#REF!="Mayor"),CONCATENATE("R",Riesgos!$A$47),"")</f>
        <v>#REF!</v>
      </c>
      <c r="AE42" s="375"/>
      <c r="AF42" s="472" t="e">
        <f>IF(AND(Riesgos!#REF!="Muy Baja",Riesgos!#REF!="Mayor"),CONCATENATE("R",Riesgos!$A$53),"")</f>
        <v>#REF!</v>
      </c>
      <c r="AG42" s="376"/>
      <c r="AH42" s="473" t="e">
        <f>IF(AND(Riesgos!#REF!="Muy Baja",Riesgos!#REF!="Catastrófico"),CONCATENATE("R",Riesgos!$A$41),"")</f>
        <v>#REF!</v>
      </c>
      <c r="AI42" s="375"/>
      <c r="AJ42" s="474" t="e">
        <f>IF(AND(Riesgos!#REF!="Muy Baja",Riesgos!#REF!="Catastrófico"),CONCATENATE("R",Riesgos!$A$47),"")</f>
        <v>#REF!</v>
      </c>
      <c r="AK42" s="375"/>
      <c r="AL42" s="474" t="e">
        <f>IF(AND(Riesgos!#REF!="Muy Baja",Riesgos!#REF!="Catastrófico"),CONCATENATE("R",Riesgos!$A$53),"")</f>
        <v>#REF!</v>
      </c>
      <c r="AM42" s="376"/>
      <c r="AN42" s="19"/>
      <c r="AO42" s="19"/>
      <c r="AP42" s="19"/>
      <c r="AQ42" s="19"/>
      <c r="AR42" s="19"/>
      <c r="AS42" s="19"/>
      <c r="AT42" s="19"/>
      <c r="AU42" s="19"/>
      <c r="AV42" s="19"/>
      <c r="AW42" s="375"/>
      <c r="AX42" s="378"/>
      <c r="AY42" s="376"/>
      <c r="AZ42" s="381"/>
      <c r="BA42" s="378"/>
      <c r="BB42" s="378"/>
      <c r="BC42" s="378"/>
      <c r="BD42" s="376"/>
      <c r="BE42" s="496"/>
      <c r="BF42" s="375"/>
      <c r="BG42" s="497"/>
      <c r="BH42" s="375"/>
      <c r="BI42" s="497"/>
      <c r="BJ42" s="376"/>
      <c r="BK42" s="496"/>
      <c r="BL42" s="375"/>
      <c r="BM42" s="497"/>
      <c r="BN42" s="375"/>
      <c r="BO42" s="497"/>
      <c r="BP42" s="376"/>
      <c r="BQ42" s="504"/>
      <c r="BR42" s="375"/>
      <c r="BS42" s="505"/>
      <c r="BT42" s="375"/>
      <c r="BU42" s="505"/>
      <c r="BV42" s="376"/>
      <c r="BW42" s="504"/>
      <c r="BX42" s="375"/>
      <c r="BY42" s="505"/>
      <c r="BZ42" s="375"/>
      <c r="CA42" s="505"/>
      <c r="CB42" s="376"/>
      <c r="CC42" s="494"/>
      <c r="CD42" s="375"/>
      <c r="CE42" s="495"/>
      <c r="CF42" s="375"/>
      <c r="CG42" s="495"/>
      <c r="CH42" s="376"/>
      <c r="CI42" s="19"/>
      <c r="CJ42" s="19"/>
      <c r="CK42" s="19"/>
      <c r="CL42" s="19"/>
      <c r="CM42" s="19"/>
      <c r="CN42" s="19"/>
      <c r="CO42" s="19"/>
    </row>
    <row r="43" spans="1:93" ht="15" customHeight="1">
      <c r="A43" s="19"/>
      <c r="B43" s="375"/>
      <c r="C43" s="378"/>
      <c r="D43" s="376"/>
      <c r="E43" s="381"/>
      <c r="F43" s="378"/>
      <c r="G43" s="378"/>
      <c r="H43" s="378"/>
      <c r="I43" s="376"/>
      <c r="J43" s="381"/>
      <c r="K43" s="378"/>
      <c r="L43" s="375"/>
      <c r="M43" s="378"/>
      <c r="N43" s="375"/>
      <c r="O43" s="376"/>
      <c r="P43" s="381"/>
      <c r="Q43" s="378"/>
      <c r="R43" s="375"/>
      <c r="S43" s="378"/>
      <c r="T43" s="375"/>
      <c r="U43" s="376"/>
      <c r="V43" s="381"/>
      <c r="W43" s="378"/>
      <c r="X43" s="375"/>
      <c r="Y43" s="378"/>
      <c r="Z43" s="375"/>
      <c r="AA43" s="376"/>
      <c r="AB43" s="381"/>
      <c r="AC43" s="378"/>
      <c r="AD43" s="375"/>
      <c r="AE43" s="378"/>
      <c r="AF43" s="375"/>
      <c r="AG43" s="376"/>
      <c r="AH43" s="381"/>
      <c r="AI43" s="378"/>
      <c r="AJ43" s="375"/>
      <c r="AK43" s="378"/>
      <c r="AL43" s="375"/>
      <c r="AM43" s="376"/>
      <c r="AN43" s="19"/>
      <c r="AO43" s="19"/>
      <c r="AP43" s="19"/>
      <c r="AQ43" s="19"/>
      <c r="AR43" s="19"/>
      <c r="AS43" s="19"/>
      <c r="AT43" s="19"/>
      <c r="AU43" s="19"/>
      <c r="AV43" s="19"/>
      <c r="AW43" s="375"/>
      <c r="AX43" s="378"/>
      <c r="AY43" s="376"/>
      <c r="AZ43" s="381"/>
      <c r="BA43" s="378"/>
      <c r="BB43" s="378"/>
      <c r="BC43" s="378"/>
      <c r="BD43" s="376"/>
      <c r="BE43" s="381"/>
      <c r="BF43" s="378"/>
      <c r="BG43" s="375"/>
      <c r="BH43" s="378"/>
      <c r="BI43" s="375"/>
      <c r="BJ43" s="376"/>
      <c r="BK43" s="381"/>
      <c r="BL43" s="378"/>
      <c r="BM43" s="375"/>
      <c r="BN43" s="378"/>
      <c r="BO43" s="375"/>
      <c r="BP43" s="376"/>
      <c r="BQ43" s="381"/>
      <c r="BR43" s="378"/>
      <c r="BS43" s="375"/>
      <c r="BT43" s="378"/>
      <c r="BU43" s="375"/>
      <c r="BV43" s="376"/>
      <c r="BW43" s="381"/>
      <c r="BX43" s="378"/>
      <c r="BY43" s="375"/>
      <c r="BZ43" s="378"/>
      <c r="CA43" s="375"/>
      <c r="CB43" s="376"/>
      <c r="CC43" s="381"/>
      <c r="CD43" s="378"/>
      <c r="CE43" s="375"/>
      <c r="CF43" s="378"/>
      <c r="CG43" s="375"/>
      <c r="CH43" s="376"/>
      <c r="CI43" s="19"/>
      <c r="CJ43" s="19"/>
      <c r="CK43" s="19"/>
      <c r="CL43" s="19"/>
      <c r="CM43" s="19"/>
      <c r="CN43" s="19"/>
      <c r="CO43" s="19"/>
    </row>
    <row r="44" spans="1:93" ht="15" customHeight="1">
      <c r="A44" s="19"/>
      <c r="B44" s="375"/>
      <c r="C44" s="378"/>
      <c r="D44" s="376"/>
      <c r="E44" s="381"/>
      <c r="F44" s="378"/>
      <c r="G44" s="378"/>
      <c r="H44" s="378"/>
      <c r="I44" s="376"/>
      <c r="J44" s="504" t="e">
        <f>IF(AND(Riesgos!#REF!="Muy Baja",Riesgos!#REF!="Leve"),CONCATENATE("R",Riesgos!$A$59),"")</f>
        <v>#REF!</v>
      </c>
      <c r="K44" s="375"/>
      <c r="L44" s="505" t="e">
        <f>IF(AND(Riesgos!#REF!="Muy Baja",Riesgos!#REF!="Leve"),CONCATENATE("R",Riesgos!$A$65),"")</f>
        <v>#REF!</v>
      </c>
      <c r="M44" s="375"/>
      <c r="N44" s="505" t="e">
        <f>IF(AND(Riesgos!#REF!="Muy Baja",Riesgos!#REF!="Leve"),CONCATENATE("R",Riesgos!$A$71),"")</f>
        <v>#REF!</v>
      </c>
      <c r="O44" s="376"/>
      <c r="P44" s="504" t="e">
        <f>IF(AND(Riesgos!#REF!="Muy Baja",Riesgos!#REF!="Menor"),CONCATENATE("R",Riesgos!$A$59),"")</f>
        <v>#REF!</v>
      </c>
      <c r="Q44" s="375"/>
      <c r="R44" s="505" t="e">
        <f>IF(AND(Riesgos!#REF!="Muy Baja",Riesgos!#REF!="Menor"),CONCATENATE("R",Riesgos!$A$65),"")</f>
        <v>#REF!</v>
      </c>
      <c r="S44" s="375"/>
      <c r="T44" s="505" t="e">
        <f>IF(AND(Riesgos!#REF!="Muy Baja",Riesgos!#REF!="Menor"),CONCATENATE("R",Riesgos!$A$71),"")</f>
        <v>#REF!</v>
      </c>
      <c r="U44" s="376"/>
      <c r="V44" s="494" t="e">
        <f>IF(AND(Riesgos!#REF!="Muy Baja",Riesgos!#REF!="Moderado"),CONCATENATE("R",Riesgos!$A$59),"")</f>
        <v>#REF!</v>
      </c>
      <c r="W44" s="375"/>
      <c r="X44" s="495" t="e">
        <f>IF(AND(Riesgos!#REF!="Muy Baja",Riesgos!#REF!="Moderado"),CONCATENATE("R",Riesgos!$A$65),"")</f>
        <v>#REF!</v>
      </c>
      <c r="Y44" s="375"/>
      <c r="Z44" s="495" t="e">
        <f>IF(AND(Riesgos!#REF!="Muy Baja",Riesgos!#REF!="Moderado"),CONCATENATE("R",Riesgos!$A$71),"")</f>
        <v>#REF!</v>
      </c>
      <c r="AA44" s="376"/>
      <c r="AB44" s="471" t="e">
        <f>IF(AND(Riesgos!#REF!="Muy Baja",Riesgos!#REF!="Mayor"),CONCATENATE("R",Riesgos!$A$59),"")</f>
        <v>#REF!</v>
      </c>
      <c r="AC44" s="375"/>
      <c r="AD44" s="472" t="e">
        <f>IF(AND(Riesgos!#REF!="Muy Baja",Riesgos!#REF!="Mayor"),CONCATENATE("R",Riesgos!$A$65),"")</f>
        <v>#REF!</v>
      </c>
      <c r="AE44" s="375"/>
      <c r="AF44" s="472" t="e">
        <f>IF(AND(Riesgos!#REF!="Muy Baja",Riesgos!#REF!="Mayor"),CONCATENATE("R",Riesgos!$A$71),"")</f>
        <v>#REF!</v>
      </c>
      <c r="AG44" s="376"/>
      <c r="AH44" s="473" t="e">
        <f>IF(AND(Riesgos!#REF!="Muy Baja",Riesgos!#REF!="Catastrófico"),CONCATENATE("R",Riesgos!$A$59),"")</f>
        <v>#REF!</v>
      </c>
      <c r="AI44" s="375"/>
      <c r="AJ44" s="474" t="e">
        <f>IF(AND(Riesgos!#REF!="Muy Baja",Riesgos!#REF!="Catastrófico"),CONCATENATE("R",Riesgos!$A$65),"")</f>
        <v>#REF!</v>
      </c>
      <c r="AK44" s="375"/>
      <c r="AL44" s="474" t="e">
        <f>IF(AND(Riesgos!#REF!="Muy Baja",Riesgos!#REF!="Catastrófico"),CONCATENATE("R",Riesgos!$A$71),"")</f>
        <v>#REF!</v>
      </c>
      <c r="AM44" s="376"/>
      <c r="AN44" s="19"/>
      <c r="AO44" s="19"/>
      <c r="AP44" s="19"/>
      <c r="AQ44" s="19"/>
      <c r="AR44" s="19"/>
      <c r="AS44" s="19"/>
      <c r="AT44" s="19"/>
      <c r="AU44" s="19"/>
      <c r="AV44" s="19"/>
      <c r="AW44" s="375"/>
      <c r="AX44" s="378"/>
      <c r="AY44" s="376"/>
      <c r="AZ44" s="381"/>
      <c r="BA44" s="378"/>
      <c r="BB44" s="378"/>
      <c r="BC44" s="378"/>
      <c r="BD44" s="376"/>
      <c r="BE44" s="496"/>
      <c r="BF44" s="375"/>
      <c r="BG44" s="497"/>
      <c r="BH44" s="375"/>
      <c r="BI44" s="497"/>
      <c r="BJ44" s="376"/>
      <c r="BK44" s="496"/>
      <c r="BL44" s="375"/>
      <c r="BM44" s="497"/>
      <c r="BN44" s="375"/>
      <c r="BO44" s="497"/>
      <c r="BP44" s="376"/>
      <c r="BQ44" s="504"/>
      <c r="BR44" s="375"/>
      <c r="BS44" s="505"/>
      <c r="BT44" s="375"/>
      <c r="BU44" s="505"/>
      <c r="BV44" s="376"/>
      <c r="BW44" s="504"/>
      <c r="BX44" s="375"/>
      <c r="BY44" s="505"/>
      <c r="BZ44" s="375"/>
      <c r="CA44" s="505"/>
      <c r="CB44" s="376"/>
      <c r="CC44" s="494"/>
      <c r="CD44" s="375"/>
      <c r="CE44" s="495"/>
      <c r="CF44" s="375"/>
      <c r="CG44" s="495"/>
      <c r="CH44" s="376"/>
      <c r="CI44" s="19"/>
      <c r="CJ44" s="19"/>
      <c r="CK44" s="19"/>
      <c r="CL44" s="19"/>
      <c r="CM44" s="19"/>
      <c r="CN44" s="19"/>
      <c r="CO44" s="19"/>
    </row>
    <row r="45" spans="1:93" ht="15.75" customHeight="1">
      <c r="A45" s="19"/>
      <c r="B45" s="375"/>
      <c r="C45" s="378"/>
      <c r="D45" s="376"/>
      <c r="E45" s="477"/>
      <c r="F45" s="478"/>
      <c r="G45" s="478"/>
      <c r="H45" s="478"/>
      <c r="I45" s="479"/>
      <c r="J45" s="477"/>
      <c r="K45" s="478"/>
      <c r="L45" s="478"/>
      <c r="M45" s="478"/>
      <c r="N45" s="478"/>
      <c r="O45" s="479"/>
      <c r="P45" s="477"/>
      <c r="Q45" s="478"/>
      <c r="R45" s="478"/>
      <c r="S45" s="478"/>
      <c r="T45" s="478"/>
      <c r="U45" s="479"/>
      <c r="V45" s="477"/>
      <c r="W45" s="478"/>
      <c r="X45" s="478"/>
      <c r="Y45" s="478"/>
      <c r="Z45" s="478"/>
      <c r="AA45" s="479"/>
      <c r="AB45" s="477"/>
      <c r="AC45" s="478"/>
      <c r="AD45" s="478"/>
      <c r="AE45" s="478"/>
      <c r="AF45" s="478"/>
      <c r="AG45" s="479"/>
      <c r="AH45" s="477"/>
      <c r="AI45" s="478"/>
      <c r="AJ45" s="478"/>
      <c r="AK45" s="478"/>
      <c r="AL45" s="478"/>
      <c r="AM45" s="479"/>
      <c r="AN45" s="19"/>
      <c r="AO45" s="19"/>
      <c r="AP45" s="19"/>
      <c r="AQ45" s="19"/>
      <c r="AR45" s="19"/>
      <c r="AS45" s="19"/>
      <c r="AT45" s="19"/>
      <c r="AU45" s="19"/>
      <c r="AV45" s="19"/>
      <c r="AW45" s="375"/>
      <c r="AX45" s="378"/>
      <c r="AY45" s="376"/>
      <c r="AZ45" s="477"/>
      <c r="BA45" s="478"/>
      <c r="BB45" s="478"/>
      <c r="BC45" s="478"/>
      <c r="BD45" s="479"/>
      <c r="BE45" s="477"/>
      <c r="BF45" s="478"/>
      <c r="BG45" s="478"/>
      <c r="BH45" s="478"/>
      <c r="BI45" s="478"/>
      <c r="BJ45" s="479"/>
      <c r="BK45" s="477"/>
      <c r="BL45" s="478"/>
      <c r="BM45" s="478"/>
      <c r="BN45" s="478"/>
      <c r="BO45" s="478"/>
      <c r="BP45" s="479"/>
      <c r="BQ45" s="477"/>
      <c r="BR45" s="478"/>
      <c r="BS45" s="478"/>
      <c r="BT45" s="478"/>
      <c r="BU45" s="478"/>
      <c r="BV45" s="479"/>
      <c r="BW45" s="477"/>
      <c r="BX45" s="478"/>
      <c r="BY45" s="478"/>
      <c r="BZ45" s="478"/>
      <c r="CA45" s="478"/>
      <c r="CB45" s="479"/>
      <c r="CC45" s="477"/>
      <c r="CD45" s="478"/>
      <c r="CE45" s="478"/>
      <c r="CF45" s="478"/>
      <c r="CG45" s="478"/>
      <c r="CH45" s="479"/>
      <c r="CI45" s="19"/>
      <c r="CJ45" s="19"/>
      <c r="CK45" s="19"/>
      <c r="CL45" s="19"/>
      <c r="CM45" s="19"/>
      <c r="CN45" s="19"/>
      <c r="CO45" s="19"/>
    </row>
    <row r="46" spans="1:93" ht="15.75" customHeight="1">
      <c r="A46" s="19"/>
      <c r="B46" s="19"/>
      <c r="C46" s="19"/>
      <c r="D46" s="19"/>
      <c r="E46" s="19"/>
      <c r="F46" s="19"/>
      <c r="G46" s="19"/>
      <c r="H46" s="19"/>
      <c r="I46" s="19"/>
      <c r="J46" s="499" t="s">
        <v>417</v>
      </c>
      <c r="K46" s="466"/>
      <c r="L46" s="466"/>
      <c r="M46" s="466"/>
      <c r="N46" s="466"/>
      <c r="O46" s="468"/>
      <c r="P46" s="499" t="s">
        <v>418</v>
      </c>
      <c r="Q46" s="466"/>
      <c r="R46" s="466"/>
      <c r="S46" s="466"/>
      <c r="T46" s="466"/>
      <c r="U46" s="468"/>
      <c r="V46" s="499" t="s">
        <v>419</v>
      </c>
      <c r="W46" s="466"/>
      <c r="X46" s="466"/>
      <c r="Y46" s="466"/>
      <c r="Z46" s="466"/>
      <c r="AA46" s="468"/>
      <c r="AB46" s="499" t="s">
        <v>420</v>
      </c>
      <c r="AC46" s="466"/>
      <c r="AD46" s="466"/>
      <c r="AE46" s="466"/>
      <c r="AF46" s="466"/>
      <c r="AG46" s="468"/>
      <c r="AH46" s="499" t="s">
        <v>421</v>
      </c>
      <c r="AI46" s="466"/>
      <c r="AJ46" s="466"/>
      <c r="AK46" s="466"/>
      <c r="AL46" s="466"/>
      <c r="AM46" s="468"/>
      <c r="AN46" s="19"/>
      <c r="AO46" s="19"/>
      <c r="AP46" s="19"/>
      <c r="AQ46" s="19"/>
      <c r="AR46" s="19"/>
      <c r="AS46" s="19"/>
      <c r="AT46" s="19"/>
      <c r="AU46" s="19"/>
      <c r="AV46" s="19"/>
      <c r="AW46" s="19"/>
      <c r="AX46" s="19"/>
      <c r="AY46" s="19"/>
      <c r="AZ46" s="19"/>
      <c r="BA46" s="19"/>
      <c r="BB46" s="19"/>
      <c r="BC46" s="19"/>
      <c r="BD46" s="19"/>
      <c r="BE46" s="509" t="s">
        <v>323</v>
      </c>
      <c r="BF46" s="466"/>
      <c r="BG46" s="466"/>
      <c r="BH46" s="466"/>
      <c r="BI46" s="466"/>
      <c r="BJ46" s="468"/>
      <c r="BK46" s="509" t="s">
        <v>337</v>
      </c>
      <c r="BL46" s="466"/>
      <c r="BM46" s="466"/>
      <c r="BN46" s="466"/>
      <c r="BO46" s="466"/>
      <c r="BP46" s="468"/>
      <c r="BQ46" s="499" t="s">
        <v>294</v>
      </c>
      <c r="BR46" s="466"/>
      <c r="BS46" s="466"/>
      <c r="BT46" s="466"/>
      <c r="BU46" s="466"/>
      <c r="BV46" s="468"/>
      <c r="BW46" s="499" t="s">
        <v>361</v>
      </c>
      <c r="BX46" s="466"/>
      <c r="BY46" s="466"/>
      <c r="BZ46" s="466"/>
      <c r="CA46" s="466"/>
      <c r="CB46" s="468"/>
      <c r="CC46" s="499" t="s">
        <v>371</v>
      </c>
      <c r="CD46" s="466"/>
      <c r="CE46" s="466"/>
      <c r="CF46" s="466"/>
      <c r="CG46" s="466"/>
      <c r="CH46" s="468"/>
      <c r="CI46" s="19"/>
      <c r="CJ46" s="19"/>
      <c r="CK46" s="19"/>
      <c r="CL46" s="19"/>
      <c r="CM46" s="19"/>
      <c r="CN46" s="19"/>
      <c r="CO46" s="19"/>
    </row>
    <row r="47" spans="1:93" ht="15.75" customHeight="1">
      <c r="A47" s="19"/>
      <c r="B47" s="19"/>
      <c r="C47" s="19"/>
      <c r="D47" s="19"/>
      <c r="E47" s="19"/>
      <c r="F47" s="19"/>
      <c r="G47" s="19"/>
      <c r="H47" s="19"/>
      <c r="I47" s="19"/>
      <c r="J47" s="381"/>
      <c r="K47" s="378"/>
      <c r="L47" s="378"/>
      <c r="M47" s="378"/>
      <c r="N47" s="378"/>
      <c r="O47" s="376"/>
      <c r="P47" s="381"/>
      <c r="Q47" s="378"/>
      <c r="R47" s="378"/>
      <c r="S47" s="378"/>
      <c r="T47" s="378"/>
      <c r="U47" s="376"/>
      <c r="V47" s="381"/>
      <c r="W47" s="378"/>
      <c r="X47" s="378"/>
      <c r="Y47" s="378"/>
      <c r="Z47" s="378"/>
      <c r="AA47" s="376"/>
      <c r="AB47" s="381"/>
      <c r="AC47" s="378"/>
      <c r="AD47" s="378"/>
      <c r="AE47" s="378"/>
      <c r="AF47" s="378"/>
      <c r="AG47" s="376"/>
      <c r="AH47" s="381"/>
      <c r="AI47" s="378"/>
      <c r="AJ47" s="378"/>
      <c r="AK47" s="378"/>
      <c r="AL47" s="378"/>
      <c r="AM47" s="376"/>
      <c r="AN47" s="19"/>
      <c r="AO47" s="19"/>
      <c r="AP47" s="19"/>
      <c r="AQ47" s="19"/>
      <c r="AR47" s="19"/>
      <c r="AS47" s="19"/>
      <c r="AT47" s="19"/>
      <c r="AU47" s="19"/>
      <c r="AV47" s="19"/>
      <c r="AW47" s="19"/>
      <c r="AX47" s="19"/>
      <c r="AY47" s="19"/>
      <c r="AZ47" s="19"/>
      <c r="BA47" s="19"/>
      <c r="BB47" s="19"/>
      <c r="BC47" s="19"/>
      <c r="BD47" s="19"/>
      <c r="BE47" s="381"/>
      <c r="BF47" s="378"/>
      <c r="BG47" s="378"/>
      <c r="BH47" s="378"/>
      <c r="BI47" s="378"/>
      <c r="BJ47" s="376"/>
      <c r="BK47" s="381"/>
      <c r="BL47" s="378"/>
      <c r="BM47" s="378"/>
      <c r="BN47" s="378"/>
      <c r="BO47" s="378"/>
      <c r="BP47" s="376"/>
      <c r="BQ47" s="381"/>
      <c r="BR47" s="378"/>
      <c r="BS47" s="378"/>
      <c r="BT47" s="378"/>
      <c r="BU47" s="378"/>
      <c r="BV47" s="376"/>
      <c r="BW47" s="381"/>
      <c r="BX47" s="378"/>
      <c r="BY47" s="378"/>
      <c r="BZ47" s="378"/>
      <c r="CA47" s="378"/>
      <c r="CB47" s="376"/>
      <c r="CC47" s="381"/>
      <c r="CD47" s="378"/>
      <c r="CE47" s="378"/>
      <c r="CF47" s="378"/>
      <c r="CG47" s="378"/>
      <c r="CH47" s="376"/>
      <c r="CI47" s="19"/>
      <c r="CJ47" s="19"/>
      <c r="CK47" s="19"/>
      <c r="CL47" s="19"/>
      <c r="CM47" s="19"/>
      <c r="CN47" s="19"/>
      <c r="CO47" s="19"/>
    </row>
    <row r="48" spans="1:93" ht="15.75" customHeight="1">
      <c r="A48" s="19"/>
      <c r="B48" s="19"/>
      <c r="C48" s="19"/>
      <c r="D48" s="19"/>
      <c r="E48" s="19"/>
      <c r="F48" s="19"/>
      <c r="G48" s="19"/>
      <c r="H48" s="19"/>
      <c r="I48" s="19"/>
      <c r="J48" s="381"/>
      <c r="K48" s="378"/>
      <c r="L48" s="378"/>
      <c r="M48" s="378"/>
      <c r="N48" s="378"/>
      <c r="O48" s="376"/>
      <c r="P48" s="381"/>
      <c r="Q48" s="378"/>
      <c r="R48" s="378"/>
      <c r="S48" s="378"/>
      <c r="T48" s="378"/>
      <c r="U48" s="376"/>
      <c r="V48" s="381"/>
      <c r="W48" s="378"/>
      <c r="X48" s="378"/>
      <c r="Y48" s="378"/>
      <c r="Z48" s="378"/>
      <c r="AA48" s="376"/>
      <c r="AB48" s="381"/>
      <c r="AC48" s="378"/>
      <c r="AD48" s="378"/>
      <c r="AE48" s="378"/>
      <c r="AF48" s="378"/>
      <c r="AG48" s="376"/>
      <c r="AH48" s="381"/>
      <c r="AI48" s="378"/>
      <c r="AJ48" s="378"/>
      <c r="AK48" s="378"/>
      <c r="AL48" s="378"/>
      <c r="AM48" s="376"/>
      <c r="AN48" s="19"/>
      <c r="AO48" s="19"/>
      <c r="AP48" s="19"/>
      <c r="AQ48" s="19"/>
      <c r="AR48" s="19"/>
      <c r="AS48" s="19"/>
      <c r="AT48" s="19"/>
      <c r="AU48" s="19"/>
      <c r="AV48" s="19"/>
      <c r="AW48" s="19"/>
      <c r="AX48" s="19"/>
      <c r="AY48" s="19"/>
      <c r="AZ48" s="19"/>
      <c r="BA48" s="19"/>
      <c r="BB48" s="19"/>
      <c r="BC48" s="19"/>
      <c r="BD48" s="19"/>
      <c r="BE48" s="381"/>
      <c r="BF48" s="378"/>
      <c r="BG48" s="378"/>
      <c r="BH48" s="378"/>
      <c r="BI48" s="378"/>
      <c r="BJ48" s="376"/>
      <c r="BK48" s="381"/>
      <c r="BL48" s="378"/>
      <c r="BM48" s="378"/>
      <c r="BN48" s="378"/>
      <c r="BO48" s="378"/>
      <c r="BP48" s="376"/>
      <c r="BQ48" s="381"/>
      <c r="BR48" s="378"/>
      <c r="BS48" s="378"/>
      <c r="BT48" s="378"/>
      <c r="BU48" s="378"/>
      <c r="BV48" s="376"/>
      <c r="BW48" s="381"/>
      <c r="BX48" s="378"/>
      <c r="BY48" s="378"/>
      <c r="BZ48" s="378"/>
      <c r="CA48" s="378"/>
      <c r="CB48" s="376"/>
      <c r="CC48" s="381"/>
      <c r="CD48" s="378"/>
      <c r="CE48" s="378"/>
      <c r="CF48" s="378"/>
      <c r="CG48" s="378"/>
      <c r="CH48" s="376"/>
      <c r="CI48" s="19"/>
      <c r="CJ48" s="19"/>
      <c r="CK48" s="19"/>
      <c r="CL48" s="19"/>
      <c r="CM48" s="19"/>
      <c r="CN48" s="19"/>
      <c r="CO48" s="19"/>
    </row>
    <row r="49" spans="1:93" ht="15.75" customHeight="1">
      <c r="A49" s="19"/>
      <c r="B49" s="19"/>
      <c r="C49" s="19"/>
      <c r="D49" s="19"/>
      <c r="E49" s="19"/>
      <c r="F49" s="19"/>
      <c r="G49" s="19"/>
      <c r="H49" s="19"/>
      <c r="I49" s="19"/>
      <c r="J49" s="381"/>
      <c r="K49" s="378"/>
      <c r="L49" s="378"/>
      <c r="M49" s="378"/>
      <c r="N49" s="378"/>
      <c r="O49" s="376"/>
      <c r="P49" s="381"/>
      <c r="Q49" s="378"/>
      <c r="R49" s="378"/>
      <c r="S49" s="378"/>
      <c r="T49" s="378"/>
      <c r="U49" s="376"/>
      <c r="V49" s="381"/>
      <c r="W49" s="378"/>
      <c r="X49" s="378"/>
      <c r="Y49" s="378"/>
      <c r="Z49" s="378"/>
      <c r="AA49" s="376"/>
      <c r="AB49" s="381"/>
      <c r="AC49" s="378"/>
      <c r="AD49" s="378"/>
      <c r="AE49" s="378"/>
      <c r="AF49" s="378"/>
      <c r="AG49" s="376"/>
      <c r="AH49" s="381"/>
      <c r="AI49" s="378"/>
      <c r="AJ49" s="378"/>
      <c r="AK49" s="378"/>
      <c r="AL49" s="378"/>
      <c r="AM49" s="376"/>
      <c r="AN49" s="19"/>
      <c r="AO49" s="19"/>
      <c r="AP49" s="19"/>
      <c r="AQ49" s="19"/>
      <c r="AR49" s="19"/>
      <c r="AS49" s="19"/>
      <c r="AT49" s="19"/>
      <c r="AU49" s="19"/>
      <c r="AV49" s="19"/>
      <c r="AW49" s="19"/>
      <c r="AX49" s="19"/>
      <c r="AY49" s="19"/>
      <c r="AZ49" s="19"/>
      <c r="BA49" s="19"/>
      <c r="BB49" s="19"/>
      <c r="BC49" s="19"/>
      <c r="BD49" s="19"/>
      <c r="BE49" s="381"/>
      <c r="BF49" s="378"/>
      <c r="BG49" s="378"/>
      <c r="BH49" s="378"/>
      <c r="BI49" s="378"/>
      <c r="BJ49" s="376"/>
      <c r="BK49" s="381"/>
      <c r="BL49" s="378"/>
      <c r="BM49" s="378"/>
      <c r="BN49" s="378"/>
      <c r="BO49" s="378"/>
      <c r="BP49" s="376"/>
      <c r="BQ49" s="381"/>
      <c r="BR49" s="378"/>
      <c r="BS49" s="378"/>
      <c r="BT49" s="378"/>
      <c r="BU49" s="378"/>
      <c r="BV49" s="376"/>
      <c r="BW49" s="381"/>
      <c r="BX49" s="378"/>
      <c r="BY49" s="378"/>
      <c r="BZ49" s="378"/>
      <c r="CA49" s="378"/>
      <c r="CB49" s="376"/>
      <c r="CC49" s="381"/>
      <c r="CD49" s="378"/>
      <c r="CE49" s="378"/>
      <c r="CF49" s="378"/>
      <c r="CG49" s="378"/>
      <c r="CH49" s="376"/>
      <c r="CI49" s="19"/>
      <c r="CJ49" s="19"/>
      <c r="CK49" s="19"/>
      <c r="CL49" s="19"/>
      <c r="CM49" s="19"/>
      <c r="CN49" s="19"/>
      <c r="CO49" s="19"/>
    </row>
    <row r="50" spans="1:93" ht="15.75" customHeight="1">
      <c r="A50" s="19"/>
      <c r="B50" s="19"/>
      <c r="C50" s="19"/>
      <c r="D50" s="19"/>
      <c r="E50" s="19"/>
      <c r="F50" s="19"/>
      <c r="G50" s="19"/>
      <c r="H50" s="19"/>
      <c r="I50" s="19"/>
      <c r="J50" s="381"/>
      <c r="K50" s="378"/>
      <c r="L50" s="378"/>
      <c r="M50" s="378"/>
      <c r="N50" s="378"/>
      <c r="O50" s="376"/>
      <c r="P50" s="381"/>
      <c r="Q50" s="378"/>
      <c r="R50" s="378"/>
      <c r="S50" s="378"/>
      <c r="T50" s="378"/>
      <c r="U50" s="376"/>
      <c r="V50" s="381"/>
      <c r="W50" s="378"/>
      <c r="X50" s="378"/>
      <c r="Y50" s="378"/>
      <c r="Z50" s="378"/>
      <c r="AA50" s="376"/>
      <c r="AB50" s="381"/>
      <c r="AC50" s="378"/>
      <c r="AD50" s="378"/>
      <c r="AE50" s="378"/>
      <c r="AF50" s="378"/>
      <c r="AG50" s="376"/>
      <c r="AH50" s="381"/>
      <c r="AI50" s="378"/>
      <c r="AJ50" s="378"/>
      <c r="AK50" s="378"/>
      <c r="AL50" s="378"/>
      <c r="AM50" s="376"/>
      <c r="AN50" s="19"/>
      <c r="AO50" s="19"/>
      <c r="AP50" s="19"/>
      <c r="AQ50" s="19"/>
      <c r="AR50" s="19"/>
      <c r="AS50" s="19"/>
      <c r="AT50" s="19"/>
      <c r="AU50" s="19"/>
      <c r="AV50" s="19"/>
      <c r="AW50" s="19"/>
      <c r="AX50" s="19"/>
      <c r="AY50" s="19"/>
      <c r="AZ50" s="19"/>
      <c r="BA50" s="19"/>
      <c r="BB50" s="19"/>
      <c r="BC50" s="19"/>
      <c r="BD50" s="19"/>
      <c r="BE50" s="381"/>
      <c r="BF50" s="378"/>
      <c r="BG50" s="378"/>
      <c r="BH50" s="378"/>
      <c r="BI50" s="378"/>
      <c r="BJ50" s="376"/>
      <c r="BK50" s="381"/>
      <c r="BL50" s="378"/>
      <c r="BM50" s="378"/>
      <c r="BN50" s="378"/>
      <c r="BO50" s="378"/>
      <c r="BP50" s="376"/>
      <c r="BQ50" s="381"/>
      <c r="BR50" s="378"/>
      <c r="BS50" s="378"/>
      <c r="BT50" s="378"/>
      <c r="BU50" s="378"/>
      <c r="BV50" s="376"/>
      <c r="BW50" s="381"/>
      <c r="BX50" s="378"/>
      <c r="BY50" s="378"/>
      <c r="BZ50" s="378"/>
      <c r="CA50" s="378"/>
      <c r="CB50" s="376"/>
      <c r="CC50" s="381"/>
      <c r="CD50" s="378"/>
      <c r="CE50" s="378"/>
      <c r="CF50" s="378"/>
      <c r="CG50" s="378"/>
      <c r="CH50" s="376"/>
      <c r="CI50" s="19"/>
      <c r="CJ50" s="19"/>
      <c r="CK50" s="19"/>
      <c r="CL50" s="19"/>
      <c r="CM50" s="19"/>
      <c r="CN50" s="19"/>
      <c r="CO50" s="19"/>
    </row>
    <row r="51" spans="1:93" ht="15.75" customHeight="1">
      <c r="A51" s="19"/>
      <c r="B51" s="19"/>
      <c r="C51" s="19"/>
      <c r="D51" s="19"/>
      <c r="E51" s="19"/>
      <c r="F51" s="19"/>
      <c r="G51" s="19"/>
      <c r="H51" s="19"/>
      <c r="I51" s="19"/>
      <c r="J51" s="477"/>
      <c r="K51" s="478"/>
      <c r="L51" s="478"/>
      <c r="M51" s="478"/>
      <c r="N51" s="478"/>
      <c r="O51" s="479"/>
      <c r="P51" s="477"/>
      <c r="Q51" s="478"/>
      <c r="R51" s="478"/>
      <c r="S51" s="478"/>
      <c r="T51" s="478"/>
      <c r="U51" s="479"/>
      <c r="V51" s="477"/>
      <c r="W51" s="478"/>
      <c r="X51" s="478"/>
      <c r="Y51" s="478"/>
      <c r="Z51" s="478"/>
      <c r="AA51" s="479"/>
      <c r="AB51" s="477"/>
      <c r="AC51" s="478"/>
      <c r="AD51" s="478"/>
      <c r="AE51" s="478"/>
      <c r="AF51" s="478"/>
      <c r="AG51" s="479"/>
      <c r="AH51" s="477"/>
      <c r="AI51" s="478"/>
      <c r="AJ51" s="478"/>
      <c r="AK51" s="478"/>
      <c r="AL51" s="478"/>
      <c r="AM51" s="479"/>
      <c r="AN51" s="19"/>
      <c r="AO51" s="19"/>
      <c r="AP51" s="19"/>
      <c r="AQ51" s="19"/>
      <c r="AR51" s="19"/>
      <c r="AS51" s="19"/>
      <c r="AT51" s="19"/>
      <c r="AU51" s="19"/>
      <c r="AV51" s="19"/>
      <c r="AW51" s="19"/>
      <c r="AX51" s="19"/>
      <c r="AY51" s="19"/>
      <c r="AZ51" s="19"/>
      <c r="BA51" s="19"/>
      <c r="BB51" s="19"/>
      <c r="BC51" s="19"/>
      <c r="BD51" s="19"/>
      <c r="BE51" s="477"/>
      <c r="BF51" s="478"/>
      <c r="BG51" s="478"/>
      <c r="BH51" s="478"/>
      <c r="BI51" s="478"/>
      <c r="BJ51" s="479"/>
      <c r="BK51" s="477"/>
      <c r="BL51" s="478"/>
      <c r="BM51" s="478"/>
      <c r="BN51" s="478"/>
      <c r="BO51" s="478"/>
      <c r="BP51" s="479"/>
      <c r="BQ51" s="477"/>
      <c r="BR51" s="478"/>
      <c r="BS51" s="478"/>
      <c r="BT51" s="478"/>
      <c r="BU51" s="478"/>
      <c r="BV51" s="479"/>
      <c r="BW51" s="477"/>
      <c r="BX51" s="478"/>
      <c r="BY51" s="478"/>
      <c r="BZ51" s="478"/>
      <c r="CA51" s="478"/>
      <c r="CB51" s="479"/>
      <c r="CC51" s="477"/>
      <c r="CD51" s="478"/>
      <c r="CE51" s="478"/>
      <c r="CF51" s="478"/>
      <c r="CG51" s="478"/>
      <c r="CH51" s="479"/>
      <c r="CI51" s="19"/>
      <c r="CJ51" s="19"/>
      <c r="CK51" s="19"/>
      <c r="CL51" s="19"/>
      <c r="CM51" s="19"/>
      <c r="CN51" s="19"/>
      <c r="CO51" s="19"/>
    </row>
    <row r="52" spans="1:93"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row>
    <row r="53" spans="1:93" ht="15" customHeight="1">
      <c r="A53" s="19"/>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row>
    <row r="54" spans="1:93" ht="15" customHeight="1">
      <c r="A54" s="19"/>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row>
    <row r="55" spans="1:93"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row>
    <row r="56" spans="1:93"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row>
    <row r="57" spans="1:93"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row>
    <row r="58" spans="1:93"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row>
    <row r="59" spans="1:93"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row>
    <row r="60" spans="1:93"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row>
    <row r="61" spans="1:93"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row>
    <row r="62" spans="1:93"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row>
    <row r="63" spans="1:93"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row>
    <row r="64" spans="1:93"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row>
    <row r="65" spans="1:80"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row>
    <row r="66" spans="1:80"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row>
    <row r="67" spans="1:80"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row>
    <row r="68" spans="1:80"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row>
    <row r="69" spans="1:80"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row>
    <row r="70" spans="1:80"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row>
    <row r="71" spans="1:80"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row>
    <row r="72" spans="1:80"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row>
    <row r="73" spans="1:80"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row>
    <row r="74" spans="1:80"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row>
    <row r="75" spans="1:80"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row>
    <row r="76" spans="1:80"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row>
    <row r="77" spans="1:80"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row>
    <row r="78" spans="1:80"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row>
    <row r="79" spans="1:80"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row>
    <row r="80" spans="1:80"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row>
    <row r="81" spans="1:63"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row>
    <row r="82" spans="1:63"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row>
    <row r="83" spans="1:63"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row>
    <row r="84" spans="1:63"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row>
    <row r="85" spans="1:63"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row>
    <row r="86" spans="1:63"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row>
    <row r="87" spans="1:63"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row>
    <row r="88" spans="1:63"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row>
    <row r="89" spans="1:63"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row>
    <row r="90" spans="1:63"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row>
    <row r="91" spans="1:63"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row>
    <row r="92" spans="1:63"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row>
    <row r="93" spans="1:63"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row>
    <row r="94" spans="1:63"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row>
    <row r="95" spans="1:63"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row>
    <row r="96" spans="1:63"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row>
    <row r="97" spans="1:63"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row>
    <row r="98" spans="1:63"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row>
    <row r="99" spans="1:63"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row>
    <row r="100" spans="1:63"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row>
    <row r="101" spans="1:63"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row>
    <row r="102" spans="1:63"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row>
    <row r="103" spans="1:63"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row>
    <row r="104" spans="1:63"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row>
    <row r="105" spans="1:63"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row>
    <row r="106" spans="1:63"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row>
    <row r="107" spans="1:63"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row>
    <row r="108" spans="1:63"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row>
    <row r="109" spans="1:63"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row>
    <row r="110" spans="1:63"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row>
    <row r="111" spans="1:63"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row>
    <row r="112" spans="1:63"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row>
    <row r="113" spans="1:63"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row>
    <row r="114" spans="1:63"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row>
    <row r="115" spans="1:63"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row>
    <row r="116" spans="1:63"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row>
    <row r="117" spans="1:63"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row>
    <row r="118" spans="1:63"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row>
    <row r="119" spans="1:63"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row>
    <row r="120" spans="1:63"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row>
    <row r="121" spans="1:63"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row>
    <row r="122" spans="1:63" ht="15.7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row>
    <row r="123" spans="1:63" ht="15.7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row>
    <row r="124" spans="1:63" ht="15.7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row>
    <row r="125" spans="1:63" ht="15.7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row>
    <row r="126" spans="1:63" ht="15.7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row>
    <row r="127" spans="1:63" ht="15.7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row>
    <row r="128" spans="1:63" ht="15.7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row>
    <row r="129" spans="2:63" ht="15.7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row>
    <row r="130" spans="2:63" ht="15.7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row>
    <row r="131" spans="2:63" ht="15.7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row>
    <row r="132" spans="2:63" ht="15.7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row>
    <row r="133" spans="2:63" ht="15.7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row>
    <row r="134" spans="2:63" ht="15.7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row>
    <row r="135" spans="2:63" ht="15.7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row>
    <row r="136" spans="2:63" ht="15.7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row>
    <row r="137" spans="2:63" ht="15.75" customHeight="1">
      <c r="B137" s="19"/>
      <c r="C137" s="19"/>
      <c r="D137" s="19"/>
      <c r="E137" s="19"/>
      <c r="F137" s="19"/>
      <c r="G137" s="19"/>
      <c r="H137" s="19"/>
      <c r="I137" s="19"/>
    </row>
    <row r="138" spans="2:63" ht="15.75" customHeight="1">
      <c r="B138" s="19"/>
      <c r="C138" s="19"/>
      <c r="D138" s="19"/>
      <c r="E138" s="19"/>
      <c r="F138" s="19"/>
      <c r="G138" s="19"/>
      <c r="H138" s="19"/>
      <c r="I138" s="19"/>
    </row>
    <row r="139" spans="2:63" ht="15.75" customHeight="1">
      <c r="B139" s="19"/>
      <c r="C139" s="19"/>
      <c r="D139" s="19"/>
      <c r="E139" s="19"/>
      <c r="F139" s="19"/>
      <c r="G139" s="19"/>
      <c r="H139" s="19"/>
      <c r="I139" s="19"/>
    </row>
    <row r="140" spans="2:63" ht="15.75" customHeight="1">
      <c r="B140" s="19"/>
      <c r="C140" s="19"/>
      <c r="D140" s="19"/>
      <c r="E140" s="19"/>
      <c r="F140" s="19"/>
      <c r="G140" s="19"/>
      <c r="H140" s="19"/>
      <c r="I140" s="19"/>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CG38:CH39"/>
    <mergeCell ref="E38:I45"/>
    <mergeCell ref="BE46:BJ51"/>
    <mergeCell ref="BK46:BP51"/>
    <mergeCell ref="BQ46:BV51"/>
    <mergeCell ref="BW46:CB51"/>
    <mergeCell ref="CC46:CH51"/>
    <mergeCell ref="J46:O51"/>
    <mergeCell ref="P46:U51"/>
    <mergeCell ref="V46:AA51"/>
    <mergeCell ref="AB46:AG51"/>
    <mergeCell ref="AH46:AM51"/>
    <mergeCell ref="BO38:BP39"/>
    <mergeCell ref="BQ38:BR39"/>
    <mergeCell ref="BS38:BT39"/>
    <mergeCell ref="BU38:BV39"/>
    <mergeCell ref="BW38:BX39"/>
    <mergeCell ref="BY38:BZ39"/>
    <mergeCell ref="CA38:CB39"/>
    <mergeCell ref="CC38:CD39"/>
    <mergeCell ref="CE38:CF39"/>
    <mergeCell ref="CC36:CD37"/>
    <mergeCell ref="CE36:CF37"/>
    <mergeCell ref="CG36:CH37"/>
    <mergeCell ref="E6:I13"/>
    <mergeCell ref="J38:K39"/>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BE38:BF39"/>
    <mergeCell ref="BG38:BH39"/>
    <mergeCell ref="BI38:BJ39"/>
    <mergeCell ref="BK38:BL39"/>
    <mergeCell ref="BM38:BN39"/>
    <mergeCell ref="BK36:BL37"/>
    <mergeCell ref="BM36:BN37"/>
    <mergeCell ref="BO36:BP37"/>
    <mergeCell ref="BQ36:BR37"/>
    <mergeCell ref="BS36:BT37"/>
    <mergeCell ref="BU36:BV37"/>
    <mergeCell ref="BW36:BX37"/>
    <mergeCell ref="BY36:BZ37"/>
    <mergeCell ref="CA36:CB37"/>
    <mergeCell ref="BQ34:BR35"/>
    <mergeCell ref="BS34:BT35"/>
    <mergeCell ref="BU34:BV35"/>
    <mergeCell ref="BW34:BX35"/>
    <mergeCell ref="BY34:BZ35"/>
    <mergeCell ref="CA34:CB35"/>
    <mergeCell ref="CC34:CD35"/>
    <mergeCell ref="CE34:CF35"/>
    <mergeCell ref="CG34:CH35"/>
    <mergeCell ref="BQ32:BR33"/>
    <mergeCell ref="BS32:BT33"/>
    <mergeCell ref="BU32:BV33"/>
    <mergeCell ref="BW32:BX33"/>
    <mergeCell ref="BY32:BZ33"/>
    <mergeCell ref="CA32:CB33"/>
    <mergeCell ref="CC32:CD33"/>
    <mergeCell ref="CE32:CF33"/>
    <mergeCell ref="CG32:CH33"/>
    <mergeCell ref="BQ30:BR31"/>
    <mergeCell ref="BS30:BT31"/>
    <mergeCell ref="BU30:BV31"/>
    <mergeCell ref="BW30:BX31"/>
    <mergeCell ref="BY30:BZ31"/>
    <mergeCell ref="CA30:CB31"/>
    <mergeCell ref="CC30:CD31"/>
    <mergeCell ref="CE30:CF31"/>
    <mergeCell ref="CG30:CH31"/>
    <mergeCell ref="AJ34:AK35"/>
    <mergeCell ref="AL34:AM35"/>
    <mergeCell ref="AO30:AT37"/>
    <mergeCell ref="BE30:BF31"/>
    <mergeCell ref="BG30:BH31"/>
    <mergeCell ref="BI30:BJ31"/>
    <mergeCell ref="BK30:BL31"/>
    <mergeCell ref="BM30:BN31"/>
    <mergeCell ref="BO30:BP31"/>
    <mergeCell ref="BE32:BF33"/>
    <mergeCell ref="BG32:BH33"/>
    <mergeCell ref="BI32:BJ33"/>
    <mergeCell ref="BK32:BL33"/>
    <mergeCell ref="BM32:BN33"/>
    <mergeCell ref="BO32:BP33"/>
    <mergeCell ref="BE34:BF35"/>
    <mergeCell ref="BG34:BH35"/>
    <mergeCell ref="BI34:BJ35"/>
    <mergeCell ref="BK34:BL35"/>
    <mergeCell ref="BM34:BN35"/>
    <mergeCell ref="BO34:BP35"/>
    <mergeCell ref="BE36:BF37"/>
    <mergeCell ref="BG36:BH37"/>
    <mergeCell ref="BI36:BJ37"/>
    <mergeCell ref="R34:S35"/>
    <mergeCell ref="T34:U35"/>
    <mergeCell ref="V34:W35"/>
    <mergeCell ref="X34:Y35"/>
    <mergeCell ref="Z34:AA35"/>
    <mergeCell ref="AB34:AC35"/>
    <mergeCell ref="AD34:AE35"/>
    <mergeCell ref="AF34:AG35"/>
    <mergeCell ref="AH34:AI35"/>
    <mergeCell ref="BQ44:BR45"/>
    <mergeCell ref="BS44:BT45"/>
    <mergeCell ref="BU44:BV45"/>
    <mergeCell ref="BW44:BX45"/>
    <mergeCell ref="BY44:BZ45"/>
    <mergeCell ref="CA44:CB45"/>
    <mergeCell ref="CC44:CD45"/>
    <mergeCell ref="CE44:CF45"/>
    <mergeCell ref="CG44:CH45"/>
    <mergeCell ref="BE2:CH4"/>
    <mergeCell ref="AO6:AT1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BO44:BP45"/>
    <mergeCell ref="AW2:BD4"/>
    <mergeCell ref="AW6:AY45"/>
    <mergeCell ref="AZ6:BD13"/>
    <mergeCell ref="AZ14:BD21"/>
    <mergeCell ref="AZ22:BD29"/>
    <mergeCell ref="AZ30:BD37"/>
    <mergeCell ref="AZ38:BD45"/>
    <mergeCell ref="B2:I4"/>
    <mergeCell ref="J2:AM4"/>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AB42:AC43"/>
    <mergeCell ref="AD42:AE43"/>
    <mergeCell ref="AF42:AG43"/>
    <mergeCell ref="AH42:AI43"/>
    <mergeCell ref="AJ42:AK43"/>
    <mergeCell ref="AL42:AM43"/>
    <mergeCell ref="J36:K37"/>
    <mergeCell ref="L36:M37"/>
    <mergeCell ref="N36:O37"/>
    <mergeCell ref="P36:Q37"/>
    <mergeCell ref="R36:S37"/>
    <mergeCell ref="T36:U37"/>
    <mergeCell ref="V36:W37"/>
    <mergeCell ref="X36:Y37"/>
    <mergeCell ref="Z36:AA37"/>
    <mergeCell ref="AB36:AC37"/>
    <mergeCell ref="AD36:AE37"/>
    <mergeCell ref="AF36:AG37"/>
    <mergeCell ref="AH36:AI37"/>
    <mergeCell ref="AJ36:AK37"/>
    <mergeCell ref="AL36:AM37"/>
    <mergeCell ref="J42:K43"/>
    <mergeCell ref="L42:M43"/>
    <mergeCell ref="N42:O43"/>
    <mergeCell ref="P42:Q43"/>
    <mergeCell ref="R42:S43"/>
    <mergeCell ref="T42:U43"/>
    <mergeCell ref="V42:W43"/>
    <mergeCell ref="X42:Y43"/>
    <mergeCell ref="Z42:AA43"/>
    <mergeCell ref="CC40:CD41"/>
    <mergeCell ref="CE40:CF41"/>
    <mergeCell ref="CG40:CH41"/>
    <mergeCell ref="BE42:BF43"/>
    <mergeCell ref="BG42:BH43"/>
    <mergeCell ref="BI42:BJ43"/>
    <mergeCell ref="BK42:BL43"/>
    <mergeCell ref="BM42:BN43"/>
    <mergeCell ref="BO42:BP43"/>
    <mergeCell ref="BQ42:BR43"/>
    <mergeCell ref="BS42:BT43"/>
    <mergeCell ref="BU42:BV43"/>
    <mergeCell ref="BW42:BX43"/>
    <mergeCell ref="BY42:BZ43"/>
    <mergeCell ref="CA42:CB43"/>
    <mergeCell ref="CC42:CD43"/>
    <mergeCell ref="CE42:CF43"/>
    <mergeCell ref="CG42:CH43"/>
    <mergeCell ref="BK40:BL41"/>
    <mergeCell ref="BM40:BN41"/>
    <mergeCell ref="BO40:BP41"/>
    <mergeCell ref="BQ40:BR41"/>
    <mergeCell ref="BS40:BT41"/>
    <mergeCell ref="BU40:BV41"/>
    <mergeCell ref="BW40:BX41"/>
    <mergeCell ref="BY40:BZ41"/>
    <mergeCell ref="CA40:CB41"/>
    <mergeCell ref="AB40:AC41"/>
    <mergeCell ref="AD40:AE41"/>
    <mergeCell ref="AF40:AG41"/>
    <mergeCell ref="AH40:AI41"/>
    <mergeCell ref="AJ40:AK41"/>
    <mergeCell ref="AL40:AM41"/>
    <mergeCell ref="BE40:BF41"/>
    <mergeCell ref="BG40:BH41"/>
    <mergeCell ref="BI40:BJ41"/>
    <mergeCell ref="J40:K41"/>
    <mergeCell ref="L40:M41"/>
    <mergeCell ref="N40:O41"/>
    <mergeCell ref="P40:Q41"/>
    <mergeCell ref="R40:S41"/>
    <mergeCell ref="T40:U41"/>
    <mergeCell ref="V40:W41"/>
    <mergeCell ref="X40:Y41"/>
    <mergeCell ref="Z40:AA41"/>
    <mergeCell ref="CJ30:CO37"/>
    <mergeCell ref="CJ14:CO21"/>
    <mergeCell ref="AO14:AT21"/>
    <mergeCell ref="E22:I29"/>
    <mergeCell ref="E30:I37"/>
    <mergeCell ref="J30:K31"/>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J34:K35"/>
    <mergeCell ref="L34:M35"/>
    <mergeCell ref="N34:O35"/>
    <mergeCell ref="P34:Q35"/>
    <mergeCell ref="BW18:BX19"/>
    <mergeCell ref="BY18:BZ19"/>
    <mergeCell ref="CA18:CB19"/>
    <mergeCell ref="CC18:CD19"/>
    <mergeCell ref="CE18:CF19"/>
    <mergeCell ref="CG18:CH19"/>
    <mergeCell ref="BE20:BF21"/>
    <mergeCell ref="BG20:BH21"/>
    <mergeCell ref="BI20:BJ21"/>
    <mergeCell ref="BK20:BL21"/>
    <mergeCell ref="BM20:BN21"/>
    <mergeCell ref="BO20:BP21"/>
    <mergeCell ref="BQ20:BR21"/>
    <mergeCell ref="BS20:BT21"/>
    <mergeCell ref="BU20:BV21"/>
    <mergeCell ref="BW20:BX21"/>
    <mergeCell ref="BY20:BZ21"/>
    <mergeCell ref="CA20:CB21"/>
    <mergeCell ref="CC20:CD21"/>
    <mergeCell ref="CE20:CF21"/>
    <mergeCell ref="CG20:CH21"/>
    <mergeCell ref="BE18:BF19"/>
    <mergeCell ref="BG18:BH19"/>
    <mergeCell ref="BI18:BJ19"/>
    <mergeCell ref="BK18:BL19"/>
    <mergeCell ref="BM18:BN19"/>
    <mergeCell ref="BO18:BP19"/>
    <mergeCell ref="BQ18:BR19"/>
    <mergeCell ref="BS18:BT19"/>
    <mergeCell ref="BU18:BV19"/>
    <mergeCell ref="BU14:BV15"/>
    <mergeCell ref="BW14:BX15"/>
    <mergeCell ref="BY14:BZ15"/>
    <mergeCell ref="CA14:CB15"/>
    <mergeCell ref="CC14:CD15"/>
    <mergeCell ref="CE14:CF15"/>
    <mergeCell ref="CG14:CH15"/>
    <mergeCell ref="BE16:BF17"/>
    <mergeCell ref="BG16:BH17"/>
    <mergeCell ref="BI16:BJ17"/>
    <mergeCell ref="BK16:BL17"/>
    <mergeCell ref="BM16:BN17"/>
    <mergeCell ref="BO16:BP17"/>
    <mergeCell ref="BQ16:BR17"/>
    <mergeCell ref="BS16:BT17"/>
    <mergeCell ref="BU16:BV17"/>
    <mergeCell ref="BW16:BX17"/>
    <mergeCell ref="BY16:BZ17"/>
    <mergeCell ref="CA16:CB17"/>
    <mergeCell ref="CC16:CD17"/>
    <mergeCell ref="CE16:CF17"/>
    <mergeCell ref="CG16:CH17"/>
    <mergeCell ref="Z18:AA19"/>
    <mergeCell ref="AB18:AC19"/>
    <mergeCell ref="AD18:AE19"/>
    <mergeCell ref="AF18:AG19"/>
    <mergeCell ref="AH18:AI19"/>
    <mergeCell ref="AJ18:AK19"/>
    <mergeCell ref="AL18:AM19"/>
    <mergeCell ref="J20:K21"/>
    <mergeCell ref="L20:M21"/>
    <mergeCell ref="N20:O21"/>
    <mergeCell ref="P20:Q21"/>
    <mergeCell ref="R20:S21"/>
    <mergeCell ref="T20:U21"/>
    <mergeCell ref="V20:W21"/>
    <mergeCell ref="X20:Y21"/>
    <mergeCell ref="Z20:AA21"/>
    <mergeCell ref="AB20:AC21"/>
    <mergeCell ref="AD20:AE21"/>
    <mergeCell ref="AF20:AG21"/>
    <mergeCell ref="AH20:AI21"/>
    <mergeCell ref="AJ20:AK21"/>
    <mergeCell ref="AL20:AM21"/>
    <mergeCell ref="Z14:AA15"/>
    <mergeCell ref="AB14:AC15"/>
    <mergeCell ref="AD14:AE15"/>
    <mergeCell ref="AF14:AG15"/>
    <mergeCell ref="AH14:AI15"/>
    <mergeCell ref="AJ14:AK15"/>
    <mergeCell ref="AL14:AM15"/>
    <mergeCell ref="J16:K17"/>
    <mergeCell ref="L16:M17"/>
    <mergeCell ref="N16:O17"/>
    <mergeCell ref="P16:Q17"/>
    <mergeCell ref="R16:S17"/>
    <mergeCell ref="T16:U17"/>
    <mergeCell ref="V16:W17"/>
    <mergeCell ref="X16:Y17"/>
    <mergeCell ref="Z16:AA17"/>
    <mergeCell ref="AB16:AC17"/>
    <mergeCell ref="AD16:AE17"/>
    <mergeCell ref="AF16:AG17"/>
    <mergeCell ref="AH16:AI17"/>
    <mergeCell ref="AJ16:AK17"/>
    <mergeCell ref="AL16:AM17"/>
    <mergeCell ref="E14:I21"/>
    <mergeCell ref="J14:K15"/>
    <mergeCell ref="L14:M15"/>
    <mergeCell ref="N14:O15"/>
    <mergeCell ref="P14:Q15"/>
    <mergeCell ref="R14:S15"/>
    <mergeCell ref="T14:U15"/>
    <mergeCell ref="V14:W15"/>
    <mergeCell ref="X14:Y15"/>
    <mergeCell ref="J18:K19"/>
    <mergeCell ref="L18:M19"/>
    <mergeCell ref="N18:O19"/>
    <mergeCell ref="P18:Q19"/>
    <mergeCell ref="R18:S19"/>
    <mergeCell ref="T18:U19"/>
    <mergeCell ref="V18:W19"/>
    <mergeCell ref="X18:Y19"/>
    <mergeCell ref="AF26:AG27"/>
    <mergeCell ref="AH26:AI27"/>
    <mergeCell ref="AJ26:AK27"/>
    <mergeCell ref="AL26:AM27"/>
    <mergeCell ref="J28:K29"/>
    <mergeCell ref="L28:M29"/>
    <mergeCell ref="N28:O29"/>
    <mergeCell ref="P28:Q29"/>
    <mergeCell ref="R28:S29"/>
    <mergeCell ref="T28:U29"/>
    <mergeCell ref="V28:W29"/>
    <mergeCell ref="X28:Y29"/>
    <mergeCell ref="Z28:AA29"/>
    <mergeCell ref="AB28:AC29"/>
    <mergeCell ref="AD28:AE29"/>
    <mergeCell ref="AF28:AG29"/>
    <mergeCell ref="AH28:AI29"/>
    <mergeCell ref="AJ28:AK29"/>
    <mergeCell ref="AL28:AM29"/>
    <mergeCell ref="N26:O27"/>
    <mergeCell ref="P26:Q27"/>
    <mergeCell ref="R26:S27"/>
    <mergeCell ref="T26:U27"/>
    <mergeCell ref="V26:W27"/>
    <mergeCell ref="X26:Y27"/>
    <mergeCell ref="Z26:AA27"/>
    <mergeCell ref="AB26:AC27"/>
    <mergeCell ref="AD26:AE27"/>
    <mergeCell ref="BW28:BX29"/>
    <mergeCell ref="BY28:BZ29"/>
    <mergeCell ref="CA28:CB29"/>
    <mergeCell ref="CC28:CD29"/>
    <mergeCell ref="CE28:CF29"/>
    <mergeCell ref="CG28:CH29"/>
    <mergeCell ref="CJ22:CO29"/>
    <mergeCell ref="J22:K23"/>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J26:K27"/>
    <mergeCell ref="L26:M27"/>
    <mergeCell ref="BE28:BF29"/>
    <mergeCell ref="BG28:BH29"/>
    <mergeCell ref="BI28:BJ29"/>
    <mergeCell ref="BK28:BL29"/>
    <mergeCell ref="BM28:BN29"/>
    <mergeCell ref="BO28:BP29"/>
    <mergeCell ref="BQ28:BR29"/>
    <mergeCell ref="BS28:BT29"/>
    <mergeCell ref="BU28:BV29"/>
    <mergeCell ref="CC24:CD25"/>
    <mergeCell ref="CE24:CF25"/>
    <mergeCell ref="CG24:CH25"/>
    <mergeCell ref="BE26:BF27"/>
    <mergeCell ref="BG26:BH27"/>
    <mergeCell ref="BI26:BJ27"/>
    <mergeCell ref="BK26:BL27"/>
    <mergeCell ref="BM26:BN27"/>
    <mergeCell ref="BO26:BP27"/>
    <mergeCell ref="BQ26:BR27"/>
    <mergeCell ref="BS26:BT27"/>
    <mergeCell ref="BU26:BV27"/>
    <mergeCell ref="BW26:BX27"/>
    <mergeCell ref="BY26:BZ27"/>
    <mergeCell ref="CA26:CB27"/>
    <mergeCell ref="CC26:CD27"/>
    <mergeCell ref="CE26:CF27"/>
    <mergeCell ref="CG26:CH27"/>
    <mergeCell ref="BK24:BL25"/>
    <mergeCell ref="BM24:BN25"/>
    <mergeCell ref="BO24:BP25"/>
    <mergeCell ref="BQ24:BR25"/>
    <mergeCell ref="BS24:BT25"/>
    <mergeCell ref="BU24:BV25"/>
    <mergeCell ref="BW24:BX25"/>
    <mergeCell ref="BY24:BZ25"/>
    <mergeCell ref="CA24:CB25"/>
    <mergeCell ref="AB24:AC25"/>
    <mergeCell ref="AD24:AE25"/>
    <mergeCell ref="AF24:AG25"/>
    <mergeCell ref="AH24:AI25"/>
    <mergeCell ref="AJ24:AK25"/>
    <mergeCell ref="AL24:AM25"/>
    <mergeCell ref="BE24:BF25"/>
    <mergeCell ref="BG24:BH25"/>
    <mergeCell ref="BI24:BJ25"/>
    <mergeCell ref="AO22:AT29"/>
    <mergeCell ref="J24:K25"/>
    <mergeCell ref="L24:M25"/>
    <mergeCell ref="N24:O25"/>
    <mergeCell ref="P24:Q25"/>
    <mergeCell ref="R24:S25"/>
    <mergeCell ref="T24:U25"/>
    <mergeCell ref="V24:W25"/>
    <mergeCell ref="X24:Y25"/>
    <mergeCell ref="Z24:AA25"/>
    <mergeCell ref="CJ6:CO13"/>
    <mergeCell ref="BE22:BF23"/>
    <mergeCell ref="BG22:BH23"/>
    <mergeCell ref="BI22:BJ23"/>
    <mergeCell ref="BK22:BL23"/>
    <mergeCell ref="BM22:BN23"/>
    <mergeCell ref="BO22:BP23"/>
    <mergeCell ref="BQ22:BR23"/>
    <mergeCell ref="BS22:BT23"/>
    <mergeCell ref="BU22:BV23"/>
    <mergeCell ref="BW22:BX23"/>
    <mergeCell ref="BY22:BZ23"/>
    <mergeCell ref="CA22:CB23"/>
    <mergeCell ref="CC22:CD23"/>
    <mergeCell ref="CE22:CF23"/>
    <mergeCell ref="CG22:CH23"/>
    <mergeCell ref="BE14:BF15"/>
    <mergeCell ref="BG14:BH15"/>
    <mergeCell ref="BI14:BJ15"/>
    <mergeCell ref="BK14:BL15"/>
    <mergeCell ref="BM14:BN15"/>
    <mergeCell ref="BO14:BP15"/>
    <mergeCell ref="BQ14:BR15"/>
    <mergeCell ref="BS14:BT15"/>
    <mergeCell ref="BK6:BL7"/>
    <mergeCell ref="BM6:BN7"/>
    <mergeCell ref="BO6:BP7"/>
    <mergeCell ref="BW6:BX7"/>
    <mergeCell ref="BY6:BZ7"/>
    <mergeCell ref="CA6:CB7"/>
    <mergeCell ref="CC6:CD7"/>
    <mergeCell ref="CE6:CF7"/>
    <mergeCell ref="CG6:CH7"/>
    <mergeCell ref="AB12:AC13"/>
    <mergeCell ref="AD12:AE13"/>
    <mergeCell ref="AF12:AG13"/>
    <mergeCell ref="AH12:AI13"/>
    <mergeCell ref="AJ12:AK13"/>
    <mergeCell ref="AL12:AM13"/>
    <mergeCell ref="BE6:BF7"/>
    <mergeCell ref="BG6:BH7"/>
    <mergeCell ref="BI6:BJ7"/>
    <mergeCell ref="J12:K13"/>
    <mergeCell ref="L12:M13"/>
    <mergeCell ref="N12:O13"/>
    <mergeCell ref="P12:Q13"/>
    <mergeCell ref="R12:S13"/>
    <mergeCell ref="T12:U13"/>
    <mergeCell ref="V12:W13"/>
    <mergeCell ref="X12:Y13"/>
    <mergeCell ref="Z12:AA13"/>
    <mergeCell ref="BW10:BX11"/>
    <mergeCell ref="BY10:BZ11"/>
    <mergeCell ref="CA10:CB11"/>
    <mergeCell ref="CC10:CD11"/>
    <mergeCell ref="CE10:CF11"/>
    <mergeCell ref="CG10:CH11"/>
    <mergeCell ref="BE12:BF13"/>
    <mergeCell ref="BG12:BH13"/>
    <mergeCell ref="BI12:BJ13"/>
    <mergeCell ref="BK12:BL13"/>
    <mergeCell ref="BM12:BN13"/>
    <mergeCell ref="BO12:BP13"/>
    <mergeCell ref="BW12:BX13"/>
    <mergeCell ref="BY12:BZ13"/>
    <mergeCell ref="CA12:CB13"/>
    <mergeCell ref="CC12:CD13"/>
    <mergeCell ref="CE12:CF13"/>
    <mergeCell ref="CG12:CH13"/>
    <mergeCell ref="CC8:CD9"/>
    <mergeCell ref="CE8:CF9"/>
    <mergeCell ref="CG8:CH9"/>
    <mergeCell ref="J10:K11"/>
    <mergeCell ref="L10:M11"/>
    <mergeCell ref="N10:O11"/>
    <mergeCell ref="P10:Q11"/>
    <mergeCell ref="R10:S11"/>
    <mergeCell ref="T10:U11"/>
    <mergeCell ref="V10:W11"/>
    <mergeCell ref="X10:Y11"/>
    <mergeCell ref="Z10:AA11"/>
    <mergeCell ref="AB10:AC11"/>
    <mergeCell ref="AD10:AE11"/>
    <mergeCell ref="AF10:AG11"/>
    <mergeCell ref="AH10:AI11"/>
    <mergeCell ref="AJ10:AK11"/>
    <mergeCell ref="AL10:AM11"/>
    <mergeCell ref="BE10:BF11"/>
    <mergeCell ref="BG10:BH11"/>
    <mergeCell ref="BI10:BJ11"/>
    <mergeCell ref="BK10:BL11"/>
    <mergeCell ref="BM10:BN11"/>
    <mergeCell ref="BO10:BP11"/>
    <mergeCell ref="BE8:BF9"/>
    <mergeCell ref="BG8:BH9"/>
    <mergeCell ref="BI8:BJ9"/>
    <mergeCell ref="BK8:BL9"/>
    <mergeCell ref="BM8:BN9"/>
    <mergeCell ref="BO8:BP9"/>
    <mergeCell ref="BW8:BX9"/>
    <mergeCell ref="BY8:BZ9"/>
    <mergeCell ref="CA8:CB9"/>
    <mergeCell ref="AB6:AC7"/>
    <mergeCell ref="AD6:AE7"/>
    <mergeCell ref="AF6:AG7"/>
    <mergeCell ref="AH6:AI7"/>
    <mergeCell ref="AJ6:AK7"/>
    <mergeCell ref="AL6:AM7"/>
    <mergeCell ref="J8:K9"/>
    <mergeCell ref="L8:M9"/>
    <mergeCell ref="N8:O9"/>
    <mergeCell ref="P8:Q9"/>
    <mergeCell ref="R8:S9"/>
    <mergeCell ref="T8:U9"/>
    <mergeCell ref="V8:W9"/>
    <mergeCell ref="X8:Y9"/>
    <mergeCell ref="Z8:AA9"/>
    <mergeCell ref="AB8:AC9"/>
    <mergeCell ref="AD8:AE9"/>
    <mergeCell ref="AF8:AG9"/>
    <mergeCell ref="AH8:AI9"/>
    <mergeCell ref="AJ8:AK9"/>
    <mergeCell ref="AL8:AM9"/>
    <mergeCell ref="J6:K7"/>
    <mergeCell ref="L6:M7"/>
    <mergeCell ref="N6:O7"/>
    <mergeCell ref="P6:Q7"/>
    <mergeCell ref="R6:S7"/>
    <mergeCell ref="T6:U7"/>
    <mergeCell ref="V6:W7"/>
    <mergeCell ref="X6:Y7"/>
    <mergeCell ref="Z6:AA7"/>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Instructivo</vt:lpstr>
      <vt:lpstr>Contexto</vt:lpstr>
      <vt:lpstr>Riesgos</vt:lpstr>
      <vt:lpstr>Control Riesgos de Gestión 2025</vt:lpstr>
      <vt:lpstr>Controles Riesgos de Corrupción</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2020-03-24T23:12:00Z</dcterms:created>
  <dcterms:modified xsi:type="dcterms:W3CDTF">2025-01-31T23:32:43Z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7349859D748244338A3710D5A3FE946F_13</vt:lpwstr>
  </property>
  <property fmtid="{D5CDD505-2E9C-101B-9397-08002B2CF9AE}" pid="3" name="KSOProductBuildVer">
    <vt:lpwstr>3082-12.2.0.19805</vt:lpwstr>
  </property>
</Properties>
</file>